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21015" windowHeight="12525"/>
  </bookViews>
  <sheets>
    <sheet name="Atuarial RPPS" sheetId="2" r:id="rId1"/>
    <sheet name="Op Cred e Desp Cap" sheetId="1" r:id="rId2"/>
    <sheet name="Alienação Ativos" sheetId="3" r:id="rId3"/>
    <sheet name="Cumpr art 42 lrf" sheetId="4" r:id="rId4"/>
  </sheets>
  <calcPr calcId="125725"/>
</workbook>
</file>

<file path=xl/calcChain.xml><?xml version="1.0" encoding="utf-8"?>
<calcChain xmlns="http://schemas.openxmlformats.org/spreadsheetml/2006/main">
  <c r="C28" i="4"/>
  <c r="B28"/>
  <c r="C23"/>
  <c r="C30" s="1"/>
  <c r="B23"/>
  <c r="B30" s="1"/>
  <c r="C13"/>
  <c r="C17" s="1"/>
  <c r="B13"/>
  <c r="B17" s="1"/>
  <c r="E26" i="3"/>
  <c r="H23"/>
  <c r="H26" s="1"/>
  <c r="G23"/>
  <c r="F23"/>
  <c r="E23"/>
  <c r="D23"/>
  <c r="D26" s="1"/>
  <c r="C23"/>
  <c r="B23"/>
  <c r="I22"/>
  <c r="I23" s="1"/>
  <c r="H17"/>
  <c r="G17"/>
  <c r="G26" s="1"/>
  <c r="F17"/>
  <c r="F26" s="1"/>
  <c r="E17"/>
  <c r="D17"/>
  <c r="C17"/>
  <c r="C26" s="1"/>
  <c r="B17"/>
  <c r="B26" s="1"/>
  <c r="I26" s="1"/>
  <c r="I16"/>
  <c r="I17" s="1"/>
  <c r="D85" i="2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64"/>
  <c r="D63"/>
  <c r="D62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E11" s="1"/>
  <c r="E12" s="1"/>
  <c r="E13" s="1"/>
  <c r="E14" s="1"/>
  <c r="E15" s="1"/>
  <c r="E16" s="1"/>
  <c r="E17" s="1"/>
  <c r="E18" s="1"/>
  <c r="E19" s="1"/>
  <c r="E20" s="1"/>
  <c r="E21" s="1"/>
  <c r="E22" s="1"/>
  <c r="E23" s="1"/>
  <c r="E24" s="1"/>
  <c r="E25" s="1"/>
  <c r="E26" s="1"/>
  <c r="E27" s="1"/>
  <c r="E28" s="1"/>
  <c r="E29" s="1"/>
  <c r="E30" s="1"/>
  <c r="E31" s="1"/>
  <c r="E32" s="1"/>
  <c r="E33" s="1"/>
  <c r="E34" s="1"/>
  <c r="E35" s="1"/>
  <c r="E36" s="1"/>
  <c r="E37" s="1"/>
  <c r="E38" s="1"/>
  <c r="E39" s="1"/>
  <c r="E40" s="1"/>
  <c r="E41" s="1"/>
  <c r="E42" s="1"/>
  <c r="E43" s="1"/>
  <c r="E44" s="1"/>
  <c r="E45" s="1"/>
  <c r="E46" s="1"/>
  <c r="E47" s="1"/>
  <c r="E48" s="1"/>
  <c r="E49" s="1"/>
  <c r="E50" s="1"/>
  <c r="E51" s="1"/>
  <c r="E52" s="1"/>
  <c r="E53" s="1"/>
  <c r="E54" s="1"/>
  <c r="E55" s="1"/>
  <c r="E56" s="1"/>
  <c r="E57" s="1"/>
  <c r="E58" s="1"/>
  <c r="E59" s="1"/>
  <c r="E60" s="1"/>
  <c r="E61" s="1"/>
  <c r="E62" s="1"/>
  <c r="E63" s="1"/>
  <c r="E64" s="1"/>
  <c r="E65" s="1"/>
  <c r="E66" s="1"/>
  <c r="E67" s="1"/>
  <c r="E68" s="1"/>
  <c r="E69" s="1"/>
  <c r="E70" s="1"/>
  <c r="E71" s="1"/>
  <c r="E72" s="1"/>
  <c r="E73" s="1"/>
  <c r="E74" s="1"/>
  <c r="E75" s="1"/>
  <c r="E76" s="1"/>
  <c r="E77" s="1"/>
  <c r="E78" s="1"/>
  <c r="E79" s="1"/>
  <c r="E80" s="1"/>
  <c r="E81" s="1"/>
  <c r="E82" s="1"/>
  <c r="E83" s="1"/>
  <c r="E84" s="1"/>
  <c r="E85" s="1"/>
  <c r="D10"/>
  <c r="K59" i="1"/>
  <c r="J59"/>
  <c r="I59"/>
  <c r="H59"/>
  <c r="G59"/>
  <c r="F59"/>
  <c r="E59"/>
  <c r="D59"/>
  <c r="C59"/>
  <c r="K51"/>
  <c r="J51"/>
  <c r="I51"/>
  <c r="H51"/>
  <c r="G51"/>
  <c r="F51"/>
  <c r="E51"/>
  <c r="D51"/>
  <c r="C51"/>
  <c r="D43"/>
  <c r="E43"/>
  <c r="F43"/>
  <c r="G43"/>
  <c r="H43"/>
  <c r="I43"/>
  <c r="J43"/>
  <c r="K43"/>
  <c r="C43"/>
  <c r="D36"/>
  <c r="E36"/>
  <c r="F36"/>
  <c r="G36"/>
  <c r="H36"/>
  <c r="I36"/>
  <c r="J36"/>
  <c r="K36"/>
  <c r="C36"/>
  <c r="D26"/>
  <c r="E26"/>
  <c r="F26"/>
  <c r="G26"/>
  <c r="H26"/>
  <c r="I26"/>
  <c r="J26"/>
  <c r="K26"/>
  <c r="C26"/>
  <c r="D19"/>
  <c r="E19"/>
  <c r="F19"/>
  <c r="G19"/>
  <c r="H19"/>
  <c r="I19"/>
  <c r="J19"/>
  <c r="K19"/>
  <c r="C19"/>
  <c r="J61" l="1"/>
  <c r="F61"/>
  <c r="C61"/>
  <c r="H61"/>
  <c r="D61"/>
  <c r="I61"/>
  <c r="K61"/>
  <c r="G61"/>
  <c r="E61"/>
</calcChain>
</file>

<file path=xl/sharedStrings.xml><?xml version="1.0" encoding="utf-8"?>
<sst xmlns="http://schemas.openxmlformats.org/spreadsheetml/2006/main" count="250" uniqueCount="111">
  <si>
    <t>Operações de Crédito</t>
  </si>
  <si>
    <t>Despesas de Capital</t>
  </si>
  <si>
    <t>Orgão</t>
  </si>
  <si>
    <t>Previsão Atualizada</t>
  </si>
  <si>
    <t>Realizadas</t>
  </si>
  <si>
    <t>Dotação Atualizada</t>
  </si>
  <si>
    <t>Internas</t>
  </si>
  <si>
    <t>Externas</t>
  </si>
  <si>
    <t>A.R.O.</t>
  </si>
  <si>
    <t>Total</t>
  </si>
  <si>
    <t>Empenhadas</t>
  </si>
  <si>
    <t>Liquidadas</t>
  </si>
  <si>
    <t>Pagas</t>
  </si>
  <si>
    <t>1 - PREFEITURA MUNICIPAL</t>
  </si>
  <si>
    <t>TOTAL DO ORGÃO</t>
  </si>
  <si>
    <t>2 - CAMARA MUNICIPAL</t>
  </si>
  <si>
    <t>3 - SERV AUT AGUA/ESGOTO - SAAE</t>
  </si>
  <si>
    <t>4 - SERV MUNIC PREV MUNIC - SEPREV</t>
  </si>
  <si>
    <t>5 - FUNDAÇÃO MUNIC DE ED E CULT - FIEC</t>
  </si>
  <si>
    <t>6 - FUNDAÇÃO PRÓ-MEMÓRIA</t>
  </si>
  <si>
    <t xml:space="preserve">TOTAIS: </t>
  </si>
  <si>
    <t>NILSON ALCIDES GASPAR</t>
  </si>
  <si>
    <t>ROMEU SÉRGIO COLAN</t>
  </si>
  <si>
    <t>PREFEITO MUNICIPAL</t>
  </si>
  <si>
    <t xml:space="preserve">          Fonte de Recursos</t>
  </si>
  <si>
    <t xml:space="preserve">          01 - TESOURO</t>
  </si>
  <si>
    <t xml:space="preserve">          02 - TRANSFERÊNCIAS E CONVÊNIOS ESTADUAI ... </t>
  </si>
  <si>
    <t xml:space="preserve">          03 - RECURSOS PRÓPRIOS DE FUNDOS ESPECIA ... </t>
  </si>
  <si>
    <t xml:space="preserve">          04 - RECURSOS PRÓPRIOS DA ADMINISTRAÇÃO  ... </t>
  </si>
  <si>
    <t xml:space="preserve">          05 - TRANSFERÊNCIAS E CONVÊNIOS FEDERAIS ... </t>
  </si>
  <si>
    <t xml:space="preserve">          06 - OUTRAS FONTES DE RECURSOS</t>
  </si>
  <si>
    <t xml:space="preserve">          07 - OPERAÇÕES DE CRÉDITO</t>
  </si>
  <si>
    <t>Ano de Referência: 2016</t>
  </si>
  <si>
    <t xml:space="preserve">     PREFEITURA MUNICIPAL DE INDAIATUBA</t>
  </si>
  <si>
    <t>ANEXO 9</t>
  </si>
  <si>
    <t>CONTADOR - CRC-SP 127629</t>
  </si>
  <si>
    <t>RREO - RELATÓRIO RESUMIDO DA EXECUÇÃO ORÇAMENTÁRIA</t>
  </si>
  <si>
    <t>6º BIMESTRE (2017)</t>
  </si>
  <si>
    <t>DEMONSTRATIVO DAS RECEITAS DE OPERAÇÕES DE CRÉDITO E DESPESAS DE CAPITAL</t>
  </si>
  <si>
    <t>LUIS HENRIQUE BORTOLETTO</t>
  </si>
  <si>
    <t>CRC-SP 289944</t>
  </si>
  <si>
    <t>DIRETOR DE ÁREA E OU SERVIÇOS</t>
  </si>
  <si>
    <t>DEMONSTRATIVO DA PROJEÇÃO ATUARIAL DO RPPS - LRF ART. 53, § 1º INCISO II</t>
  </si>
  <si>
    <t>ANEXO 10</t>
  </si>
  <si>
    <t>PROJEÇÃO ATUARIAL DO REGIME PRÓPRIO DE PREVIDÊNCIA DO SERVIDORES - RPPS</t>
  </si>
  <si>
    <t>RECEITAS PREVIDENCIÁRIAS</t>
  </si>
  <si>
    <t>DESPESAS PREVIDENCIÁRIAS</t>
  </si>
  <si>
    <t xml:space="preserve">RESULTADO PREVIDENCIÁRIO </t>
  </si>
  <si>
    <t xml:space="preserve">SALDO FINANCEIRO DO EXERCÍCIO </t>
  </si>
  <si>
    <t>EXERCÍCIO</t>
  </si>
  <si>
    <t>(A)</t>
  </si>
  <si>
    <t xml:space="preserve"> (B)</t>
  </si>
  <si>
    <t>(C) = (A-B)</t>
  </si>
  <si>
    <t xml:space="preserve">(D) = (D Exerc. Anterior) + (C) </t>
  </si>
  <si>
    <t>Definições:</t>
  </si>
  <si>
    <t>Os valores apresentados no primeiro ano desta tabela referem-se ao apurado no Demonstrativo Previdenciário do Município.</t>
  </si>
  <si>
    <r>
      <rPr>
        <b/>
        <sz val="10"/>
        <rFont val="Times New Roman"/>
        <family val="1"/>
      </rPr>
      <t>Nº de Meses no Cálculo do 1º Ano:</t>
    </r>
    <r>
      <rPr>
        <sz val="10"/>
        <rFont val="Times New Roman"/>
        <family val="1"/>
      </rPr>
      <t xml:space="preserve"> 13. </t>
    </r>
  </si>
  <si>
    <r>
      <rPr>
        <b/>
        <sz val="10"/>
        <rFont val="Times New Roman"/>
        <family val="1"/>
      </rPr>
      <t xml:space="preserve">Receitas Previdenciárias: </t>
    </r>
    <r>
      <rPr>
        <sz val="10"/>
        <rFont val="Times New Roman"/>
        <family val="1"/>
      </rPr>
      <t>Custo Normal apurado (incluída a tx. adm.), aplicado sobre a remuneração dos servidores ativos e sobre proventos que excedem o teto do RGPS (+) Compensação Previdenciária (+) Parcela de dívida da Prefeitura para com o RPPS (+) Custo Suplementar apurado, se houver (+) Ganho Financeiro.</t>
    </r>
  </si>
  <si>
    <r>
      <rPr>
        <b/>
        <sz val="10"/>
        <rFont val="Times New Roman"/>
        <family val="1"/>
      </rPr>
      <t xml:space="preserve">Despesas Previdenciárias: </t>
    </r>
    <r>
      <rPr>
        <sz val="10"/>
        <rFont val="Times New Roman"/>
        <family val="1"/>
      </rPr>
      <t>Aposentadorias (+) Pensões (+) Auxílios (+) Taxa de Administração do Plano.</t>
    </r>
  </si>
  <si>
    <r>
      <rPr>
        <b/>
        <sz val="10"/>
        <rFont val="Times New Roman"/>
        <family val="1"/>
      </rPr>
      <t xml:space="preserve">Resultado Previdenciário: </t>
    </r>
    <r>
      <rPr>
        <sz val="10"/>
        <rFont val="Times New Roman"/>
        <family val="1"/>
      </rPr>
      <t>Receitas Previdenciárias (-) Despesas Previdenciárias.</t>
    </r>
  </si>
  <si>
    <r>
      <rPr>
        <b/>
        <sz val="10"/>
        <rFont val="Times New Roman"/>
        <family val="1"/>
      </rPr>
      <t xml:space="preserve">Saldo Financeiro do Exercício: </t>
    </r>
    <r>
      <rPr>
        <sz val="10"/>
        <rFont val="Times New Roman"/>
        <family val="1"/>
      </rPr>
      <t>Saldo anterior (+) Receitas Previdenciárias (-) Despesas Previdenciárias.</t>
    </r>
  </si>
  <si>
    <t xml:space="preserve">       PREFEITURA MUNICIPAL DE INDAIATUBA</t>
  </si>
  <si>
    <t>DEMONSTRATIVO DA RECEITA DE ALIENAÇÃO DE ATIVOS E APLICAÇÃO DOS RECURSOS LRF, ART. 53, § 1º, INCISO III</t>
  </si>
  <si>
    <t>MOVIMENTAÇÃO ORÇAMENTÁRIA E FINANCEIRA</t>
  </si>
  <si>
    <t>ANEXO 11</t>
  </si>
  <si>
    <t xml:space="preserve">ÓRGÃO/FONTE RECURSOS E </t>
  </si>
  <si>
    <t>Saldo Exerc. Ant.</t>
  </si>
  <si>
    <t>Receita</t>
  </si>
  <si>
    <t>Aplicação dos Recursos</t>
  </si>
  <si>
    <t>Saldo Aplicar</t>
  </si>
  <si>
    <t>CÓDIGO DE APLICAÇÃO (DR)</t>
  </si>
  <si>
    <t>Prevista</t>
  </si>
  <si>
    <t>Realizada</t>
  </si>
  <si>
    <t>Dotação Atu.</t>
  </si>
  <si>
    <t>Desp.Empenhada</t>
  </si>
  <si>
    <t>Desp.Liquidada</t>
  </si>
  <si>
    <t>Desp.Paga</t>
  </si>
  <si>
    <t>PREFEITURA MUNICIPAL</t>
  </si>
  <si>
    <t>01 - TESOURO</t>
  </si>
  <si>
    <t>01.120.0000 - ALIENAÇÃO DE BENS</t>
  </si>
  <si>
    <t xml:space="preserve">TOTAL ÓRGÃO: </t>
  </si>
  <si>
    <t>SERV AUT AGUA/ESGOTO - SAAE</t>
  </si>
  <si>
    <t xml:space="preserve">TOTAL GERAL: </t>
  </si>
  <si>
    <t>FONTE: BALANCETE CONSOLIDADO</t>
  </si>
  <si>
    <t>DEMONSTRATIVO DE APURAÇÃO DO CUMPRIMENTO OU NÃO DO ART. 42 DA LRF</t>
  </si>
  <si>
    <t>Apuração por órgão do 1º ao 5 Bimestre do último ano de mandato</t>
  </si>
  <si>
    <t>P. EXECUTIVO - PM</t>
  </si>
  <si>
    <t>P. LEGISLATIVO - CM</t>
  </si>
  <si>
    <t>Disponibilidade Financeira no final do período 31/10/2017</t>
  </si>
  <si>
    <t xml:space="preserve">     ( - ) Saldo de Restos a Pagar até o período 31/10/2017</t>
  </si>
  <si>
    <t xml:space="preserve">     ( - ) Empenhos Liquidados a Pagar até o período 31/10/2017</t>
  </si>
  <si>
    <t xml:space="preserve">     ( - ) Saldo da Despesa Empenhada a Liquidar 31/10/2017</t>
  </si>
  <si>
    <t>( = ) Liquidez do Período (superávit, déficit ou equilíbrio)</t>
  </si>
  <si>
    <t xml:space="preserve">     ( + ) Saldo da Receita Prevista a Realizar 31/10/2017</t>
  </si>
  <si>
    <t xml:space="preserve">     ( - ) Saldo da Despesa Autorizada a Empenhar 31/102017</t>
  </si>
  <si>
    <t xml:space="preserve">     ( - ) Saldo das Transferências Financeiras a Realizar 31/102017</t>
  </si>
  <si>
    <t>( = ) Liquidez Projetada (superávit, déficit ou equilíbrio)</t>
  </si>
  <si>
    <t>Apuração por órgão dos últimos 8 (oito) meses de mandato</t>
  </si>
  <si>
    <t>Disponibilidade Financeira em 30/04/2017</t>
  </si>
  <si>
    <t xml:space="preserve">     ( - ) Saldo de Restos a Pagar até 30/04/2017</t>
  </si>
  <si>
    <t xml:space="preserve">     ( - ) Empenhos Liquidados a Pagar até 30/04/2017</t>
  </si>
  <si>
    <t>( = ) Disponibilidade Líquida em 30/04/2017</t>
  </si>
  <si>
    <t>Apuração por órgão no 6º bimestre do último ano de mandato</t>
  </si>
  <si>
    <t>Disponibilidade Financeira em 31/12/2017</t>
  </si>
  <si>
    <t xml:space="preserve">     ( - ) Saldo de Restos a Pagar até 31/12/2017</t>
  </si>
  <si>
    <t>( = ) (In)Disponibilidade Líquida em 31/12/2017</t>
  </si>
  <si>
    <t>Comparação entre a disponibilidade líquida de 31/12/2017 e 30/04/2017 (Aumento/Diminuição em %)</t>
  </si>
  <si>
    <t>Observações: Por Chefe de Poder - PM e CM</t>
  </si>
  <si>
    <t>Fonte: Balancete Isolado</t>
  </si>
  <si>
    <t>NILSON ALCIDES GASPAR                                    ROMEU SÉRGIO COLAN</t>
  </si>
  <si>
    <t xml:space="preserve">          PREFEITO MUNICIPAL                                     CONTADOR - CRC-SP 127629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</si>
</sst>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(* #,##0.00_);_(* \(#,##0.00\);_(* &quot;-&quot;??_);_(@_)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1"/>
    </font>
    <font>
      <b/>
      <sz val="8.25"/>
      <color theme="1"/>
      <name val="Times New Roman"/>
      <family val="1"/>
    </font>
    <font>
      <sz val="8.25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b/>
      <sz val="5"/>
      <name val="Times New Roman"/>
      <family val="1"/>
    </font>
    <font>
      <sz val="5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</cellStyleXfs>
  <cellXfs count="11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Border="1"/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49" fontId="6" fillId="0" borderId="2" xfId="0" applyNumberFormat="1" applyFont="1" applyBorder="1" applyAlignment="1">
      <alignment vertical="center"/>
    </xf>
    <xf numFmtId="0" fontId="5" fillId="0" borderId="3" xfId="0" applyFont="1" applyBorder="1"/>
    <xf numFmtId="49" fontId="6" fillId="0" borderId="4" xfId="0" applyNumberFormat="1" applyFont="1" applyBorder="1" applyAlignment="1">
      <alignment vertical="center"/>
    </xf>
    <xf numFmtId="0" fontId="5" fillId="0" borderId="5" xfId="0" applyFont="1" applyBorder="1"/>
    <xf numFmtId="49" fontId="6" fillId="0" borderId="6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left" vertical="center"/>
    </xf>
    <xf numFmtId="0" fontId="5" fillId="0" borderId="9" xfId="0" applyFont="1" applyBorder="1" applyAlignment="1"/>
    <xf numFmtId="0" fontId="5" fillId="0" borderId="1" xfId="0" applyFont="1" applyBorder="1"/>
    <xf numFmtId="49" fontId="7" fillId="0" borderId="8" xfId="0" applyNumberFormat="1" applyFont="1" applyBorder="1" applyAlignment="1">
      <alignment horizontal="left" vertical="center"/>
    </xf>
    <xf numFmtId="0" fontId="5" fillId="0" borderId="9" xfId="0" applyFont="1" applyBorder="1"/>
    <xf numFmtId="43" fontId="7" fillId="0" borderId="1" xfId="1" applyFont="1" applyBorder="1" applyAlignment="1">
      <alignment horizontal="right" vertical="center"/>
    </xf>
    <xf numFmtId="49" fontId="7" fillId="0" borderId="4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3" fontId="6" fillId="0" borderId="1" xfId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left" vertical="center"/>
    </xf>
    <xf numFmtId="43" fontId="5" fillId="0" borderId="1" xfId="1" applyFont="1" applyBorder="1"/>
    <xf numFmtId="4" fontId="6" fillId="0" borderId="1" xfId="0" applyNumberFormat="1" applyFont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right" vertical="center"/>
    </xf>
    <xf numFmtId="0" fontId="3" fillId="0" borderId="10" xfId="0" applyFont="1" applyBorder="1"/>
    <xf numFmtId="0" fontId="5" fillId="0" borderId="0" xfId="0" applyFont="1" applyBorder="1"/>
    <xf numFmtId="49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Border="1" applyAlignment="1"/>
    <xf numFmtId="49" fontId="6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/>
    <xf numFmtId="49" fontId="6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/>
    <xf numFmtId="0" fontId="2" fillId="0" borderId="0" xfId="2" applyFont="1" applyAlignment="1">
      <alignment horizontal="center" vertical="center"/>
    </xf>
    <xf numFmtId="0" fontId="3" fillId="0" borderId="0" xfId="2" applyFont="1"/>
    <xf numFmtId="49" fontId="8" fillId="0" borderId="0" xfId="2" applyNumberFormat="1" applyFont="1" applyFill="1" applyBorder="1" applyAlignment="1">
      <alignment horizontal="left" vertical="center"/>
    </xf>
    <xf numFmtId="49" fontId="8" fillId="0" borderId="0" xfId="2" applyNumberFormat="1" applyFont="1" applyFill="1" applyBorder="1" applyAlignment="1">
      <alignment horizontal="right" vertical="center"/>
    </xf>
    <xf numFmtId="0" fontId="8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4" fillId="0" borderId="0" xfId="2" applyFont="1" applyAlignment="1">
      <alignment horizontal="right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/>
    </xf>
    <xf numFmtId="164" fontId="4" fillId="0" borderId="13" xfId="3" applyNumberFormat="1" applyFont="1" applyBorder="1" applyAlignment="1">
      <alignment horizontal="center" vertical="center"/>
    </xf>
    <xf numFmtId="0" fontId="3" fillId="0" borderId="1" xfId="2" quotePrefix="1" applyFont="1" applyBorder="1" applyAlignment="1">
      <alignment horizontal="center" vertical="center"/>
    </xf>
    <xf numFmtId="164" fontId="3" fillId="0" borderId="1" xfId="3" applyNumberFormat="1" applyFont="1" applyBorder="1" applyAlignment="1">
      <alignment horizontal="right" vertical="center"/>
    </xf>
    <xf numFmtId="0" fontId="3" fillId="0" borderId="0" xfId="2" quotePrefix="1" applyFont="1" applyBorder="1" applyAlignment="1">
      <alignment horizontal="center" vertical="center"/>
    </xf>
    <xf numFmtId="164" fontId="3" fillId="0" borderId="0" xfId="3" applyNumberFormat="1" applyFont="1" applyBorder="1" applyAlignment="1">
      <alignment horizontal="right" vertical="center"/>
    </xf>
    <xf numFmtId="164" fontId="3" fillId="0" borderId="14" xfId="3" applyNumberFormat="1" applyFont="1" applyBorder="1" applyAlignment="1">
      <alignment horizontal="right" vertical="center"/>
    </xf>
    <xf numFmtId="0" fontId="3" fillId="0" borderId="0" xfId="2" applyFont="1" applyBorder="1"/>
    <xf numFmtId="0" fontId="3" fillId="0" borderId="11" xfId="2" applyFont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vertical="center"/>
    </xf>
    <xf numFmtId="0" fontId="11" fillId="0" borderId="0" xfId="2" applyFont="1" applyAlignment="1">
      <alignment horizontal="center"/>
    </xf>
    <xf numFmtId="0" fontId="3" fillId="0" borderId="0" xfId="2" applyFont="1" applyAlignment="1"/>
    <xf numFmtId="0" fontId="4" fillId="0" borderId="0" xfId="2" applyFont="1"/>
    <xf numFmtId="0" fontId="12" fillId="0" borderId="0" xfId="2" applyFont="1"/>
    <xf numFmtId="0" fontId="13" fillId="0" borderId="0" xfId="2" applyFont="1"/>
    <xf numFmtId="0" fontId="3" fillId="0" borderId="0" xfId="2" applyFont="1" applyAlignment="1">
      <alignment horizontal="justify" vertical="justify" wrapText="1"/>
    </xf>
    <xf numFmtId="0" fontId="13" fillId="0" borderId="0" xfId="2" applyFont="1" applyAlignment="1">
      <alignment horizontal="left" wrapText="1"/>
    </xf>
    <xf numFmtId="164" fontId="3" fillId="0" borderId="10" xfId="3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14" fillId="0" borderId="0" xfId="0" applyNumberFormat="1" applyFont="1" applyAlignment="1">
      <alignment horizontal="left" vertical="center"/>
    </xf>
    <xf numFmtId="0" fontId="15" fillId="0" borderId="0" xfId="0" applyFont="1"/>
    <xf numFmtId="49" fontId="14" fillId="0" borderId="12" xfId="0" applyNumberFormat="1" applyFont="1" applyBorder="1" applyAlignment="1">
      <alignment horizontal="left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left" vertical="center"/>
    </xf>
    <xf numFmtId="49" fontId="14" fillId="0" borderId="13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left" vertical="center"/>
    </xf>
    <xf numFmtId="49" fontId="14" fillId="0" borderId="8" xfId="0" applyNumberFormat="1" applyFont="1" applyBorder="1" applyAlignment="1">
      <alignment horizontal="left" vertical="center"/>
    </xf>
    <xf numFmtId="0" fontId="15" fillId="0" borderId="14" xfId="0" applyFont="1" applyBorder="1"/>
    <xf numFmtId="0" fontId="15" fillId="0" borderId="9" xfId="0" applyFont="1" applyBorder="1"/>
    <xf numFmtId="0" fontId="15" fillId="0" borderId="1" xfId="0" applyFont="1" applyBorder="1"/>
    <xf numFmtId="49" fontId="15" fillId="0" borderId="1" xfId="0" applyNumberFormat="1" applyFont="1" applyBorder="1" applyAlignment="1">
      <alignment horizontal="left" vertical="center"/>
    </xf>
    <xf numFmtId="43" fontId="15" fillId="0" borderId="1" xfId="1" applyFont="1" applyBorder="1" applyAlignment="1">
      <alignment horizontal="right" vertical="center"/>
    </xf>
    <xf numFmtId="43" fontId="14" fillId="0" borderId="1" xfId="1" applyFont="1" applyBorder="1" applyAlignment="1">
      <alignment horizontal="right" vertical="center"/>
    </xf>
    <xf numFmtId="49" fontId="14" fillId="0" borderId="0" xfId="0" applyNumberFormat="1" applyFont="1" applyBorder="1" applyAlignment="1">
      <alignment horizontal="left" vertical="center"/>
    </xf>
    <xf numFmtId="4" fontId="14" fillId="0" borderId="0" xfId="0" applyNumberFormat="1" applyFont="1" applyBorder="1" applyAlignment="1">
      <alignment horizontal="right" vertical="center"/>
    </xf>
    <xf numFmtId="0" fontId="15" fillId="0" borderId="0" xfId="0" applyFont="1" applyBorder="1"/>
    <xf numFmtId="0" fontId="3" fillId="0" borderId="0" xfId="0" applyFont="1" applyBorder="1" applyAlignment="1"/>
    <xf numFmtId="0" fontId="3" fillId="0" borderId="10" xfId="0" applyFont="1" applyBorder="1" applyAlignment="1"/>
    <xf numFmtId="0" fontId="8" fillId="0" borderId="0" xfId="2" applyFont="1" applyAlignment="1">
      <alignment horizontal="left" vertical="center"/>
    </xf>
    <xf numFmtId="0" fontId="4" fillId="0" borderId="12" xfId="2" applyFont="1" applyBorder="1" applyAlignment="1">
      <alignment horizontal="left" vertical="center" wrapText="1"/>
    </xf>
    <xf numFmtId="0" fontId="3" fillId="0" borderId="1" xfId="2" quotePrefix="1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164" fontId="4" fillId="0" borderId="1" xfId="3" applyNumberFormat="1" applyFont="1" applyBorder="1" applyAlignment="1">
      <alignment horizontal="right" vertical="center"/>
    </xf>
    <xf numFmtId="0" fontId="3" fillId="0" borderId="1" xfId="2" applyFont="1" applyFill="1" applyBorder="1" applyAlignment="1">
      <alignment horizontal="left" vertical="center"/>
    </xf>
    <xf numFmtId="164" fontId="3" fillId="0" borderId="1" xfId="3" applyNumberFormat="1" applyFont="1" applyFill="1" applyBorder="1" applyAlignment="1">
      <alignment horizontal="right" vertical="center"/>
    </xf>
    <xf numFmtId="0" fontId="4" fillId="0" borderId="1" xfId="2" quotePrefix="1" applyFont="1" applyBorder="1" applyAlignment="1">
      <alignment horizontal="left" vertical="center"/>
    </xf>
    <xf numFmtId="0" fontId="3" fillId="0" borderId="0" xfId="2" quotePrefix="1" applyFont="1" applyBorder="1" applyAlignment="1">
      <alignment horizontal="left" vertical="center"/>
    </xf>
    <xf numFmtId="0" fontId="3" fillId="0" borderId="10" xfId="2" applyFont="1" applyBorder="1"/>
    <xf numFmtId="0" fontId="3" fillId="0" borderId="0" xfId="2" applyFont="1" applyBorder="1" applyAlignment="1">
      <alignment horizontal="center" vertical="center"/>
    </xf>
    <xf numFmtId="0" fontId="3" fillId="0" borderId="11" xfId="2" applyFont="1" applyFill="1" applyBorder="1" applyAlignment="1">
      <alignment horizontal="center" vertical="center"/>
    </xf>
    <xf numFmtId="0" fontId="3" fillId="0" borderId="0" xfId="2" applyFont="1" applyBorder="1" applyAlignment="1"/>
  </cellXfs>
  <cellStyles count="4">
    <cellStyle name="Normal" xfId="0" builtinId="0"/>
    <cellStyle name="Normal 2" xfId="2"/>
    <cellStyle name="Separador de milhares" xfId="1" builtinId="3"/>
    <cellStyle name="Separador de milhares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28575</xdr:rowOff>
    </xdr:from>
    <xdr:to>
      <xdr:col>0</xdr:col>
      <xdr:colOff>819150</xdr:colOff>
      <xdr:row>3</xdr:row>
      <xdr:rowOff>66675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850" y="28575"/>
          <a:ext cx="4953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89</xdr:row>
      <xdr:rowOff>47625</xdr:rowOff>
    </xdr:from>
    <xdr:to>
      <xdr:col>0</xdr:col>
      <xdr:colOff>628650</xdr:colOff>
      <xdr:row>92</xdr:row>
      <xdr:rowOff>85725</xdr:rowOff>
    </xdr:to>
    <xdr:pic>
      <xdr:nvPicPr>
        <xdr:cNvPr id="3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3350" y="14697075"/>
          <a:ext cx="4953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19050</xdr:rowOff>
    </xdr:from>
    <xdr:to>
      <xdr:col>0</xdr:col>
      <xdr:colOff>771525</xdr:colOff>
      <xdr:row>3</xdr:row>
      <xdr:rowOff>142875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6225" y="19050"/>
          <a:ext cx="4953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</xdr:rowOff>
    </xdr:from>
    <xdr:to>
      <xdr:col>0</xdr:col>
      <xdr:colOff>552450</xdr:colOff>
      <xdr:row>3</xdr:row>
      <xdr:rowOff>152400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28575"/>
          <a:ext cx="4953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28575</xdr:rowOff>
    </xdr:from>
    <xdr:to>
      <xdr:col>0</xdr:col>
      <xdr:colOff>819150</xdr:colOff>
      <xdr:row>3</xdr:row>
      <xdr:rowOff>66675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850" y="28575"/>
          <a:ext cx="4953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638175</xdr:colOff>
      <xdr:row>34</xdr:row>
      <xdr:rowOff>9525</xdr:rowOff>
    </xdr:from>
    <xdr:to>
      <xdr:col>0</xdr:col>
      <xdr:colOff>2400300</xdr:colOff>
      <xdr:row>34</xdr:row>
      <xdr:rowOff>11113</xdr:rowOff>
    </xdr:to>
    <xdr:cxnSp macro="">
      <xdr:nvCxnSpPr>
        <xdr:cNvPr id="3" name="Conector reto 2"/>
        <xdr:cNvCxnSpPr/>
      </xdr:nvCxnSpPr>
      <xdr:spPr>
        <a:xfrm>
          <a:off x="638175" y="6886575"/>
          <a:ext cx="176212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3086100</xdr:colOff>
      <xdr:row>34</xdr:row>
      <xdr:rowOff>0</xdr:rowOff>
    </xdr:from>
    <xdr:to>
      <xdr:col>0</xdr:col>
      <xdr:colOff>4848225</xdr:colOff>
      <xdr:row>34</xdr:row>
      <xdr:rowOff>1588</xdr:rowOff>
    </xdr:to>
    <xdr:cxnSp macro="">
      <xdr:nvCxnSpPr>
        <xdr:cNvPr id="4" name="Conector reto 3"/>
        <xdr:cNvCxnSpPr/>
      </xdr:nvCxnSpPr>
      <xdr:spPr>
        <a:xfrm>
          <a:off x="3086100" y="6877050"/>
          <a:ext cx="176212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6"/>
  <sheetViews>
    <sheetView tabSelected="1" workbookViewId="0">
      <selection sqref="A1:C3"/>
    </sheetView>
  </sheetViews>
  <sheetFormatPr defaultRowHeight="12.75"/>
  <cols>
    <col min="1" max="1" width="41.28515625" style="46" customWidth="1"/>
    <col min="2" max="4" width="26.7109375" style="46" customWidth="1"/>
    <col min="5" max="5" width="26.7109375" style="46" bestFit="1" customWidth="1"/>
    <col min="6" max="256" width="9.140625" style="46"/>
    <col min="257" max="257" width="41.28515625" style="46" customWidth="1"/>
    <col min="258" max="260" width="26.7109375" style="46" customWidth="1"/>
    <col min="261" max="261" width="26.7109375" style="46" bestFit="1" customWidth="1"/>
    <col min="262" max="512" width="9.140625" style="46"/>
    <col min="513" max="513" width="41.28515625" style="46" customWidth="1"/>
    <col min="514" max="516" width="26.7109375" style="46" customWidth="1"/>
    <col min="517" max="517" width="26.7109375" style="46" bestFit="1" customWidth="1"/>
    <col min="518" max="768" width="9.140625" style="46"/>
    <col min="769" max="769" width="41.28515625" style="46" customWidth="1"/>
    <col min="770" max="772" width="26.7109375" style="46" customWidth="1"/>
    <col min="773" max="773" width="26.7109375" style="46" bestFit="1" customWidth="1"/>
    <col min="774" max="1024" width="9.140625" style="46"/>
    <col min="1025" max="1025" width="41.28515625" style="46" customWidth="1"/>
    <col min="1026" max="1028" width="26.7109375" style="46" customWidth="1"/>
    <col min="1029" max="1029" width="26.7109375" style="46" bestFit="1" customWidth="1"/>
    <col min="1030" max="1280" width="9.140625" style="46"/>
    <col min="1281" max="1281" width="41.28515625" style="46" customWidth="1"/>
    <col min="1282" max="1284" width="26.7109375" style="46" customWidth="1"/>
    <col min="1285" max="1285" width="26.7109375" style="46" bestFit="1" customWidth="1"/>
    <col min="1286" max="1536" width="9.140625" style="46"/>
    <col min="1537" max="1537" width="41.28515625" style="46" customWidth="1"/>
    <col min="1538" max="1540" width="26.7109375" style="46" customWidth="1"/>
    <col min="1541" max="1541" width="26.7109375" style="46" bestFit="1" customWidth="1"/>
    <col min="1542" max="1792" width="9.140625" style="46"/>
    <col min="1793" max="1793" width="41.28515625" style="46" customWidth="1"/>
    <col min="1794" max="1796" width="26.7109375" style="46" customWidth="1"/>
    <col min="1797" max="1797" width="26.7109375" style="46" bestFit="1" customWidth="1"/>
    <col min="1798" max="2048" width="9.140625" style="46"/>
    <col min="2049" max="2049" width="41.28515625" style="46" customWidth="1"/>
    <col min="2050" max="2052" width="26.7109375" style="46" customWidth="1"/>
    <col min="2053" max="2053" width="26.7109375" style="46" bestFit="1" customWidth="1"/>
    <col min="2054" max="2304" width="9.140625" style="46"/>
    <col min="2305" max="2305" width="41.28515625" style="46" customWidth="1"/>
    <col min="2306" max="2308" width="26.7109375" style="46" customWidth="1"/>
    <col min="2309" max="2309" width="26.7109375" style="46" bestFit="1" customWidth="1"/>
    <col min="2310" max="2560" width="9.140625" style="46"/>
    <col min="2561" max="2561" width="41.28515625" style="46" customWidth="1"/>
    <col min="2562" max="2564" width="26.7109375" style="46" customWidth="1"/>
    <col min="2565" max="2565" width="26.7109375" style="46" bestFit="1" customWidth="1"/>
    <col min="2566" max="2816" width="9.140625" style="46"/>
    <col min="2817" max="2817" width="41.28515625" style="46" customWidth="1"/>
    <col min="2818" max="2820" width="26.7109375" style="46" customWidth="1"/>
    <col min="2821" max="2821" width="26.7109375" style="46" bestFit="1" customWidth="1"/>
    <col min="2822" max="3072" width="9.140625" style="46"/>
    <col min="3073" max="3073" width="41.28515625" style="46" customWidth="1"/>
    <col min="3074" max="3076" width="26.7109375" style="46" customWidth="1"/>
    <col min="3077" max="3077" width="26.7109375" style="46" bestFit="1" customWidth="1"/>
    <col min="3078" max="3328" width="9.140625" style="46"/>
    <col min="3329" max="3329" width="41.28515625" style="46" customWidth="1"/>
    <col min="3330" max="3332" width="26.7109375" style="46" customWidth="1"/>
    <col min="3333" max="3333" width="26.7109375" style="46" bestFit="1" customWidth="1"/>
    <col min="3334" max="3584" width="9.140625" style="46"/>
    <col min="3585" max="3585" width="41.28515625" style="46" customWidth="1"/>
    <col min="3586" max="3588" width="26.7109375" style="46" customWidth="1"/>
    <col min="3589" max="3589" width="26.7109375" style="46" bestFit="1" customWidth="1"/>
    <col min="3590" max="3840" width="9.140625" style="46"/>
    <col min="3841" max="3841" width="41.28515625" style="46" customWidth="1"/>
    <col min="3842" max="3844" width="26.7109375" style="46" customWidth="1"/>
    <col min="3845" max="3845" width="26.7109375" style="46" bestFit="1" customWidth="1"/>
    <col min="3846" max="4096" width="9.140625" style="46"/>
    <col min="4097" max="4097" width="41.28515625" style="46" customWidth="1"/>
    <col min="4098" max="4100" width="26.7109375" style="46" customWidth="1"/>
    <col min="4101" max="4101" width="26.7109375" style="46" bestFit="1" customWidth="1"/>
    <col min="4102" max="4352" width="9.140625" style="46"/>
    <col min="4353" max="4353" width="41.28515625" style="46" customWidth="1"/>
    <col min="4354" max="4356" width="26.7109375" style="46" customWidth="1"/>
    <col min="4357" max="4357" width="26.7109375" style="46" bestFit="1" customWidth="1"/>
    <col min="4358" max="4608" width="9.140625" style="46"/>
    <col min="4609" max="4609" width="41.28515625" style="46" customWidth="1"/>
    <col min="4610" max="4612" width="26.7109375" style="46" customWidth="1"/>
    <col min="4613" max="4613" width="26.7109375" style="46" bestFit="1" customWidth="1"/>
    <col min="4614" max="4864" width="9.140625" style="46"/>
    <col min="4865" max="4865" width="41.28515625" style="46" customWidth="1"/>
    <col min="4866" max="4868" width="26.7109375" style="46" customWidth="1"/>
    <col min="4869" max="4869" width="26.7109375" style="46" bestFit="1" customWidth="1"/>
    <col min="4870" max="5120" width="9.140625" style="46"/>
    <col min="5121" max="5121" width="41.28515625" style="46" customWidth="1"/>
    <col min="5122" max="5124" width="26.7109375" style="46" customWidth="1"/>
    <col min="5125" max="5125" width="26.7109375" style="46" bestFit="1" customWidth="1"/>
    <col min="5126" max="5376" width="9.140625" style="46"/>
    <col min="5377" max="5377" width="41.28515625" style="46" customWidth="1"/>
    <col min="5378" max="5380" width="26.7109375" style="46" customWidth="1"/>
    <col min="5381" max="5381" width="26.7109375" style="46" bestFit="1" customWidth="1"/>
    <col min="5382" max="5632" width="9.140625" style="46"/>
    <col min="5633" max="5633" width="41.28515625" style="46" customWidth="1"/>
    <col min="5634" max="5636" width="26.7109375" style="46" customWidth="1"/>
    <col min="5637" max="5637" width="26.7109375" style="46" bestFit="1" customWidth="1"/>
    <col min="5638" max="5888" width="9.140625" style="46"/>
    <col min="5889" max="5889" width="41.28515625" style="46" customWidth="1"/>
    <col min="5890" max="5892" width="26.7109375" style="46" customWidth="1"/>
    <col min="5893" max="5893" width="26.7109375" style="46" bestFit="1" customWidth="1"/>
    <col min="5894" max="6144" width="9.140625" style="46"/>
    <col min="6145" max="6145" width="41.28515625" style="46" customWidth="1"/>
    <col min="6146" max="6148" width="26.7109375" style="46" customWidth="1"/>
    <col min="6149" max="6149" width="26.7109375" style="46" bestFit="1" customWidth="1"/>
    <col min="6150" max="6400" width="9.140625" style="46"/>
    <col min="6401" max="6401" width="41.28515625" style="46" customWidth="1"/>
    <col min="6402" max="6404" width="26.7109375" style="46" customWidth="1"/>
    <col min="6405" max="6405" width="26.7109375" style="46" bestFit="1" customWidth="1"/>
    <col min="6406" max="6656" width="9.140625" style="46"/>
    <col min="6657" max="6657" width="41.28515625" style="46" customWidth="1"/>
    <col min="6658" max="6660" width="26.7109375" style="46" customWidth="1"/>
    <col min="6661" max="6661" width="26.7109375" style="46" bestFit="1" customWidth="1"/>
    <col min="6662" max="6912" width="9.140625" style="46"/>
    <col min="6913" max="6913" width="41.28515625" style="46" customWidth="1"/>
    <col min="6914" max="6916" width="26.7109375" style="46" customWidth="1"/>
    <col min="6917" max="6917" width="26.7109375" style="46" bestFit="1" customWidth="1"/>
    <col min="6918" max="7168" width="9.140625" style="46"/>
    <col min="7169" max="7169" width="41.28515625" style="46" customWidth="1"/>
    <col min="7170" max="7172" width="26.7109375" style="46" customWidth="1"/>
    <col min="7173" max="7173" width="26.7109375" style="46" bestFit="1" customWidth="1"/>
    <col min="7174" max="7424" width="9.140625" style="46"/>
    <col min="7425" max="7425" width="41.28515625" style="46" customWidth="1"/>
    <col min="7426" max="7428" width="26.7109375" style="46" customWidth="1"/>
    <col min="7429" max="7429" width="26.7109375" style="46" bestFit="1" customWidth="1"/>
    <col min="7430" max="7680" width="9.140625" style="46"/>
    <col min="7681" max="7681" width="41.28515625" style="46" customWidth="1"/>
    <col min="7682" max="7684" width="26.7109375" style="46" customWidth="1"/>
    <col min="7685" max="7685" width="26.7109375" style="46" bestFit="1" customWidth="1"/>
    <col min="7686" max="7936" width="9.140625" style="46"/>
    <col min="7937" max="7937" width="41.28515625" style="46" customWidth="1"/>
    <col min="7938" max="7940" width="26.7109375" style="46" customWidth="1"/>
    <col min="7941" max="7941" width="26.7109375" style="46" bestFit="1" customWidth="1"/>
    <col min="7942" max="8192" width="9.140625" style="46"/>
    <col min="8193" max="8193" width="41.28515625" style="46" customWidth="1"/>
    <col min="8194" max="8196" width="26.7109375" style="46" customWidth="1"/>
    <col min="8197" max="8197" width="26.7109375" style="46" bestFit="1" customWidth="1"/>
    <col min="8198" max="8448" width="9.140625" style="46"/>
    <col min="8449" max="8449" width="41.28515625" style="46" customWidth="1"/>
    <col min="8450" max="8452" width="26.7109375" style="46" customWidth="1"/>
    <col min="8453" max="8453" width="26.7109375" style="46" bestFit="1" customWidth="1"/>
    <col min="8454" max="8704" width="9.140625" style="46"/>
    <col min="8705" max="8705" width="41.28515625" style="46" customWidth="1"/>
    <col min="8706" max="8708" width="26.7109375" style="46" customWidth="1"/>
    <col min="8709" max="8709" width="26.7109375" style="46" bestFit="1" customWidth="1"/>
    <col min="8710" max="8960" width="9.140625" style="46"/>
    <col min="8961" max="8961" width="41.28515625" style="46" customWidth="1"/>
    <col min="8962" max="8964" width="26.7109375" style="46" customWidth="1"/>
    <col min="8965" max="8965" width="26.7109375" style="46" bestFit="1" customWidth="1"/>
    <col min="8966" max="9216" width="9.140625" style="46"/>
    <col min="9217" max="9217" width="41.28515625" style="46" customWidth="1"/>
    <col min="9218" max="9220" width="26.7109375" style="46" customWidth="1"/>
    <col min="9221" max="9221" width="26.7109375" style="46" bestFit="1" customWidth="1"/>
    <col min="9222" max="9472" width="9.140625" style="46"/>
    <col min="9473" max="9473" width="41.28515625" style="46" customWidth="1"/>
    <col min="9474" max="9476" width="26.7109375" style="46" customWidth="1"/>
    <col min="9477" max="9477" width="26.7109375" style="46" bestFit="1" customWidth="1"/>
    <col min="9478" max="9728" width="9.140625" style="46"/>
    <col min="9729" max="9729" width="41.28515625" style="46" customWidth="1"/>
    <col min="9730" max="9732" width="26.7109375" style="46" customWidth="1"/>
    <col min="9733" max="9733" width="26.7109375" style="46" bestFit="1" customWidth="1"/>
    <col min="9734" max="9984" width="9.140625" style="46"/>
    <col min="9985" max="9985" width="41.28515625" style="46" customWidth="1"/>
    <col min="9986" max="9988" width="26.7109375" style="46" customWidth="1"/>
    <col min="9989" max="9989" width="26.7109375" style="46" bestFit="1" customWidth="1"/>
    <col min="9990" max="10240" width="9.140625" style="46"/>
    <col min="10241" max="10241" width="41.28515625" style="46" customWidth="1"/>
    <col min="10242" max="10244" width="26.7109375" style="46" customWidth="1"/>
    <col min="10245" max="10245" width="26.7109375" style="46" bestFit="1" customWidth="1"/>
    <col min="10246" max="10496" width="9.140625" style="46"/>
    <col min="10497" max="10497" width="41.28515625" style="46" customWidth="1"/>
    <col min="10498" max="10500" width="26.7109375" style="46" customWidth="1"/>
    <col min="10501" max="10501" width="26.7109375" style="46" bestFit="1" customWidth="1"/>
    <col min="10502" max="10752" width="9.140625" style="46"/>
    <col min="10753" max="10753" width="41.28515625" style="46" customWidth="1"/>
    <col min="10754" max="10756" width="26.7109375" style="46" customWidth="1"/>
    <col min="10757" max="10757" width="26.7109375" style="46" bestFit="1" customWidth="1"/>
    <col min="10758" max="11008" width="9.140625" style="46"/>
    <col min="11009" max="11009" width="41.28515625" style="46" customWidth="1"/>
    <col min="11010" max="11012" width="26.7109375" style="46" customWidth="1"/>
    <col min="11013" max="11013" width="26.7109375" style="46" bestFit="1" customWidth="1"/>
    <col min="11014" max="11264" width="9.140625" style="46"/>
    <col min="11265" max="11265" width="41.28515625" style="46" customWidth="1"/>
    <col min="11266" max="11268" width="26.7109375" style="46" customWidth="1"/>
    <col min="11269" max="11269" width="26.7109375" style="46" bestFit="1" customWidth="1"/>
    <col min="11270" max="11520" width="9.140625" style="46"/>
    <col min="11521" max="11521" width="41.28515625" style="46" customWidth="1"/>
    <col min="11522" max="11524" width="26.7109375" style="46" customWidth="1"/>
    <col min="11525" max="11525" width="26.7109375" style="46" bestFit="1" customWidth="1"/>
    <col min="11526" max="11776" width="9.140625" style="46"/>
    <col min="11777" max="11777" width="41.28515625" style="46" customWidth="1"/>
    <col min="11778" max="11780" width="26.7109375" style="46" customWidth="1"/>
    <col min="11781" max="11781" width="26.7109375" style="46" bestFit="1" customWidth="1"/>
    <col min="11782" max="12032" width="9.140625" style="46"/>
    <col min="12033" max="12033" width="41.28515625" style="46" customWidth="1"/>
    <col min="12034" max="12036" width="26.7109375" style="46" customWidth="1"/>
    <col min="12037" max="12037" width="26.7109375" style="46" bestFit="1" customWidth="1"/>
    <col min="12038" max="12288" width="9.140625" style="46"/>
    <col min="12289" max="12289" width="41.28515625" style="46" customWidth="1"/>
    <col min="12290" max="12292" width="26.7109375" style="46" customWidth="1"/>
    <col min="12293" max="12293" width="26.7109375" style="46" bestFit="1" customWidth="1"/>
    <col min="12294" max="12544" width="9.140625" style="46"/>
    <col min="12545" max="12545" width="41.28515625" style="46" customWidth="1"/>
    <col min="12546" max="12548" width="26.7109375" style="46" customWidth="1"/>
    <col min="12549" max="12549" width="26.7109375" style="46" bestFit="1" customWidth="1"/>
    <col min="12550" max="12800" width="9.140625" style="46"/>
    <col min="12801" max="12801" width="41.28515625" style="46" customWidth="1"/>
    <col min="12802" max="12804" width="26.7109375" style="46" customWidth="1"/>
    <col min="12805" max="12805" width="26.7109375" style="46" bestFit="1" customWidth="1"/>
    <col min="12806" max="13056" width="9.140625" style="46"/>
    <col min="13057" max="13057" width="41.28515625" style="46" customWidth="1"/>
    <col min="13058" max="13060" width="26.7109375" style="46" customWidth="1"/>
    <col min="13061" max="13061" width="26.7109375" style="46" bestFit="1" customWidth="1"/>
    <col min="13062" max="13312" width="9.140625" style="46"/>
    <col min="13313" max="13313" width="41.28515625" style="46" customWidth="1"/>
    <col min="13314" max="13316" width="26.7109375" style="46" customWidth="1"/>
    <col min="13317" max="13317" width="26.7109375" style="46" bestFit="1" customWidth="1"/>
    <col min="13318" max="13568" width="9.140625" style="46"/>
    <col min="13569" max="13569" width="41.28515625" style="46" customWidth="1"/>
    <col min="13570" max="13572" width="26.7109375" style="46" customWidth="1"/>
    <col min="13573" max="13573" width="26.7109375" style="46" bestFit="1" customWidth="1"/>
    <col min="13574" max="13824" width="9.140625" style="46"/>
    <col min="13825" max="13825" width="41.28515625" style="46" customWidth="1"/>
    <col min="13826" max="13828" width="26.7109375" style="46" customWidth="1"/>
    <col min="13829" max="13829" width="26.7109375" style="46" bestFit="1" customWidth="1"/>
    <col min="13830" max="14080" width="9.140625" style="46"/>
    <col min="14081" max="14081" width="41.28515625" style="46" customWidth="1"/>
    <col min="14082" max="14084" width="26.7109375" style="46" customWidth="1"/>
    <col min="14085" max="14085" width="26.7109375" style="46" bestFit="1" customWidth="1"/>
    <col min="14086" max="14336" width="9.140625" style="46"/>
    <col min="14337" max="14337" width="41.28515625" style="46" customWidth="1"/>
    <col min="14338" max="14340" width="26.7109375" style="46" customWidth="1"/>
    <col min="14341" max="14341" width="26.7109375" style="46" bestFit="1" customWidth="1"/>
    <col min="14342" max="14592" width="9.140625" style="46"/>
    <col min="14593" max="14593" width="41.28515625" style="46" customWidth="1"/>
    <col min="14594" max="14596" width="26.7109375" style="46" customWidth="1"/>
    <col min="14597" max="14597" width="26.7109375" style="46" bestFit="1" customWidth="1"/>
    <col min="14598" max="14848" width="9.140625" style="46"/>
    <col min="14849" max="14849" width="41.28515625" style="46" customWidth="1"/>
    <col min="14850" max="14852" width="26.7109375" style="46" customWidth="1"/>
    <col min="14853" max="14853" width="26.7109375" style="46" bestFit="1" customWidth="1"/>
    <col min="14854" max="15104" width="9.140625" style="46"/>
    <col min="15105" max="15105" width="41.28515625" style="46" customWidth="1"/>
    <col min="15106" max="15108" width="26.7109375" style="46" customWidth="1"/>
    <col min="15109" max="15109" width="26.7109375" style="46" bestFit="1" customWidth="1"/>
    <col min="15110" max="15360" width="9.140625" style="46"/>
    <col min="15361" max="15361" width="41.28515625" style="46" customWidth="1"/>
    <col min="15362" max="15364" width="26.7109375" style="46" customWidth="1"/>
    <col min="15365" max="15365" width="26.7109375" style="46" bestFit="1" customWidth="1"/>
    <col min="15366" max="15616" width="9.140625" style="46"/>
    <col min="15617" max="15617" width="41.28515625" style="46" customWidth="1"/>
    <col min="15618" max="15620" width="26.7109375" style="46" customWidth="1"/>
    <col min="15621" max="15621" width="26.7109375" style="46" bestFit="1" customWidth="1"/>
    <col min="15622" max="15872" width="9.140625" style="46"/>
    <col min="15873" max="15873" width="41.28515625" style="46" customWidth="1"/>
    <col min="15874" max="15876" width="26.7109375" style="46" customWidth="1"/>
    <col min="15877" max="15877" width="26.7109375" style="46" bestFit="1" customWidth="1"/>
    <col min="15878" max="16128" width="9.140625" style="46"/>
    <col min="16129" max="16129" width="41.28515625" style="46" customWidth="1"/>
    <col min="16130" max="16132" width="26.7109375" style="46" customWidth="1"/>
    <col min="16133" max="16133" width="26.7109375" style="46" bestFit="1" customWidth="1"/>
    <col min="16134" max="16384" width="9.140625" style="46"/>
  </cols>
  <sheetData>
    <row r="1" spans="1:11" ht="12.75" customHeight="1">
      <c r="A1" s="45" t="s">
        <v>33</v>
      </c>
      <c r="B1" s="45"/>
      <c r="C1" s="45"/>
    </row>
    <row r="2" spans="1:11" ht="12.75" customHeight="1">
      <c r="A2" s="45"/>
      <c r="B2" s="45"/>
      <c r="C2" s="45"/>
    </row>
    <row r="3" spans="1:11" ht="12.75" customHeight="1">
      <c r="A3" s="45"/>
      <c r="B3" s="45"/>
      <c r="C3" s="45"/>
    </row>
    <row r="5" spans="1:11" ht="15.75">
      <c r="A5" s="47" t="s">
        <v>36</v>
      </c>
      <c r="E5" s="48" t="s">
        <v>37</v>
      </c>
    </row>
    <row r="6" spans="1:11" ht="15.75">
      <c r="A6" s="49" t="s">
        <v>42</v>
      </c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1">
      <c r="E7" s="51" t="s">
        <v>43</v>
      </c>
    </row>
    <row r="8" spans="1:11" ht="25.5">
      <c r="A8" s="52" t="s">
        <v>44</v>
      </c>
      <c r="B8" s="52" t="s">
        <v>45</v>
      </c>
      <c r="C8" s="52" t="s">
        <v>46</v>
      </c>
      <c r="D8" s="52" t="s">
        <v>47</v>
      </c>
      <c r="E8" s="52" t="s">
        <v>48</v>
      </c>
    </row>
    <row r="9" spans="1:11">
      <c r="A9" s="53" t="s">
        <v>49</v>
      </c>
      <c r="B9" s="54" t="s">
        <v>50</v>
      </c>
      <c r="C9" s="54" t="s">
        <v>51</v>
      </c>
      <c r="D9" s="54" t="s">
        <v>52</v>
      </c>
      <c r="E9" s="54" t="s">
        <v>53</v>
      </c>
    </row>
    <row r="10" spans="1:11">
      <c r="A10" s="55">
        <v>2016</v>
      </c>
      <c r="B10" s="56">
        <v>187792497.75999999</v>
      </c>
      <c r="C10" s="56">
        <v>38346700.659999996</v>
      </c>
      <c r="D10" s="56">
        <f>SUM(B10-C10)</f>
        <v>149445797.09999999</v>
      </c>
      <c r="E10" s="56">
        <v>940686647.23000002</v>
      </c>
    </row>
    <row r="11" spans="1:11">
      <c r="A11" s="55">
        <v>2017</v>
      </c>
      <c r="B11" s="56">
        <v>126096788.29000001</v>
      </c>
      <c r="C11" s="56">
        <v>40046268.07</v>
      </c>
      <c r="D11" s="56">
        <f>SUM(B11-C11)</f>
        <v>86050520.219999999</v>
      </c>
      <c r="E11" s="56">
        <f t="shared" ref="E11:E74" si="0">SUM(E10+D11)</f>
        <v>1026737167.45</v>
      </c>
    </row>
    <row r="12" spans="1:11">
      <c r="A12" s="55">
        <v>2018</v>
      </c>
      <c r="B12" s="56">
        <v>134432058.40000001</v>
      </c>
      <c r="C12" s="56">
        <v>44726203.880000003</v>
      </c>
      <c r="D12" s="56">
        <f t="shared" ref="D12:D30" si="1">SUM(B12-C12)</f>
        <v>89705854.520000011</v>
      </c>
      <c r="E12" s="56">
        <f t="shared" si="0"/>
        <v>1116443021.97</v>
      </c>
    </row>
    <row r="13" spans="1:11">
      <c r="A13" s="55">
        <v>2019</v>
      </c>
      <c r="B13" s="56">
        <v>142176965.44999999</v>
      </c>
      <c r="C13" s="56">
        <v>50106897.799999997</v>
      </c>
      <c r="D13" s="56">
        <f t="shared" si="1"/>
        <v>92070067.649999991</v>
      </c>
      <c r="E13" s="56">
        <f t="shared" si="0"/>
        <v>1208513089.6200001</v>
      </c>
    </row>
    <row r="14" spans="1:11">
      <c r="A14" s="55">
        <v>2020</v>
      </c>
      <c r="B14" s="56">
        <v>148404976.72</v>
      </c>
      <c r="C14" s="56">
        <v>55353544.75</v>
      </c>
      <c r="D14" s="56">
        <f t="shared" si="1"/>
        <v>93051431.969999999</v>
      </c>
      <c r="E14" s="56">
        <f t="shared" si="0"/>
        <v>1301564521.5900002</v>
      </c>
    </row>
    <row r="15" spans="1:11">
      <c r="A15" s="55">
        <v>2021</v>
      </c>
      <c r="B15" s="56">
        <v>154718789.27000001</v>
      </c>
      <c r="C15" s="56">
        <v>62411738.920000002</v>
      </c>
      <c r="D15" s="56">
        <f t="shared" si="1"/>
        <v>92307050.350000009</v>
      </c>
      <c r="E15" s="56">
        <f t="shared" si="0"/>
        <v>1393871571.9400001</v>
      </c>
    </row>
    <row r="16" spans="1:11">
      <c r="A16" s="55">
        <v>2022</v>
      </c>
      <c r="B16" s="56">
        <v>160986131.88999999</v>
      </c>
      <c r="C16" s="56">
        <v>69733890.370000005</v>
      </c>
      <c r="D16" s="56">
        <f t="shared" si="1"/>
        <v>91252241.519999981</v>
      </c>
      <c r="E16" s="56">
        <f t="shared" si="0"/>
        <v>1485123813.46</v>
      </c>
    </row>
    <row r="17" spans="1:5">
      <c r="A17" s="55">
        <v>2023</v>
      </c>
      <c r="B17" s="56">
        <v>167163775.05000001</v>
      </c>
      <c r="C17" s="56">
        <v>77139044.989999995</v>
      </c>
      <c r="D17" s="56">
        <f t="shared" si="1"/>
        <v>90024730.060000017</v>
      </c>
      <c r="E17" s="56">
        <f t="shared" si="0"/>
        <v>1575148543.52</v>
      </c>
    </row>
    <row r="18" spans="1:5">
      <c r="A18" s="55">
        <v>2024</v>
      </c>
      <c r="B18" s="56">
        <v>173284199.77000001</v>
      </c>
      <c r="C18" s="56">
        <v>84850317.069999993</v>
      </c>
      <c r="D18" s="56">
        <f t="shared" si="1"/>
        <v>88433882.700000018</v>
      </c>
      <c r="E18" s="56">
        <f t="shared" si="0"/>
        <v>1663582426.22</v>
      </c>
    </row>
    <row r="19" spans="1:5">
      <c r="A19" s="55">
        <v>2025</v>
      </c>
      <c r="B19" s="56">
        <v>179307192.81999999</v>
      </c>
      <c r="C19" s="56">
        <v>93120396.319999993</v>
      </c>
      <c r="D19" s="56">
        <f t="shared" si="1"/>
        <v>86186796.5</v>
      </c>
      <c r="E19" s="56">
        <f t="shared" si="0"/>
        <v>1749769222.72</v>
      </c>
    </row>
    <row r="20" spans="1:5">
      <c r="A20" s="55">
        <v>2026</v>
      </c>
      <c r="B20" s="56">
        <v>185183796.94</v>
      </c>
      <c r="C20" s="56">
        <v>101027447.53</v>
      </c>
      <c r="D20" s="56">
        <f t="shared" si="1"/>
        <v>84156349.409999996</v>
      </c>
      <c r="E20" s="56">
        <f t="shared" si="0"/>
        <v>1833925572.1300001</v>
      </c>
    </row>
    <row r="21" spans="1:5">
      <c r="A21" s="55">
        <v>2027</v>
      </c>
      <c r="B21" s="56">
        <v>190885682.46000001</v>
      </c>
      <c r="C21" s="56">
        <v>109453446.2</v>
      </c>
      <c r="D21" s="56">
        <f t="shared" si="1"/>
        <v>81432236.260000005</v>
      </c>
      <c r="E21" s="56">
        <f t="shared" si="0"/>
        <v>1915357808.3900001</v>
      </c>
    </row>
    <row r="22" spans="1:5">
      <c r="A22" s="55">
        <v>2028</v>
      </c>
      <c r="B22" s="56">
        <v>196450188.09</v>
      </c>
      <c r="C22" s="56">
        <v>118973651.18000001</v>
      </c>
      <c r="D22" s="56">
        <f t="shared" si="1"/>
        <v>77476536.909999996</v>
      </c>
      <c r="E22" s="56">
        <f t="shared" si="0"/>
        <v>1992834345.3000002</v>
      </c>
    </row>
    <row r="23" spans="1:5">
      <c r="A23" s="55">
        <v>2029</v>
      </c>
      <c r="B23" s="56">
        <v>201741282.21000001</v>
      </c>
      <c r="C23" s="56">
        <v>127469497.16</v>
      </c>
      <c r="D23" s="56">
        <f t="shared" si="1"/>
        <v>74271785.050000012</v>
      </c>
      <c r="E23" s="56">
        <f t="shared" si="0"/>
        <v>2067106130.3500001</v>
      </c>
    </row>
    <row r="24" spans="1:5">
      <c r="A24" s="55">
        <v>2030</v>
      </c>
      <c r="B24" s="56">
        <v>206841224.52000001</v>
      </c>
      <c r="C24" s="56">
        <v>135830854.91</v>
      </c>
      <c r="D24" s="56">
        <f t="shared" si="1"/>
        <v>71010369.610000014</v>
      </c>
      <c r="E24" s="56">
        <f t="shared" si="0"/>
        <v>2138116499.96</v>
      </c>
    </row>
    <row r="25" spans="1:5">
      <c r="A25" s="55">
        <v>2031</v>
      </c>
      <c r="B25" s="56">
        <v>211749032.87</v>
      </c>
      <c r="C25" s="56">
        <v>144565264.41999999</v>
      </c>
      <c r="D25" s="56">
        <f t="shared" si="1"/>
        <v>67183768.450000018</v>
      </c>
      <c r="E25" s="56">
        <f t="shared" si="0"/>
        <v>2205300268.4099998</v>
      </c>
    </row>
    <row r="26" spans="1:5">
      <c r="A26" s="55">
        <v>2032</v>
      </c>
      <c r="B26" s="56">
        <v>216407810.63</v>
      </c>
      <c r="C26" s="56">
        <v>154441451.31999999</v>
      </c>
      <c r="D26" s="56">
        <f t="shared" si="1"/>
        <v>61966359.310000002</v>
      </c>
      <c r="E26" s="56">
        <f t="shared" si="0"/>
        <v>2267266627.7199998</v>
      </c>
    </row>
    <row r="27" spans="1:5">
      <c r="A27" s="55">
        <v>2033</v>
      </c>
      <c r="B27" s="56">
        <v>220735932.61000001</v>
      </c>
      <c r="C27" s="56">
        <v>163690782.36000001</v>
      </c>
      <c r="D27" s="56">
        <f t="shared" si="1"/>
        <v>57045150.25</v>
      </c>
      <c r="E27" s="56">
        <f t="shared" si="0"/>
        <v>2324311777.9699998</v>
      </c>
    </row>
    <row r="28" spans="1:5">
      <c r="A28" s="55">
        <v>2034</v>
      </c>
      <c r="B28" s="56">
        <v>224714378.87</v>
      </c>
      <c r="C28" s="56">
        <v>171185072.41</v>
      </c>
      <c r="D28" s="56">
        <f t="shared" si="1"/>
        <v>53529306.460000008</v>
      </c>
      <c r="E28" s="56">
        <f t="shared" si="0"/>
        <v>2377841084.4299998</v>
      </c>
    </row>
    <row r="29" spans="1:5">
      <c r="A29" s="55">
        <v>2035</v>
      </c>
      <c r="B29" s="56">
        <v>228499335.44999999</v>
      </c>
      <c r="C29" s="56">
        <v>178457274.83000001</v>
      </c>
      <c r="D29" s="56">
        <f t="shared" si="1"/>
        <v>50042060.619999975</v>
      </c>
      <c r="E29" s="56">
        <f t="shared" si="0"/>
        <v>2427883145.0499997</v>
      </c>
    </row>
    <row r="30" spans="1:5">
      <c r="A30" s="55">
        <v>2036</v>
      </c>
      <c r="B30" s="56">
        <v>232070706.96000001</v>
      </c>
      <c r="C30" s="56">
        <v>185258390.49000001</v>
      </c>
      <c r="D30" s="56">
        <f t="shared" si="1"/>
        <v>46812316.469999999</v>
      </c>
      <c r="E30" s="56">
        <f t="shared" si="0"/>
        <v>2474695461.5199995</v>
      </c>
    </row>
    <row r="31" spans="1:5">
      <c r="A31" s="55">
        <v>2037</v>
      </c>
      <c r="B31" s="56">
        <v>235359823.34</v>
      </c>
      <c r="C31" s="56">
        <v>190803358.08000001</v>
      </c>
      <c r="D31" s="56">
        <f>SUM(B31-C31)</f>
        <v>44556465.25999999</v>
      </c>
      <c r="E31" s="56">
        <f t="shared" si="0"/>
        <v>2519251926.7799997</v>
      </c>
    </row>
    <row r="32" spans="1:5">
      <c r="A32" s="55">
        <v>2038</v>
      </c>
      <c r="B32" s="56">
        <v>238559540.78999999</v>
      </c>
      <c r="C32" s="56">
        <v>196584151.15000001</v>
      </c>
      <c r="D32" s="56">
        <f t="shared" ref="D32:D85" si="2">SUM(B32-C32)</f>
        <v>41975389.639999986</v>
      </c>
      <c r="E32" s="56">
        <f t="shared" si="0"/>
        <v>2561227316.4199996</v>
      </c>
    </row>
    <row r="33" spans="1:5">
      <c r="A33" s="55">
        <v>2039</v>
      </c>
      <c r="B33" s="56">
        <v>241563216.81</v>
      </c>
      <c r="C33" s="56">
        <v>202115110.43000001</v>
      </c>
      <c r="D33" s="56">
        <f t="shared" si="2"/>
        <v>39448106.379999995</v>
      </c>
      <c r="E33" s="56">
        <f t="shared" si="0"/>
        <v>2600675422.7999997</v>
      </c>
    </row>
    <row r="34" spans="1:5">
      <c r="A34" s="55">
        <v>2040</v>
      </c>
      <c r="B34" s="56">
        <v>244368151.94</v>
      </c>
      <c r="C34" s="56">
        <v>207619722.74000001</v>
      </c>
      <c r="D34" s="56">
        <f t="shared" si="2"/>
        <v>36748429.199999988</v>
      </c>
      <c r="E34" s="56">
        <f t="shared" si="0"/>
        <v>2637423851.9999995</v>
      </c>
    </row>
    <row r="35" spans="1:5">
      <c r="A35" s="55">
        <v>2041</v>
      </c>
      <c r="B35" s="56">
        <v>246946885.27000001</v>
      </c>
      <c r="C35" s="56">
        <v>212396936.24000001</v>
      </c>
      <c r="D35" s="56">
        <f t="shared" si="2"/>
        <v>34549949.030000001</v>
      </c>
      <c r="E35" s="56">
        <f t="shared" si="0"/>
        <v>2671973801.0299997</v>
      </c>
    </row>
    <row r="36" spans="1:5">
      <c r="A36" s="55">
        <v>2042</v>
      </c>
      <c r="B36" s="56">
        <v>249434308.38</v>
      </c>
      <c r="C36" s="56">
        <v>216810488.03999999</v>
      </c>
      <c r="D36" s="56">
        <f t="shared" si="2"/>
        <v>32623820.340000004</v>
      </c>
      <c r="E36" s="56">
        <f t="shared" si="0"/>
        <v>2704597621.3699999</v>
      </c>
    </row>
    <row r="37" spans="1:5">
      <c r="A37" s="55">
        <v>2043</v>
      </c>
      <c r="B37" s="56">
        <v>251722107.16999999</v>
      </c>
      <c r="C37" s="56">
        <v>221168873.12</v>
      </c>
      <c r="D37" s="56">
        <f t="shared" si="2"/>
        <v>30553234.049999982</v>
      </c>
      <c r="E37" s="56">
        <f t="shared" si="0"/>
        <v>2735150855.4200001</v>
      </c>
    </row>
    <row r="38" spans="1:5">
      <c r="A38" s="55">
        <v>2044</v>
      </c>
      <c r="B38" s="56">
        <v>253886794.24000001</v>
      </c>
      <c r="C38" s="56">
        <v>223922944.24000001</v>
      </c>
      <c r="D38" s="56">
        <f t="shared" si="2"/>
        <v>29963850</v>
      </c>
      <c r="E38" s="56">
        <f t="shared" si="0"/>
        <v>2765114705.4200001</v>
      </c>
    </row>
    <row r="39" spans="1:5">
      <c r="A39" s="55">
        <v>2045</v>
      </c>
      <c r="B39" s="56">
        <v>256013317.56999999</v>
      </c>
      <c r="C39" s="56">
        <v>226175184.40000001</v>
      </c>
      <c r="D39" s="56">
        <f t="shared" si="2"/>
        <v>29838133.169999987</v>
      </c>
      <c r="E39" s="56">
        <f t="shared" si="0"/>
        <v>2794952838.5900002</v>
      </c>
    </row>
    <row r="40" spans="1:5">
      <c r="A40" s="55">
        <v>2046</v>
      </c>
      <c r="B40" s="56">
        <v>258064949.09</v>
      </c>
      <c r="C40" s="56">
        <v>228308074.65000001</v>
      </c>
      <c r="D40" s="56">
        <f t="shared" si="2"/>
        <v>29756874.439999998</v>
      </c>
      <c r="E40" s="56">
        <f t="shared" si="0"/>
        <v>2824709713.0300002</v>
      </c>
    </row>
    <row r="41" spans="1:5">
      <c r="A41" s="55">
        <v>2047</v>
      </c>
      <c r="B41" s="56">
        <v>260038388.72</v>
      </c>
      <c r="C41" s="56">
        <v>230236927.31999999</v>
      </c>
      <c r="D41" s="56">
        <f t="shared" si="2"/>
        <v>29801461.400000006</v>
      </c>
      <c r="E41" s="56">
        <f t="shared" si="0"/>
        <v>2854511174.4300003</v>
      </c>
    </row>
    <row r="42" spans="1:5">
      <c r="A42" s="55">
        <v>2048</v>
      </c>
      <c r="B42" s="56">
        <v>262070100.43000001</v>
      </c>
      <c r="C42" s="56">
        <v>231880002.15000001</v>
      </c>
      <c r="D42" s="56">
        <f t="shared" si="2"/>
        <v>30190098.280000001</v>
      </c>
      <c r="E42" s="56">
        <f t="shared" si="0"/>
        <v>2884701272.7100005</v>
      </c>
    </row>
    <row r="43" spans="1:5">
      <c r="A43" s="55">
        <v>2049</v>
      </c>
      <c r="B43" s="56">
        <v>264045480.16</v>
      </c>
      <c r="C43" s="56">
        <v>233193140.08000001</v>
      </c>
      <c r="D43" s="56">
        <f t="shared" si="2"/>
        <v>30852340.079999983</v>
      </c>
      <c r="E43" s="56">
        <f t="shared" si="0"/>
        <v>2915553612.7900004</v>
      </c>
    </row>
    <row r="44" spans="1:5">
      <c r="A44" s="55">
        <v>2050</v>
      </c>
      <c r="B44" s="56">
        <v>265997708.47999999</v>
      </c>
      <c r="C44" s="56">
        <v>233585673.19999999</v>
      </c>
      <c r="D44" s="56">
        <f t="shared" si="2"/>
        <v>32412035.280000001</v>
      </c>
      <c r="E44" s="56">
        <f t="shared" si="0"/>
        <v>2947965648.0700006</v>
      </c>
    </row>
    <row r="45" spans="1:5">
      <c r="A45" s="55">
        <v>2051</v>
      </c>
      <c r="B45" s="56">
        <v>268042246.19</v>
      </c>
      <c r="C45" s="56">
        <v>233168714.00999999</v>
      </c>
      <c r="D45" s="56">
        <f t="shared" si="2"/>
        <v>34873532.180000007</v>
      </c>
      <c r="E45" s="56">
        <f t="shared" si="0"/>
        <v>2982839180.2500005</v>
      </c>
    </row>
    <row r="46" spans="1:5">
      <c r="A46" s="55">
        <v>2052</v>
      </c>
      <c r="B46" s="56">
        <v>270288988.66000003</v>
      </c>
      <c r="C46" s="56">
        <v>233762727.66</v>
      </c>
      <c r="D46" s="56">
        <f t="shared" si="2"/>
        <v>36526261.00000003</v>
      </c>
      <c r="E46" s="56">
        <f t="shared" si="0"/>
        <v>3019365441.2500005</v>
      </c>
    </row>
    <row r="47" spans="1:5">
      <c r="A47" s="55">
        <v>2053</v>
      </c>
      <c r="B47" s="56">
        <v>272392673.56999999</v>
      </c>
      <c r="C47" s="56">
        <v>232818872.40000001</v>
      </c>
      <c r="D47" s="56">
        <f t="shared" si="2"/>
        <v>39573801.169999987</v>
      </c>
      <c r="E47" s="56">
        <f t="shared" si="0"/>
        <v>3058939242.4200006</v>
      </c>
    </row>
    <row r="48" spans="1:5">
      <c r="A48" s="55">
        <v>2054</v>
      </c>
      <c r="B48" s="56">
        <v>274753858.26999998</v>
      </c>
      <c r="C48" s="56">
        <v>231736214</v>
      </c>
      <c r="D48" s="56">
        <f t="shared" si="2"/>
        <v>43017644.269999981</v>
      </c>
      <c r="E48" s="56">
        <f t="shared" si="0"/>
        <v>3101956886.6900005</v>
      </c>
    </row>
    <row r="49" spans="1:5">
      <c r="A49" s="55">
        <v>2055</v>
      </c>
      <c r="B49" s="56">
        <v>277304860.48000002</v>
      </c>
      <c r="C49" s="56">
        <v>230414208.02000001</v>
      </c>
      <c r="D49" s="56">
        <f t="shared" si="2"/>
        <v>46890652.460000008</v>
      </c>
      <c r="E49" s="56">
        <f t="shared" si="0"/>
        <v>3148847539.1500006</v>
      </c>
    </row>
    <row r="50" spans="1:5">
      <c r="A50" s="55">
        <v>2056</v>
      </c>
      <c r="B50" s="56">
        <v>280075969.98000002</v>
      </c>
      <c r="C50" s="56">
        <v>229443281.97</v>
      </c>
      <c r="D50" s="56">
        <f t="shared" si="2"/>
        <v>50632688.01000002</v>
      </c>
      <c r="E50" s="56">
        <f t="shared" si="0"/>
        <v>3199480227.1600008</v>
      </c>
    </row>
    <row r="51" spans="1:5">
      <c r="A51" s="55">
        <v>2057</v>
      </c>
      <c r="B51" s="56">
        <v>282939538.47000003</v>
      </c>
      <c r="C51" s="56">
        <v>227468881.96000001</v>
      </c>
      <c r="D51" s="56">
        <f t="shared" si="2"/>
        <v>55470656.51000002</v>
      </c>
      <c r="E51" s="56">
        <f t="shared" si="0"/>
        <v>3254950883.670001</v>
      </c>
    </row>
    <row r="52" spans="1:5">
      <c r="A52" s="55">
        <v>2058</v>
      </c>
      <c r="B52" s="56">
        <v>286118245.87</v>
      </c>
      <c r="C52" s="56">
        <v>225793408.58000001</v>
      </c>
      <c r="D52" s="56">
        <f t="shared" si="2"/>
        <v>60324837.289999992</v>
      </c>
      <c r="E52" s="56">
        <f t="shared" si="0"/>
        <v>3315275720.960001</v>
      </c>
    </row>
    <row r="53" spans="1:5">
      <c r="A53" s="55">
        <v>2059</v>
      </c>
      <c r="B53" s="56">
        <v>289514162.88999999</v>
      </c>
      <c r="C53" s="56">
        <v>223235285.25</v>
      </c>
      <c r="D53" s="56">
        <f t="shared" si="2"/>
        <v>66278877.639999986</v>
      </c>
      <c r="E53" s="56">
        <f t="shared" si="0"/>
        <v>3381554598.6000009</v>
      </c>
    </row>
    <row r="54" spans="1:5">
      <c r="A54" s="55">
        <v>2060</v>
      </c>
      <c r="B54" s="56">
        <v>293333969.74000001</v>
      </c>
      <c r="C54" s="56">
        <v>221232070.56</v>
      </c>
      <c r="D54" s="56">
        <f t="shared" si="2"/>
        <v>72101899.180000007</v>
      </c>
      <c r="E54" s="56">
        <f t="shared" si="0"/>
        <v>3453656497.7800007</v>
      </c>
    </row>
    <row r="55" spans="1:5">
      <c r="A55" s="55">
        <v>2061</v>
      </c>
      <c r="B55" s="56">
        <v>297354595.47000003</v>
      </c>
      <c r="C55" s="56">
        <v>218225933.83000001</v>
      </c>
      <c r="D55" s="56">
        <f t="shared" si="2"/>
        <v>79128661.640000015</v>
      </c>
      <c r="E55" s="56">
        <f t="shared" si="0"/>
        <v>3532785159.4200006</v>
      </c>
    </row>
    <row r="56" spans="1:5">
      <c r="A56" s="55">
        <v>2062</v>
      </c>
      <c r="B56" s="56">
        <v>301941097.68000001</v>
      </c>
      <c r="C56" s="56">
        <v>216154864.03</v>
      </c>
      <c r="D56" s="56">
        <f t="shared" si="2"/>
        <v>85786233.650000006</v>
      </c>
      <c r="E56" s="56">
        <f t="shared" si="0"/>
        <v>3618571393.0700006</v>
      </c>
    </row>
    <row r="57" spans="1:5">
      <c r="A57" s="55">
        <v>2063</v>
      </c>
      <c r="B57" s="56">
        <v>306706228.36000001</v>
      </c>
      <c r="C57" s="56">
        <v>212836076.09</v>
      </c>
      <c r="D57" s="56">
        <f t="shared" si="2"/>
        <v>93870152.270000011</v>
      </c>
      <c r="E57" s="56">
        <f t="shared" si="0"/>
        <v>3712441545.3400006</v>
      </c>
    </row>
    <row r="58" spans="1:5">
      <c r="A58" s="55">
        <v>2064</v>
      </c>
      <c r="B58" s="56">
        <v>312088453.06999999</v>
      </c>
      <c r="C58" s="56">
        <v>209975208.11000001</v>
      </c>
      <c r="D58" s="56">
        <f t="shared" si="2"/>
        <v>102113244.95999998</v>
      </c>
      <c r="E58" s="56">
        <f t="shared" si="0"/>
        <v>3814554790.3000007</v>
      </c>
    </row>
    <row r="59" spans="1:5">
      <c r="A59" s="55">
        <v>2065</v>
      </c>
      <c r="B59" s="56">
        <v>317847463.11000001</v>
      </c>
      <c r="C59" s="56">
        <v>206431286.49000001</v>
      </c>
      <c r="D59" s="56">
        <f t="shared" si="2"/>
        <v>111416176.62</v>
      </c>
      <c r="E59" s="56">
        <f t="shared" si="0"/>
        <v>3925970966.9200006</v>
      </c>
    </row>
    <row r="60" spans="1:5">
      <c r="A60" s="55">
        <v>2066</v>
      </c>
      <c r="B60" s="56">
        <v>324211709.79000002</v>
      </c>
      <c r="C60" s="56">
        <v>202998909.25</v>
      </c>
      <c r="D60" s="56">
        <f t="shared" si="2"/>
        <v>121212800.54000002</v>
      </c>
      <c r="E60" s="56">
        <f t="shared" si="0"/>
        <v>4047183767.4600005</v>
      </c>
    </row>
    <row r="61" spans="1:5">
      <c r="A61" s="55">
        <v>2067</v>
      </c>
      <c r="B61" s="56">
        <v>331079370.24000001</v>
      </c>
      <c r="C61" s="56">
        <v>198796115.24000001</v>
      </c>
      <c r="D61" s="56">
        <f t="shared" si="2"/>
        <v>132283255</v>
      </c>
      <c r="E61" s="56">
        <f t="shared" si="0"/>
        <v>4179467022.4600005</v>
      </c>
    </row>
    <row r="62" spans="1:5">
      <c r="A62" s="55">
        <v>2068</v>
      </c>
      <c r="B62" s="56">
        <v>338743970.20999998</v>
      </c>
      <c r="C62" s="56">
        <v>195371201.87</v>
      </c>
      <c r="D62" s="56">
        <f t="shared" si="2"/>
        <v>143372768.33999997</v>
      </c>
      <c r="E62" s="56">
        <f t="shared" si="0"/>
        <v>4322839790.8000002</v>
      </c>
    </row>
    <row r="63" spans="1:5">
      <c r="A63" s="55">
        <v>2069</v>
      </c>
      <c r="B63" s="56">
        <v>346900106.89999998</v>
      </c>
      <c r="C63" s="56">
        <v>190875304.16</v>
      </c>
      <c r="D63" s="56">
        <f t="shared" si="2"/>
        <v>156024802.73999998</v>
      </c>
      <c r="E63" s="56">
        <f t="shared" si="0"/>
        <v>4478864593.54</v>
      </c>
    </row>
    <row r="64" spans="1:5">
      <c r="A64" s="55">
        <v>2070</v>
      </c>
      <c r="B64" s="56">
        <v>356009045</v>
      </c>
      <c r="C64" s="56">
        <v>187472342.88999999</v>
      </c>
      <c r="D64" s="56">
        <f t="shared" si="2"/>
        <v>168536702.11000001</v>
      </c>
      <c r="E64" s="56">
        <f t="shared" si="0"/>
        <v>4647401295.6499996</v>
      </c>
    </row>
    <row r="65" spans="1:5">
      <c r="A65" s="55">
        <v>2071</v>
      </c>
      <c r="B65" s="56">
        <v>365711570.45999998</v>
      </c>
      <c r="C65" s="56">
        <v>183234121</v>
      </c>
      <c r="D65" s="56">
        <f t="shared" si="2"/>
        <v>182477449.45999998</v>
      </c>
      <c r="E65" s="56">
        <f t="shared" si="0"/>
        <v>4829878745.1099997</v>
      </c>
    </row>
    <row r="66" spans="1:5">
      <c r="A66" s="55">
        <v>2072</v>
      </c>
      <c r="B66" s="56">
        <v>376401736.60000002</v>
      </c>
      <c r="C66" s="56">
        <v>179932651.38</v>
      </c>
      <c r="D66" s="56">
        <f t="shared" si="2"/>
        <v>196469085.22000003</v>
      </c>
      <c r="E66" s="56">
        <f t="shared" si="0"/>
        <v>5026347830.3299999</v>
      </c>
    </row>
    <row r="67" spans="1:5">
      <c r="A67" s="55">
        <v>2073</v>
      </c>
      <c r="B67" s="56">
        <v>387759907</v>
      </c>
      <c r="C67" s="56">
        <v>175632007.06</v>
      </c>
      <c r="D67" s="56">
        <f t="shared" si="2"/>
        <v>212127899.94</v>
      </c>
      <c r="E67" s="56">
        <f t="shared" si="0"/>
        <v>5238475730.2699995</v>
      </c>
    </row>
    <row r="68" spans="1:5">
      <c r="A68" s="55">
        <v>2074</v>
      </c>
      <c r="B68" s="56">
        <v>400217961.20999998</v>
      </c>
      <c r="C68" s="56">
        <v>171920636.77000001</v>
      </c>
      <c r="D68" s="56">
        <f t="shared" si="2"/>
        <v>228297324.43999997</v>
      </c>
      <c r="E68" s="56">
        <f t="shared" si="0"/>
        <v>5466773054.7099991</v>
      </c>
    </row>
    <row r="69" spans="1:5">
      <c r="A69" s="55">
        <v>2075</v>
      </c>
      <c r="B69" s="56">
        <v>413571338.77999997</v>
      </c>
      <c r="C69" s="56">
        <v>167991922.46000001</v>
      </c>
      <c r="D69" s="56">
        <f t="shared" si="2"/>
        <v>245579416.31999996</v>
      </c>
      <c r="E69" s="56">
        <f t="shared" si="0"/>
        <v>5712352471.0299988</v>
      </c>
    </row>
    <row r="70" spans="1:5">
      <c r="A70" s="55">
        <v>2076</v>
      </c>
      <c r="B70" s="56">
        <v>428042550.69999999</v>
      </c>
      <c r="C70" s="56">
        <v>164503486.41</v>
      </c>
      <c r="D70" s="56">
        <f t="shared" si="2"/>
        <v>263539064.28999999</v>
      </c>
      <c r="E70" s="56">
        <f t="shared" si="0"/>
        <v>5975891535.3199987</v>
      </c>
    </row>
    <row r="71" spans="1:5">
      <c r="A71" s="55">
        <v>2077</v>
      </c>
      <c r="B71" s="56">
        <v>443494831.66000003</v>
      </c>
      <c r="C71" s="56">
        <v>160563564.33000001</v>
      </c>
      <c r="D71" s="56">
        <f t="shared" si="2"/>
        <v>282931267.33000004</v>
      </c>
      <c r="E71" s="56">
        <f t="shared" si="0"/>
        <v>6258822802.6499987</v>
      </c>
    </row>
    <row r="72" spans="1:5">
      <c r="A72" s="55">
        <v>2078</v>
      </c>
      <c r="B72" s="56">
        <v>460195747.81</v>
      </c>
      <c r="C72" s="56">
        <v>157185588.94</v>
      </c>
      <c r="D72" s="56">
        <f t="shared" si="2"/>
        <v>303010158.87</v>
      </c>
      <c r="E72" s="56">
        <f t="shared" si="0"/>
        <v>6561832961.5199986</v>
      </c>
    </row>
    <row r="73" spans="1:5">
      <c r="A73" s="55">
        <v>2079</v>
      </c>
      <c r="B73" s="56">
        <v>478057977.29000002</v>
      </c>
      <c r="C73" s="56">
        <v>153542929.68000001</v>
      </c>
      <c r="D73" s="56">
        <f t="shared" si="2"/>
        <v>324515047.61000001</v>
      </c>
      <c r="E73" s="56">
        <f t="shared" si="0"/>
        <v>6886348009.1299982</v>
      </c>
    </row>
    <row r="74" spans="1:5">
      <c r="A74" s="55">
        <v>2080</v>
      </c>
      <c r="B74" s="56">
        <v>497283595.69</v>
      </c>
      <c r="C74" s="56">
        <v>150319677.69999999</v>
      </c>
      <c r="D74" s="56">
        <f t="shared" si="2"/>
        <v>346963917.99000001</v>
      </c>
      <c r="E74" s="56">
        <f t="shared" si="0"/>
        <v>7233311927.119998</v>
      </c>
    </row>
    <row r="75" spans="1:5">
      <c r="A75" s="55">
        <v>2081</v>
      </c>
      <c r="B75" s="56">
        <v>517772528.79000002</v>
      </c>
      <c r="C75" s="56">
        <v>146714354.05000001</v>
      </c>
      <c r="D75" s="56">
        <f t="shared" si="2"/>
        <v>371058174.74000001</v>
      </c>
      <c r="E75" s="56">
        <f t="shared" ref="E75:E85" si="3">SUM(E74+D75)</f>
        <v>7604370101.8599977</v>
      </c>
    </row>
    <row r="76" spans="1:5">
      <c r="A76" s="55">
        <v>2082</v>
      </c>
      <c r="B76" s="56">
        <v>539857712.13999999</v>
      </c>
      <c r="C76" s="56">
        <v>144056018.53</v>
      </c>
      <c r="D76" s="56">
        <f t="shared" si="2"/>
        <v>395801693.61000001</v>
      </c>
      <c r="E76" s="56">
        <f t="shared" si="3"/>
        <v>8000171795.4699974</v>
      </c>
    </row>
    <row r="77" spans="1:5">
      <c r="A77" s="55">
        <v>2083</v>
      </c>
      <c r="B77" s="56">
        <v>563273633.96000004</v>
      </c>
      <c r="C77" s="56">
        <v>140730504.99000001</v>
      </c>
      <c r="D77" s="56">
        <f t="shared" si="2"/>
        <v>422543128.97000003</v>
      </c>
      <c r="E77" s="56">
        <f t="shared" si="3"/>
        <v>8422714924.4399977</v>
      </c>
    </row>
    <row r="78" spans="1:5">
      <c r="A78" s="55">
        <v>2084</v>
      </c>
      <c r="B78" s="56">
        <v>588413671.66999996</v>
      </c>
      <c r="C78" s="56">
        <v>137997996.12</v>
      </c>
      <c r="D78" s="56">
        <f t="shared" si="2"/>
        <v>450415675.54999995</v>
      </c>
      <c r="E78" s="56">
        <f t="shared" si="3"/>
        <v>8873130599.9899979</v>
      </c>
    </row>
    <row r="79" spans="1:5">
      <c r="A79" s="55">
        <v>2085</v>
      </c>
      <c r="B79" s="56">
        <v>615187140.19000006</v>
      </c>
      <c r="C79" s="56">
        <v>135085712.38</v>
      </c>
      <c r="D79" s="56">
        <f t="shared" si="2"/>
        <v>480101427.81000006</v>
      </c>
      <c r="E79" s="56">
        <f t="shared" si="3"/>
        <v>9353232027.7999973</v>
      </c>
    </row>
    <row r="80" spans="1:5">
      <c r="A80" s="55">
        <v>2086</v>
      </c>
      <c r="B80" s="56">
        <v>643791025.25</v>
      </c>
      <c r="C80" s="56">
        <v>132684961.48999999</v>
      </c>
      <c r="D80" s="56">
        <f t="shared" si="2"/>
        <v>511106063.75999999</v>
      </c>
      <c r="E80" s="56">
        <f t="shared" si="3"/>
        <v>9864338091.5599976</v>
      </c>
    </row>
    <row r="81" spans="1:11">
      <c r="A81" s="55">
        <v>2087</v>
      </c>
      <c r="B81" s="56">
        <v>674189770.27999997</v>
      </c>
      <c r="C81" s="56">
        <v>129980420.59999999</v>
      </c>
      <c r="D81" s="56">
        <f t="shared" si="2"/>
        <v>544209349.67999995</v>
      </c>
      <c r="E81" s="56">
        <f t="shared" si="3"/>
        <v>10408547441.239998</v>
      </c>
    </row>
    <row r="82" spans="1:11">
      <c r="A82" s="55">
        <v>2088</v>
      </c>
      <c r="B82" s="56">
        <v>706740231.17999995</v>
      </c>
      <c r="C82" s="56">
        <v>127877485.81</v>
      </c>
      <c r="D82" s="56">
        <f t="shared" si="2"/>
        <v>578862745.36999989</v>
      </c>
      <c r="E82" s="56">
        <f t="shared" si="3"/>
        <v>10987410186.609997</v>
      </c>
    </row>
    <row r="83" spans="1:11">
      <c r="A83" s="55">
        <v>2089</v>
      </c>
      <c r="B83" s="56">
        <v>741274553.36000001</v>
      </c>
      <c r="C83" s="56">
        <v>125515276.22</v>
      </c>
      <c r="D83" s="56">
        <f t="shared" si="2"/>
        <v>615759277.13999999</v>
      </c>
      <c r="E83" s="56">
        <f t="shared" si="3"/>
        <v>11603169463.749996</v>
      </c>
    </row>
    <row r="84" spans="1:11">
      <c r="A84" s="55">
        <v>2090</v>
      </c>
      <c r="B84" s="56">
        <v>778077792.38999999</v>
      </c>
      <c r="C84" s="56">
        <v>123469781.36</v>
      </c>
      <c r="D84" s="56">
        <f t="shared" si="2"/>
        <v>654608011.02999997</v>
      </c>
      <c r="E84" s="56">
        <f t="shared" si="3"/>
        <v>12257777474.779997</v>
      </c>
    </row>
    <row r="85" spans="1:11">
      <c r="A85" s="55">
        <v>2091</v>
      </c>
      <c r="B85" s="56">
        <v>817183895.63999999</v>
      </c>
      <c r="C85" s="56">
        <v>121455167.34999999</v>
      </c>
      <c r="D85" s="56">
        <f t="shared" si="2"/>
        <v>695728728.28999996</v>
      </c>
      <c r="E85" s="56">
        <f t="shared" si="3"/>
        <v>12953506203.069996</v>
      </c>
    </row>
    <row r="86" spans="1:11">
      <c r="A86" s="57"/>
      <c r="B86" s="58"/>
      <c r="C86" s="59"/>
      <c r="D86" s="58"/>
      <c r="E86" s="59"/>
      <c r="G86" s="60"/>
    </row>
    <row r="87" spans="1:11">
      <c r="A87" s="61" t="s">
        <v>21</v>
      </c>
      <c r="C87" s="62" t="s">
        <v>22</v>
      </c>
      <c r="E87" s="62" t="s">
        <v>39</v>
      </c>
      <c r="F87" s="63"/>
      <c r="G87" s="63"/>
    </row>
    <row r="88" spans="1:11">
      <c r="A88" s="64" t="s">
        <v>23</v>
      </c>
      <c r="C88" s="62" t="s">
        <v>35</v>
      </c>
      <c r="E88" s="65" t="s">
        <v>40</v>
      </c>
      <c r="F88" s="66"/>
      <c r="G88" s="66"/>
    </row>
    <row r="89" spans="1:11">
      <c r="B89" s="60"/>
      <c r="C89" s="60"/>
      <c r="E89" s="67" t="s">
        <v>41</v>
      </c>
      <c r="F89" s="68"/>
      <c r="G89" s="68"/>
    </row>
    <row r="90" spans="1:11" ht="12.75" customHeight="1">
      <c r="A90" s="45" t="s">
        <v>33</v>
      </c>
      <c r="B90" s="45"/>
      <c r="C90" s="45"/>
    </row>
    <row r="91" spans="1:11" ht="12.75" customHeight="1">
      <c r="A91" s="45"/>
      <c r="B91" s="45"/>
      <c r="C91" s="45"/>
    </row>
    <row r="92" spans="1:11" ht="12.75" customHeight="1">
      <c r="A92" s="45"/>
      <c r="B92" s="45"/>
      <c r="C92" s="45"/>
    </row>
    <row r="94" spans="1:11" ht="15.75">
      <c r="A94" s="47" t="s">
        <v>36</v>
      </c>
      <c r="E94" s="48" t="s">
        <v>37</v>
      </c>
    </row>
    <row r="95" spans="1:11" ht="15.75">
      <c r="A95" s="49" t="s">
        <v>42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</row>
    <row r="96" spans="1:11">
      <c r="E96" s="51"/>
    </row>
    <row r="97" spans="1:5">
      <c r="A97" s="69" t="s">
        <v>54</v>
      </c>
    </row>
    <row r="98" spans="1:5" s="71" customFormat="1" ht="8.25">
      <c r="A98" s="70"/>
    </row>
    <row r="99" spans="1:5">
      <c r="A99" s="46" t="s">
        <v>55</v>
      </c>
    </row>
    <row r="100" spans="1:5" s="71" customFormat="1" ht="8.25"/>
    <row r="101" spans="1:5">
      <c r="A101" s="46" t="s">
        <v>56</v>
      </c>
    </row>
    <row r="102" spans="1:5" s="71" customFormat="1" ht="8.25"/>
    <row r="103" spans="1:5" ht="12.75" customHeight="1">
      <c r="A103" s="72" t="s">
        <v>57</v>
      </c>
      <c r="B103" s="72"/>
      <c r="C103" s="72"/>
      <c r="D103" s="72"/>
      <c r="E103" s="72"/>
    </row>
    <row r="104" spans="1:5">
      <c r="A104" s="72"/>
      <c r="B104" s="72"/>
      <c r="C104" s="72"/>
      <c r="D104" s="72"/>
      <c r="E104" s="72"/>
    </row>
    <row r="105" spans="1:5" s="71" customFormat="1" ht="8.25">
      <c r="A105" s="73"/>
      <c r="B105" s="73"/>
      <c r="C105" s="73"/>
      <c r="D105" s="73"/>
      <c r="E105" s="73"/>
    </row>
    <row r="106" spans="1:5">
      <c r="A106" s="46" t="s">
        <v>58</v>
      </c>
    </row>
    <row r="107" spans="1:5" s="71" customFormat="1" ht="8.25"/>
    <row r="108" spans="1:5">
      <c r="A108" s="46" t="s">
        <v>59</v>
      </c>
    </row>
    <row r="109" spans="1:5" s="71" customFormat="1" ht="8.25"/>
    <row r="110" spans="1:5">
      <c r="A110" s="46" t="s">
        <v>60</v>
      </c>
    </row>
    <row r="112" spans="1:5">
      <c r="C112" s="60"/>
      <c r="D112" s="60"/>
      <c r="E112" s="60"/>
    </row>
    <row r="113" spans="1:7">
      <c r="A113" s="57"/>
      <c r="B113" s="58"/>
      <c r="C113" s="74"/>
      <c r="D113" s="58"/>
      <c r="E113" s="74"/>
      <c r="G113" s="60"/>
    </row>
    <row r="114" spans="1:7">
      <c r="A114" s="61" t="s">
        <v>21</v>
      </c>
      <c r="C114" s="62" t="s">
        <v>22</v>
      </c>
      <c r="E114" s="62" t="s">
        <v>39</v>
      </c>
      <c r="F114" s="63"/>
      <c r="G114" s="63"/>
    </row>
    <row r="115" spans="1:7">
      <c r="A115" s="64" t="s">
        <v>23</v>
      </c>
      <c r="C115" s="62" t="s">
        <v>35</v>
      </c>
      <c r="E115" s="65" t="s">
        <v>40</v>
      </c>
      <c r="F115" s="66"/>
      <c r="G115" s="66"/>
    </row>
    <row r="116" spans="1:7">
      <c r="B116" s="60"/>
      <c r="C116" s="60"/>
      <c r="E116" s="67" t="s">
        <v>41</v>
      </c>
      <c r="F116" s="68"/>
      <c r="G116" s="68"/>
    </row>
  </sheetData>
  <mergeCells count="3">
    <mergeCell ref="A1:C3"/>
    <mergeCell ref="A90:C92"/>
    <mergeCell ref="A103:E104"/>
  </mergeCells>
  <pageMargins left="0.39370078740157483" right="0.39370078740157483" top="0.39370078740157483" bottom="0.39370078740157483" header="0.51181102362204722" footer="0.51181102362204722"/>
  <pageSetup paperSize="9" scale="95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7"/>
  <sheetViews>
    <sheetView workbookViewId="0">
      <selection sqref="A1:E3"/>
    </sheetView>
  </sheetViews>
  <sheetFormatPr defaultRowHeight="15"/>
  <cols>
    <col min="1" max="1" width="26.7109375" style="6" customWidth="1"/>
    <col min="2" max="2" width="28.85546875" style="6" customWidth="1"/>
    <col min="3" max="3" width="16.5703125" style="6" bestFit="1" customWidth="1"/>
    <col min="4" max="4" width="12" style="6" bestFit="1" customWidth="1"/>
    <col min="5" max="6" width="9.28515625" style="6" bestFit="1" customWidth="1"/>
    <col min="7" max="7" width="12" style="6" bestFit="1" customWidth="1"/>
    <col min="8" max="8" width="17.28515625" style="6" customWidth="1"/>
    <col min="9" max="11" width="12" style="6" bestFit="1" customWidth="1"/>
    <col min="12" max="16384" width="9.140625" style="6"/>
  </cols>
  <sheetData>
    <row r="1" spans="1:11" s="1" customFormat="1" ht="12.75" customHeight="1">
      <c r="A1" s="37" t="s">
        <v>33</v>
      </c>
      <c r="B1" s="37"/>
      <c r="C1" s="37"/>
      <c r="D1" s="37"/>
      <c r="E1" s="37"/>
    </row>
    <row r="2" spans="1:11" s="1" customFormat="1" ht="12.75" customHeight="1">
      <c r="A2" s="37"/>
      <c r="B2" s="37"/>
      <c r="C2" s="37"/>
      <c r="D2" s="37"/>
      <c r="E2" s="37"/>
    </row>
    <row r="3" spans="1:11" s="1" customFormat="1" ht="12.75" customHeight="1">
      <c r="A3" s="37"/>
      <c r="B3" s="37"/>
      <c r="C3" s="37"/>
      <c r="D3" s="37"/>
      <c r="E3" s="37"/>
    </row>
    <row r="4" spans="1:11" s="1" customFormat="1" ht="12.75"/>
    <row r="5" spans="1:11" s="1" customFormat="1" ht="15.75">
      <c r="A5" s="26" t="s">
        <v>36</v>
      </c>
      <c r="K5" s="27" t="s">
        <v>37</v>
      </c>
    </row>
    <row r="6" spans="1:11" s="1" customFormat="1" ht="15.75">
      <c r="A6" s="32" t="s">
        <v>38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>
      <c r="K7" s="2" t="s">
        <v>34</v>
      </c>
    </row>
    <row r="8" spans="1:11">
      <c r="A8" s="7" t="s">
        <v>2</v>
      </c>
      <c r="B8" s="8"/>
      <c r="C8" s="30" t="s">
        <v>0</v>
      </c>
      <c r="D8" s="31"/>
      <c r="E8" s="31"/>
      <c r="F8" s="31"/>
      <c r="G8" s="31"/>
      <c r="H8" s="30" t="s">
        <v>1</v>
      </c>
      <c r="I8" s="31"/>
      <c r="J8" s="31"/>
      <c r="K8" s="31"/>
    </row>
    <row r="9" spans="1:11">
      <c r="A9" s="9" t="s">
        <v>24</v>
      </c>
      <c r="B9" s="10"/>
      <c r="C9" s="30" t="s">
        <v>3</v>
      </c>
      <c r="D9" s="30" t="s">
        <v>4</v>
      </c>
      <c r="E9" s="31"/>
      <c r="F9" s="31"/>
      <c r="G9" s="31"/>
      <c r="H9" s="30" t="s">
        <v>5</v>
      </c>
      <c r="I9" s="30" t="s">
        <v>4</v>
      </c>
      <c r="J9" s="31"/>
      <c r="K9" s="31"/>
    </row>
    <row r="10" spans="1:11">
      <c r="A10" s="11" t="s">
        <v>32</v>
      </c>
      <c r="B10" s="12"/>
      <c r="C10" s="31"/>
      <c r="D10" s="13" t="s">
        <v>6</v>
      </c>
      <c r="E10" s="13" t="s">
        <v>7</v>
      </c>
      <c r="F10" s="13" t="s">
        <v>8</v>
      </c>
      <c r="G10" s="13" t="s">
        <v>9</v>
      </c>
      <c r="H10" s="31"/>
      <c r="I10" s="13" t="s">
        <v>10</v>
      </c>
      <c r="J10" s="13" t="s">
        <v>11</v>
      </c>
      <c r="K10" s="13" t="s">
        <v>12</v>
      </c>
    </row>
    <row r="11" spans="1:11">
      <c r="A11" s="14" t="s">
        <v>13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</row>
    <row r="12" spans="1:11">
      <c r="A12" s="17" t="s">
        <v>25</v>
      </c>
      <c r="B12" s="18"/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35989439.560000002</v>
      </c>
      <c r="I12" s="19">
        <v>20679153.780000001</v>
      </c>
      <c r="J12" s="19">
        <v>14723439.439999999</v>
      </c>
      <c r="K12" s="19">
        <v>14337054.93</v>
      </c>
    </row>
    <row r="13" spans="1:11">
      <c r="A13" s="17" t="s">
        <v>26</v>
      </c>
      <c r="B13" s="18"/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6000</v>
      </c>
      <c r="I13" s="19">
        <v>0</v>
      </c>
      <c r="J13" s="19">
        <v>0</v>
      </c>
      <c r="K13" s="19">
        <v>0</v>
      </c>
    </row>
    <row r="14" spans="1:11">
      <c r="A14" s="17" t="s">
        <v>27</v>
      </c>
      <c r="B14" s="18"/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2429271.7599999998</v>
      </c>
      <c r="I14" s="19">
        <v>474925.46</v>
      </c>
      <c r="J14" s="19">
        <v>450515.26</v>
      </c>
      <c r="K14" s="19">
        <v>450265.26</v>
      </c>
    </row>
    <row r="15" spans="1:11">
      <c r="A15" s="20" t="s">
        <v>28</v>
      </c>
      <c r="B15" s="10"/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890000</v>
      </c>
      <c r="I15" s="19">
        <v>807980.76</v>
      </c>
      <c r="J15" s="19">
        <v>807980.76</v>
      </c>
      <c r="K15" s="19">
        <v>807980.76</v>
      </c>
    </row>
    <row r="16" spans="1:11">
      <c r="A16" s="21" t="s">
        <v>29</v>
      </c>
      <c r="B16" s="16"/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3506136.79</v>
      </c>
      <c r="I16" s="19">
        <v>2879260.4</v>
      </c>
      <c r="J16" s="19">
        <v>1665391.47</v>
      </c>
      <c r="K16" s="19">
        <v>1639660.72</v>
      </c>
    </row>
    <row r="17" spans="1:11">
      <c r="A17" s="20" t="s">
        <v>30</v>
      </c>
      <c r="B17" s="10"/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148100</v>
      </c>
      <c r="I17" s="19">
        <v>146340</v>
      </c>
      <c r="J17" s="19">
        <v>138900</v>
      </c>
      <c r="K17" s="19">
        <v>138900</v>
      </c>
    </row>
    <row r="18" spans="1:11">
      <c r="A18" s="17" t="s">
        <v>31</v>
      </c>
      <c r="B18" s="18"/>
      <c r="C18" s="19">
        <v>4459681.2699999996</v>
      </c>
      <c r="D18" s="19">
        <v>5773380.2599999998</v>
      </c>
      <c r="E18" s="19">
        <v>0</v>
      </c>
      <c r="F18" s="19">
        <v>0</v>
      </c>
      <c r="G18" s="19">
        <v>5773380.2599999998</v>
      </c>
      <c r="H18" s="19">
        <v>667173.98</v>
      </c>
      <c r="I18" s="19">
        <v>667173.98</v>
      </c>
      <c r="J18" s="19">
        <v>502328.14</v>
      </c>
      <c r="K18" s="19">
        <v>502328.14</v>
      </c>
    </row>
    <row r="19" spans="1:11">
      <c r="A19" s="41" t="s">
        <v>14</v>
      </c>
      <c r="B19" s="42"/>
      <c r="C19" s="22">
        <f>SUM(C12:C18)</f>
        <v>4459681.2699999996</v>
      </c>
      <c r="D19" s="22">
        <f t="shared" ref="D19:K19" si="0">SUM(D12:D18)</f>
        <v>5773380.2599999998</v>
      </c>
      <c r="E19" s="22">
        <f t="shared" si="0"/>
        <v>0</v>
      </c>
      <c r="F19" s="22">
        <f t="shared" si="0"/>
        <v>0</v>
      </c>
      <c r="G19" s="22">
        <f t="shared" si="0"/>
        <v>5773380.2599999998</v>
      </c>
      <c r="H19" s="22">
        <f t="shared" si="0"/>
        <v>43636122.089999996</v>
      </c>
      <c r="I19" s="22">
        <f t="shared" si="0"/>
        <v>25654834.380000003</v>
      </c>
      <c r="J19" s="22">
        <f t="shared" si="0"/>
        <v>18288555.07</v>
      </c>
      <c r="K19" s="22">
        <f t="shared" si="0"/>
        <v>17876189.809999999</v>
      </c>
    </row>
    <row r="21" spans="1:11">
      <c r="A21" s="7" t="s">
        <v>2</v>
      </c>
      <c r="B21" s="8"/>
      <c r="C21" s="30" t="s">
        <v>0</v>
      </c>
      <c r="D21" s="31"/>
      <c r="E21" s="31"/>
      <c r="F21" s="31"/>
      <c r="G21" s="31"/>
      <c r="H21" s="30" t="s">
        <v>1</v>
      </c>
      <c r="I21" s="31"/>
      <c r="J21" s="31"/>
      <c r="K21" s="31"/>
    </row>
    <row r="22" spans="1:11">
      <c r="A22" s="9" t="s">
        <v>24</v>
      </c>
      <c r="B22" s="10"/>
      <c r="C22" s="30" t="s">
        <v>3</v>
      </c>
      <c r="D22" s="30" t="s">
        <v>4</v>
      </c>
      <c r="E22" s="31"/>
      <c r="F22" s="31"/>
      <c r="G22" s="31"/>
      <c r="H22" s="30" t="s">
        <v>5</v>
      </c>
      <c r="I22" s="30" t="s">
        <v>4</v>
      </c>
      <c r="J22" s="31"/>
      <c r="K22" s="31"/>
    </row>
    <row r="23" spans="1:11">
      <c r="A23" s="11" t="s">
        <v>32</v>
      </c>
      <c r="B23" s="12"/>
      <c r="C23" s="31"/>
      <c r="D23" s="13" t="s">
        <v>6</v>
      </c>
      <c r="E23" s="13" t="s">
        <v>7</v>
      </c>
      <c r="F23" s="13" t="s">
        <v>8</v>
      </c>
      <c r="G23" s="13" t="s">
        <v>9</v>
      </c>
      <c r="H23" s="31"/>
      <c r="I23" s="13" t="s">
        <v>10</v>
      </c>
      <c r="J23" s="13" t="s">
        <v>11</v>
      </c>
      <c r="K23" s="13" t="s">
        <v>12</v>
      </c>
    </row>
    <row r="24" spans="1:11">
      <c r="A24" s="23" t="s">
        <v>15</v>
      </c>
      <c r="B24" s="8"/>
      <c r="C24" s="16"/>
      <c r="D24" s="16"/>
      <c r="E24" s="16"/>
      <c r="F24" s="16"/>
      <c r="G24" s="16"/>
      <c r="H24" s="16"/>
      <c r="I24" s="16"/>
      <c r="J24" s="16"/>
      <c r="K24" s="16"/>
    </row>
    <row r="25" spans="1:11">
      <c r="A25" s="17" t="s">
        <v>25</v>
      </c>
      <c r="B25" s="18"/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235000</v>
      </c>
      <c r="I25" s="19">
        <v>198538</v>
      </c>
      <c r="J25" s="19">
        <v>180389</v>
      </c>
      <c r="K25" s="19">
        <v>180389</v>
      </c>
    </row>
    <row r="26" spans="1:11">
      <c r="A26" s="41" t="s">
        <v>14</v>
      </c>
      <c r="B26" s="42"/>
      <c r="C26" s="22">
        <f>SUM(C25)</f>
        <v>0</v>
      </c>
      <c r="D26" s="22">
        <f t="shared" ref="D26:K26" si="1">SUM(D25)</f>
        <v>0</v>
      </c>
      <c r="E26" s="22">
        <f t="shared" si="1"/>
        <v>0</v>
      </c>
      <c r="F26" s="22">
        <f t="shared" si="1"/>
        <v>0</v>
      </c>
      <c r="G26" s="22">
        <f t="shared" si="1"/>
        <v>0</v>
      </c>
      <c r="H26" s="22">
        <f t="shared" si="1"/>
        <v>235000</v>
      </c>
      <c r="I26" s="22">
        <f t="shared" si="1"/>
        <v>198538</v>
      </c>
      <c r="J26" s="22">
        <f t="shared" si="1"/>
        <v>180389</v>
      </c>
      <c r="K26" s="22">
        <f t="shared" si="1"/>
        <v>180389</v>
      </c>
    </row>
    <row r="28" spans="1:11">
      <c r="A28" s="7" t="s">
        <v>2</v>
      </c>
      <c r="B28" s="8"/>
      <c r="C28" s="30" t="s">
        <v>0</v>
      </c>
      <c r="D28" s="31"/>
      <c r="E28" s="31"/>
      <c r="F28" s="31"/>
      <c r="G28" s="31"/>
      <c r="H28" s="30" t="s">
        <v>1</v>
      </c>
      <c r="I28" s="31"/>
      <c r="J28" s="31"/>
      <c r="K28" s="31"/>
    </row>
    <row r="29" spans="1:11">
      <c r="A29" s="9" t="s">
        <v>24</v>
      </c>
      <c r="B29" s="10"/>
      <c r="C29" s="30" t="s">
        <v>3</v>
      </c>
      <c r="D29" s="30" t="s">
        <v>4</v>
      </c>
      <c r="E29" s="31"/>
      <c r="F29" s="31"/>
      <c r="G29" s="31"/>
      <c r="H29" s="30" t="s">
        <v>5</v>
      </c>
      <c r="I29" s="30" t="s">
        <v>4</v>
      </c>
      <c r="J29" s="31"/>
      <c r="K29" s="31"/>
    </row>
    <row r="30" spans="1:11">
      <c r="A30" s="11" t="s">
        <v>32</v>
      </c>
      <c r="B30" s="12"/>
      <c r="C30" s="31"/>
      <c r="D30" s="13" t="s">
        <v>6</v>
      </c>
      <c r="E30" s="13" t="s">
        <v>7</v>
      </c>
      <c r="F30" s="13" t="s">
        <v>8</v>
      </c>
      <c r="G30" s="13" t="s">
        <v>9</v>
      </c>
      <c r="H30" s="31"/>
      <c r="I30" s="13" t="s">
        <v>10</v>
      </c>
      <c r="J30" s="13" t="s">
        <v>11</v>
      </c>
      <c r="K30" s="13" t="s">
        <v>12</v>
      </c>
    </row>
    <row r="31" spans="1:11">
      <c r="A31" s="14" t="s">
        <v>16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</row>
    <row r="32" spans="1:11">
      <c r="A32" s="17" t="s">
        <v>26</v>
      </c>
      <c r="B32" s="18"/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2764412.85</v>
      </c>
      <c r="I32" s="19">
        <v>198632.34</v>
      </c>
      <c r="J32" s="19">
        <v>198632.34</v>
      </c>
      <c r="K32" s="19">
        <v>198632.34</v>
      </c>
    </row>
    <row r="33" spans="1:11">
      <c r="A33" s="20" t="s">
        <v>28</v>
      </c>
      <c r="B33" s="18"/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29219000</v>
      </c>
      <c r="I33" s="19">
        <v>27166322.539999999</v>
      </c>
      <c r="J33" s="19">
        <v>23234147.850000001</v>
      </c>
      <c r="K33" s="19">
        <v>23234147.850000001</v>
      </c>
    </row>
    <row r="34" spans="1:11">
      <c r="A34" s="21" t="s">
        <v>29</v>
      </c>
      <c r="B34" s="18"/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4229682.0199999996</v>
      </c>
      <c r="I34" s="19">
        <v>1003163.01</v>
      </c>
      <c r="J34" s="19">
        <v>1003163.01</v>
      </c>
      <c r="K34" s="19">
        <v>1003163.01</v>
      </c>
    </row>
    <row r="35" spans="1:11">
      <c r="A35" s="17" t="s">
        <v>31</v>
      </c>
      <c r="B35" s="18"/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3807449.12</v>
      </c>
      <c r="I35" s="19">
        <v>2642481.9</v>
      </c>
      <c r="J35" s="19">
        <v>2642481.9</v>
      </c>
      <c r="K35" s="19">
        <v>2642481.9</v>
      </c>
    </row>
    <row r="36" spans="1:11">
      <c r="A36" s="43" t="s">
        <v>14</v>
      </c>
      <c r="B36" s="44"/>
      <c r="C36" s="22">
        <f>SUM(C32:C35)</f>
        <v>0</v>
      </c>
      <c r="D36" s="22">
        <f t="shared" ref="D36:K36" si="2">SUM(D32:D35)</f>
        <v>0</v>
      </c>
      <c r="E36" s="22">
        <f t="shared" si="2"/>
        <v>0</v>
      </c>
      <c r="F36" s="22">
        <f t="shared" si="2"/>
        <v>0</v>
      </c>
      <c r="G36" s="22">
        <f t="shared" si="2"/>
        <v>0</v>
      </c>
      <c r="H36" s="22">
        <f t="shared" si="2"/>
        <v>40020543.990000002</v>
      </c>
      <c r="I36" s="22">
        <f t="shared" si="2"/>
        <v>31010599.789999999</v>
      </c>
      <c r="J36" s="22">
        <f t="shared" si="2"/>
        <v>27078425.100000001</v>
      </c>
      <c r="K36" s="22">
        <f t="shared" si="2"/>
        <v>27078425.100000001</v>
      </c>
    </row>
    <row r="38" spans="1:11">
      <c r="A38" s="7" t="s">
        <v>2</v>
      </c>
      <c r="B38" s="8"/>
      <c r="C38" s="30" t="s">
        <v>0</v>
      </c>
      <c r="D38" s="31"/>
      <c r="E38" s="31"/>
      <c r="F38" s="31"/>
      <c r="G38" s="31"/>
      <c r="H38" s="30" t="s">
        <v>1</v>
      </c>
      <c r="I38" s="31"/>
      <c r="J38" s="31"/>
      <c r="K38" s="31"/>
    </row>
    <row r="39" spans="1:11">
      <c r="A39" s="9" t="s">
        <v>24</v>
      </c>
      <c r="B39" s="10"/>
      <c r="C39" s="30" t="s">
        <v>3</v>
      </c>
      <c r="D39" s="30" t="s">
        <v>4</v>
      </c>
      <c r="E39" s="31"/>
      <c r="F39" s="31"/>
      <c r="G39" s="31"/>
      <c r="H39" s="30" t="s">
        <v>5</v>
      </c>
      <c r="I39" s="30" t="s">
        <v>4</v>
      </c>
      <c r="J39" s="31"/>
      <c r="K39" s="31"/>
    </row>
    <row r="40" spans="1:11">
      <c r="A40" s="11" t="s">
        <v>32</v>
      </c>
      <c r="B40" s="12"/>
      <c r="C40" s="31"/>
      <c r="D40" s="13" t="s">
        <v>6</v>
      </c>
      <c r="E40" s="13" t="s">
        <v>7</v>
      </c>
      <c r="F40" s="13" t="s">
        <v>8</v>
      </c>
      <c r="G40" s="13" t="s">
        <v>9</v>
      </c>
      <c r="H40" s="31"/>
      <c r="I40" s="13" t="s">
        <v>10</v>
      </c>
      <c r="J40" s="13" t="s">
        <v>11</v>
      </c>
      <c r="K40" s="13" t="s">
        <v>12</v>
      </c>
    </row>
    <row r="41" spans="1:11">
      <c r="A41" s="14" t="s">
        <v>17</v>
      </c>
      <c r="B41" s="18"/>
      <c r="C41" s="24"/>
      <c r="D41" s="24"/>
      <c r="E41" s="24"/>
      <c r="F41" s="24"/>
      <c r="G41" s="24"/>
      <c r="H41" s="24"/>
      <c r="I41" s="24"/>
      <c r="J41" s="24"/>
      <c r="K41" s="24"/>
    </row>
    <row r="42" spans="1:11">
      <c r="A42" s="20" t="s">
        <v>28</v>
      </c>
      <c r="B42" s="18"/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1650000</v>
      </c>
      <c r="I42" s="19">
        <v>928923.19</v>
      </c>
      <c r="J42" s="19">
        <v>429770.12</v>
      </c>
      <c r="K42" s="19">
        <v>429770.12</v>
      </c>
    </row>
    <row r="43" spans="1:11">
      <c r="A43" s="43" t="s">
        <v>14</v>
      </c>
      <c r="B43" s="44"/>
      <c r="C43" s="22">
        <f>SUM(C42)</f>
        <v>0</v>
      </c>
      <c r="D43" s="22">
        <f t="shared" ref="D43:K43" si="3">SUM(D42)</f>
        <v>0</v>
      </c>
      <c r="E43" s="22">
        <f t="shared" si="3"/>
        <v>0</v>
      </c>
      <c r="F43" s="22">
        <f t="shared" si="3"/>
        <v>0</v>
      </c>
      <c r="G43" s="22">
        <f t="shared" si="3"/>
        <v>0</v>
      </c>
      <c r="H43" s="22">
        <f t="shared" si="3"/>
        <v>1650000</v>
      </c>
      <c r="I43" s="22">
        <f t="shared" si="3"/>
        <v>928923.19</v>
      </c>
      <c r="J43" s="22">
        <f t="shared" si="3"/>
        <v>429770.12</v>
      </c>
      <c r="K43" s="22">
        <f t="shared" si="3"/>
        <v>429770.12</v>
      </c>
    </row>
    <row r="45" spans="1:11">
      <c r="A45" s="7" t="s">
        <v>2</v>
      </c>
      <c r="B45" s="8"/>
      <c r="C45" s="30" t="s">
        <v>0</v>
      </c>
      <c r="D45" s="31"/>
      <c r="E45" s="31"/>
      <c r="F45" s="31"/>
      <c r="G45" s="31"/>
      <c r="H45" s="30" t="s">
        <v>1</v>
      </c>
      <c r="I45" s="31"/>
      <c r="J45" s="31"/>
      <c r="K45" s="31"/>
    </row>
    <row r="46" spans="1:11">
      <c r="A46" s="9" t="s">
        <v>24</v>
      </c>
      <c r="B46" s="10"/>
      <c r="C46" s="30" t="s">
        <v>3</v>
      </c>
      <c r="D46" s="30" t="s">
        <v>4</v>
      </c>
      <c r="E46" s="31"/>
      <c r="F46" s="31"/>
      <c r="G46" s="31"/>
      <c r="H46" s="30" t="s">
        <v>5</v>
      </c>
      <c r="I46" s="30" t="s">
        <v>4</v>
      </c>
      <c r="J46" s="31"/>
      <c r="K46" s="31"/>
    </row>
    <row r="47" spans="1:11">
      <c r="A47" s="11" t="s">
        <v>32</v>
      </c>
      <c r="B47" s="12"/>
      <c r="C47" s="31"/>
      <c r="D47" s="13" t="s">
        <v>6</v>
      </c>
      <c r="E47" s="13" t="s">
        <v>7</v>
      </c>
      <c r="F47" s="13" t="s">
        <v>8</v>
      </c>
      <c r="G47" s="13" t="s">
        <v>9</v>
      </c>
      <c r="H47" s="31"/>
      <c r="I47" s="13" t="s">
        <v>10</v>
      </c>
      <c r="J47" s="13" t="s">
        <v>11</v>
      </c>
      <c r="K47" s="13" t="s">
        <v>12</v>
      </c>
    </row>
    <row r="48" spans="1:11">
      <c r="A48" s="14" t="s">
        <v>18</v>
      </c>
      <c r="B48" s="18"/>
      <c r="C48" s="16"/>
      <c r="D48" s="16"/>
      <c r="E48" s="16"/>
      <c r="F48" s="16"/>
      <c r="G48" s="16"/>
      <c r="H48" s="16"/>
      <c r="I48" s="16"/>
      <c r="J48" s="16"/>
      <c r="K48" s="16"/>
    </row>
    <row r="49" spans="1:11">
      <c r="A49" s="17" t="s">
        <v>25</v>
      </c>
      <c r="B49" s="18"/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3020000</v>
      </c>
      <c r="I49" s="19">
        <v>402995</v>
      </c>
      <c r="J49" s="19">
        <v>402995</v>
      </c>
      <c r="K49" s="19">
        <v>402995</v>
      </c>
    </row>
    <row r="50" spans="1:11">
      <c r="A50" s="20" t="s">
        <v>28</v>
      </c>
      <c r="B50" s="18"/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68000</v>
      </c>
      <c r="I50" s="19">
        <v>55268.74</v>
      </c>
      <c r="J50" s="19">
        <v>55268.74</v>
      </c>
      <c r="K50" s="19">
        <v>55268.74</v>
      </c>
    </row>
    <row r="51" spans="1:11">
      <c r="A51" s="30" t="s">
        <v>14</v>
      </c>
      <c r="B51" s="40"/>
      <c r="C51" s="22">
        <f t="shared" ref="C51:K51" si="4">SUM(C49:C50)</f>
        <v>0</v>
      </c>
      <c r="D51" s="22">
        <f t="shared" si="4"/>
        <v>0</v>
      </c>
      <c r="E51" s="22">
        <f t="shared" si="4"/>
        <v>0</v>
      </c>
      <c r="F51" s="22">
        <f t="shared" si="4"/>
        <v>0</v>
      </c>
      <c r="G51" s="22">
        <f t="shared" si="4"/>
        <v>0</v>
      </c>
      <c r="H51" s="22">
        <f t="shared" si="4"/>
        <v>3088000</v>
      </c>
      <c r="I51" s="22">
        <f t="shared" si="4"/>
        <v>458263.74</v>
      </c>
      <c r="J51" s="22">
        <f t="shared" si="4"/>
        <v>458263.74</v>
      </c>
      <c r="K51" s="22">
        <f t="shared" si="4"/>
        <v>458263.74</v>
      </c>
    </row>
    <row r="53" spans="1:11">
      <c r="A53" s="7" t="s">
        <v>2</v>
      </c>
      <c r="B53" s="8"/>
      <c r="C53" s="30" t="s">
        <v>0</v>
      </c>
      <c r="D53" s="31"/>
      <c r="E53" s="31"/>
      <c r="F53" s="31"/>
      <c r="G53" s="31"/>
      <c r="H53" s="30" t="s">
        <v>1</v>
      </c>
      <c r="I53" s="31"/>
      <c r="J53" s="31"/>
      <c r="K53" s="31"/>
    </row>
    <row r="54" spans="1:11">
      <c r="A54" s="9" t="s">
        <v>24</v>
      </c>
      <c r="B54" s="10"/>
      <c r="C54" s="30" t="s">
        <v>3</v>
      </c>
      <c r="D54" s="30" t="s">
        <v>4</v>
      </c>
      <c r="E54" s="31"/>
      <c r="F54" s="31"/>
      <c r="G54" s="31"/>
      <c r="H54" s="30" t="s">
        <v>5</v>
      </c>
      <c r="I54" s="30" t="s">
        <v>4</v>
      </c>
      <c r="J54" s="31"/>
      <c r="K54" s="31"/>
    </row>
    <row r="55" spans="1:11">
      <c r="A55" s="11" t="s">
        <v>32</v>
      </c>
      <c r="B55" s="12"/>
      <c r="C55" s="31"/>
      <c r="D55" s="13" t="s">
        <v>6</v>
      </c>
      <c r="E55" s="13" t="s">
        <v>7</v>
      </c>
      <c r="F55" s="13" t="s">
        <v>8</v>
      </c>
      <c r="G55" s="13" t="s">
        <v>9</v>
      </c>
      <c r="H55" s="31"/>
      <c r="I55" s="13" t="s">
        <v>10</v>
      </c>
      <c r="J55" s="13" t="s">
        <v>11</v>
      </c>
      <c r="K55" s="13" t="s">
        <v>12</v>
      </c>
    </row>
    <row r="56" spans="1:11">
      <c r="A56" s="14" t="s">
        <v>19</v>
      </c>
      <c r="B56" s="18"/>
      <c r="C56" s="16"/>
      <c r="D56" s="16"/>
      <c r="E56" s="16"/>
      <c r="F56" s="16"/>
      <c r="G56" s="16"/>
      <c r="H56" s="16"/>
      <c r="I56" s="16"/>
      <c r="J56" s="16"/>
      <c r="K56" s="16"/>
    </row>
    <row r="57" spans="1:11">
      <c r="A57" s="17" t="s">
        <v>25</v>
      </c>
      <c r="B57" s="18"/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100000</v>
      </c>
      <c r="I57" s="19">
        <v>18945.25</v>
      </c>
      <c r="J57" s="19">
        <v>18945.25</v>
      </c>
      <c r="K57" s="19">
        <v>18945.25</v>
      </c>
    </row>
    <row r="58" spans="1:11">
      <c r="A58" s="20" t="s">
        <v>28</v>
      </c>
      <c r="B58" s="18"/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30000</v>
      </c>
      <c r="I58" s="19">
        <v>3415</v>
      </c>
      <c r="J58" s="19">
        <v>3415</v>
      </c>
      <c r="K58" s="19">
        <v>3415</v>
      </c>
    </row>
    <row r="59" spans="1:11">
      <c r="A59" s="30" t="s">
        <v>14</v>
      </c>
      <c r="B59" s="40"/>
      <c r="C59" s="22">
        <f t="shared" ref="C59:K59" si="5">SUM(C57:C58)</f>
        <v>0</v>
      </c>
      <c r="D59" s="22">
        <f t="shared" si="5"/>
        <v>0</v>
      </c>
      <c r="E59" s="22">
        <f t="shared" si="5"/>
        <v>0</v>
      </c>
      <c r="F59" s="22">
        <f t="shared" si="5"/>
        <v>0</v>
      </c>
      <c r="G59" s="22">
        <f t="shared" si="5"/>
        <v>0</v>
      </c>
      <c r="H59" s="22">
        <f t="shared" si="5"/>
        <v>130000</v>
      </c>
      <c r="I59" s="22">
        <f t="shared" si="5"/>
        <v>22360.25</v>
      </c>
      <c r="J59" s="22">
        <f t="shared" si="5"/>
        <v>22360.25</v>
      </c>
      <c r="K59" s="22">
        <f t="shared" si="5"/>
        <v>22360.25</v>
      </c>
    </row>
    <row r="61" spans="1:11">
      <c r="A61" s="30" t="s">
        <v>20</v>
      </c>
      <c r="B61" s="40"/>
      <c r="C61" s="25">
        <f>SUM(C19,C26,C36,C43,C51,C59)</f>
        <v>4459681.2699999996</v>
      </c>
      <c r="D61" s="25">
        <f t="shared" ref="D61:K61" si="6">SUM(D19,D26,D36,D43,D51,D59)</f>
        <v>5773380.2599999998</v>
      </c>
      <c r="E61" s="25">
        <f t="shared" si="6"/>
        <v>0</v>
      </c>
      <c r="F61" s="25">
        <f t="shared" si="6"/>
        <v>0</v>
      </c>
      <c r="G61" s="25">
        <f t="shared" si="6"/>
        <v>5773380.2599999998</v>
      </c>
      <c r="H61" s="25">
        <f t="shared" si="6"/>
        <v>88759666.079999998</v>
      </c>
      <c r="I61" s="25">
        <f t="shared" si="6"/>
        <v>58273519.350000001</v>
      </c>
      <c r="J61" s="25">
        <f t="shared" si="6"/>
        <v>46457763.280000001</v>
      </c>
      <c r="K61" s="25">
        <f t="shared" si="6"/>
        <v>46045398.019999996</v>
      </c>
    </row>
    <row r="63" spans="1:11">
      <c r="I63" s="29"/>
    </row>
    <row r="64" spans="1:11" s="1" customFormat="1" ht="12.75">
      <c r="B64" s="3"/>
      <c r="C64" s="38"/>
      <c r="D64" s="38"/>
      <c r="I64" s="28"/>
    </row>
    <row r="65" spans="1:9" s="1" customFormat="1" ht="12.75">
      <c r="A65" s="4" t="s">
        <v>21</v>
      </c>
      <c r="C65" s="39" t="s">
        <v>22</v>
      </c>
      <c r="D65" s="39"/>
      <c r="G65" s="34" t="s">
        <v>39</v>
      </c>
      <c r="H65" s="34"/>
      <c r="I65" s="34"/>
    </row>
    <row r="66" spans="1:9" s="1" customFormat="1" ht="12.75">
      <c r="A66" s="5" t="s">
        <v>23</v>
      </c>
      <c r="C66" s="39" t="s">
        <v>35</v>
      </c>
      <c r="D66" s="39"/>
      <c r="G66" s="35" t="s">
        <v>40</v>
      </c>
      <c r="H66" s="35"/>
      <c r="I66" s="35"/>
    </row>
    <row r="67" spans="1:9">
      <c r="G67" s="36" t="s">
        <v>41</v>
      </c>
      <c r="H67" s="36"/>
      <c r="I67" s="36"/>
    </row>
  </sheetData>
  <mergeCells count="51">
    <mergeCell ref="A6:K6"/>
    <mergeCell ref="G65:I65"/>
    <mergeCell ref="G66:I66"/>
    <mergeCell ref="G67:I67"/>
    <mergeCell ref="A1:E3"/>
    <mergeCell ref="C64:D64"/>
    <mergeCell ref="C65:D65"/>
    <mergeCell ref="C66:D66"/>
    <mergeCell ref="A61:B61"/>
    <mergeCell ref="A19:B19"/>
    <mergeCell ref="A26:B26"/>
    <mergeCell ref="A36:B36"/>
    <mergeCell ref="A43:B43"/>
    <mergeCell ref="A51:B51"/>
    <mergeCell ref="A59:B59"/>
    <mergeCell ref="C8:G8"/>
    <mergeCell ref="C21:G21"/>
    <mergeCell ref="D39:G39"/>
    <mergeCell ref="C53:G53"/>
    <mergeCell ref="C45:G45"/>
    <mergeCell ref="H8:K8"/>
    <mergeCell ref="C9:C10"/>
    <mergeCell ref="D9:G9"/>
    <mergeCell ref="H9:H10"/>
    <mergeCell ref="I9:K9"/>
    <mergeCell ref="H21:K21"/>
    <mergeCell ref="C22:C23"/>
    <mergeCell ref="D22:G22"/>
    <mergeCell ref="H22:H23"/>
    <mergeCell ref="I22:K22"/>
    <mergeCell ref="H39:H40"/>
    <mergeCell ref="I39:K39"/>
    <mergeCell ref="C28:G28"/>
    <mergeCell ref="H28:K28"/>
    <mergeCell ref="C29:C30"/>
    <mergeCell ref="D29:G29"/>
    <mergeCell ref="H29:H30"/>
    <mergeCell ref="I29:K29"/>
    <mergeCell ref="C38:G38"/>
    <mergeCell ref="H38:K38"/>
    <mergeCell ref="C39:C40"/>
    <mergeCell ref="H53:K53"/>
    <mergeCell ref="C54:C55"/>
    <mergeCell ref="D54:G54"/>
    <mergeCell ref="H54:H55"/>
    <mergeCell ref="I54:K54"/>
    <mergeCell ref="H45:K45"/>
    <mergeCell ref="C46:C47"/>
    <mergeCell ref="D46:G46"/>
    <mergeCell ref="H46:H47"/>
    <mergeCell ref="I46:K46"/>
  </mergeCells>
  <printOptions horizontalCentered="1"/>
  <pageMargins left="0.19685039370078741" right="0.19685039370078741" top="0.39370078740157483" bottom="0" header="0" footer="0"/>
  <pageSetup scale="8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5"/>
  <sheetViews>
    <sheetView workbookViewId="0">
      <selection sqref="A1:E3"/>
    </sheetView>
  </sheetViews>
  <sheetFormatPr defaultRowHeight="12.75"/>
  <cols>
    <col min="1" max="1" width="30.85546875" style="77" customWidth="1"/>
    <col min="2" max="2" width="16.42578125" style="77" bestFit="1" customWidth="1"/>
    <col min="3" max="4" width="11" style="77" bestFit="1" customWidth="1"/>
    <col min="5" max="5" width="15.42578125" style="77" customWidth="1"/>
    <col min="6" max="6" width="13.85546875" style="77" bestFit="1" customWidth="1"/>
    <col min="7" max="7" width="12.5703125" style="77" bestFit="1" customWidth="1"/>
    <col min="8" max="8" width="11" style="77" bestFit="1" customWidth="1"/>
    <col min="9" max="9" width="11.140625" style="77" bestFit="1" customWidth="1"/>
    <col min="10" max="16384" width="9.140625" style="77"/>
  </cols>
  <sheetData>
    <row r="1" spans="1:11" s="1" customFormat="1" ht="12.75" customHeight="1">
      <c r="A1" s="37" t="s">
        <v>61</v>
      </c>
      <c r="B1" s="37"/>
      <c r="C1" s="37"/>
      <c r="D1" s="37"/>
      <c r="E1" s="37"/>
    </row>
    <row r="2" spans="1:11" s="1" customFormat="1" ht="12.75" customHeight="1">
      <c r="A2" s="37"/>
      <c r="B2" s="37"/>
      <c r="C2" s="37"/>
      <c r="D2" s="37"/>
      <c r="E2" s="37"/>
    </row>
    <row r="3" spans="1:11" s="1" customFormat="1" ht="12.75" customHeight="1">
      <c r="A3" s="37"/>
      <c r="B3" s="37"/>
      <c r="C3" s="37"/>
      <c r="D3" s="37"/>
      <c r="E3" s="37"/>
    </row>
    <row r="4" spans="1:11" s="1" customFormat="1"/>
    <row r="5" spans="1:11" s="1" customFormat="1"/>
    <row r="6" spans="1:11" s="1" customFormat="1" ht="15.75">
      <c r="A6" s="26" t="s">
        <v>36</v>
      </c>
      <c r="I6" s="27" t="s">
        <v>37</v>
      </c>
    </row>
    <row r="7" spans="1:11" s="1" customFormat="1" ht="15.75">
      <c r="A7" s="32" t="s">
        <v>62</v>
      </c>
      <c r="B7" s="32"/>
      <c r="C7" s="32"/>
      <c r="D7" s="32"/>
      <c r="E7" s="32"/>
      <c r="F7" s="32"/>
      <c r="G7" s="32"/>
      <c r="H7" s="32"/>
      <c r="I7" s="32"/>
      <c r="J7" s="75"/>
      <c r="K7" s="75"/>
    </row>
    <row r="9" spans="1:11">
      <c r="A9" s="76" t="s">
        <v>63</v>
      </c>
    </row>
    <row r="10" spans="1:11">
      <c r="I10" s="2" t="s">
        <v>64</v>
      </c>
    </row>
    <row r="11" spans="1:11">
      <c r="A11" s="78" t="s">
        <v>65</v>
      </c>
      <c r="B11" s="79" t="s">
        <v>66</v>
      </c>
      <c r="C11" s="80" t="s">
        <v>67</v>
      </c>
      <c r="D11" s="80"/>
      <c r="E11" s="80" t="s">
        <v>68</v>
      </c>
      <c r="F11" s="80"/>
      <c r="G11" s="80"/>
      <c r="H11" s="80"/>
      <c r="I11" s="80" t="s">
        <v>69</v>
      </c>
    </row>
    <row r="12" spans="1:11">
      <c r="A12" s="81" t="s">
        <v>70</v>
      </c>
      <c r="B12" s="82"/>
      <c r="C12" s="83" t="s">
        <v>71</v>
      </c>
      <c r="D12" s="83" t="s">
        <v>72</v>
      </c>
      <c r="E12" s="83" t="s">
        <v>73</v>
      </c>
      <c r="F12" s="83" t="s">
        <v>74</v>
      </c>
      <c r="G12" s="83" t="s">
        <v>75</v>
      </c>
      <c r="H12" s="83" t="s">
        <v>76</v>
      </c>
      <c r="I12" s="80"/>
    </row>
    <row r="14" spans="1:11">
      <c r="A14" s="84" t="s">
        <v>77</v>
      </c>
      <c r="B14" s="85"/>
      <c r="C14" s="85"/>
      <c r="D14" s="85"/>
      <c r="E14" s="85"/>
      <c r="F14" s="85"/>
      <c r="G14" s="85"/>
      <c r="H14" s="85"/>
      <c r="I14" s="86"/>
    </row>
    <row r="15" spans="1:11">
      <c r="A15" s="83" t="s">
        <v>78</v>
      </c>
      <c r="B15" s="87"/>
      <c r="C15" s="87"/>
      <c r="D15" s="87"/>
      <c r="E15" s="87"/>
      <c r="F15" s="87"/>
      <c r="G15" s="87"/>
      <c r="H15" s="87"/>
      <c r="I15" s="87"/>
    </row>
    <row r="16" spans="1:11">
      <c r="A16" s="88" t="s">
        <v>79</v>
      </c>
      <c r="B16" s="89">
        <v>879.59</v>
      </c>
      <c r="C16" s="89">
        <v>19000</v>
      </c>
      <c r="D16" s="89">
        <v>225967.97</v>
      </c>
      <c r="E16" s="89">
        <v>210023.55</v>
      </c>
      <c r="F16" s="89">
        <v>210023.55</v>
      </c>
      <c r="G16" s="89">
        <v>210023.55</v>
      </c>
      <c r="H16" s="89">
        <v>210023.55</v>
      </c>
      <c r="I16" s="89">
        <f>SUM(B16+D16-F16)</f>
        <v>16824.010000000009</v>
      </c>
    </row>
    <row r="17" spans="1:9">
      <c r="A17" s="83" t="s">
        <v>80</v>
      </c>
      <c r="B17" s="90">
        <f>SUM(B16)</f>
        <v>879.59</v>
      </c>
      <c r="C17" s="90">
        <f t="shared" ref="C17:I17" si="0">SUM(C16)</f>
        <v>19000</v>
      </c>
      <c r="D17" s="90">
        <f t="shared" si="0"/>
        <v>225967.97</v>
      </c>
      <c r="E17" s="90">
        <f t="shared" si="0"/>
        <v>210023.55</v>
      </c>
      <c r="F17" s="90">
        <f t="shared" si="0"/>
        <v>210023.55</v>
      </c>
      <c r="G17" s="90">
        <f t="shared" si="0"/>
        <v>210023.55</v>
      </c>
      <c r="H17" s="90">
        <f t="shared" si="0"/>
        <v>210023.55</v>
      </c>
      <c r="I17" s="90">
        <f t="shared" si="0"/>
        <v>16824.010000000009</v>
      </c>
    </row>
    <row r="18" spans="1:9">
      <c r="A18" s="91"/>
      <c r="B18" s="92"/>
      <c r="C18" s="92"/>
      <c r="D18" s="92"/>
      <c r="E18" s="92"/>
      <c r="F18" s="92"/>
      <c r="G18" s="92"/>
      <c r="H18" s="92"/>
      <c r="I18" s="92"/>
    </row>
    <row r="19" spans="1:9">
      <c r="A19" s="91"/>
      <c r="B19" s="92"/>
      <c r="C19" s="92"/>
      <c r="D19" s="92"/>
      <c r="E19" s="92"/>
      <c r="F19" s="92"/>
      <c r="G19" s="92"/>
      <c r="H19" s="92"/>
      <c r="I19" s="92"/>
    </row>
    <row r="20" spans="1:9">
      <c r="A20" s="84" t="s">
        <v>81</v>
      </c>
      <c r="B20" s="85"/>
      <c r="C20" s="85"/>
      <c r="D20" s="85"/>
      <c r="E20" s="85"/>
      <c r="F20" s="85"/>
      <c r="G20" s="85"/>
      <c r="H20" s="85"/>
      <c r="I20" s="86"/>
    </row>
    <row r="21" spans="1:9">
      <c r="A21" s="83" t="s">
        <v>78</v>
      </c>
      <c r="B21" s="87"/>
      <c r="C21" s="87"/>
      <c r="D21" s="87"/>
      <c r="E21" s="87"/>
      <c r="F21" s="87"/>
      <c r="G21" s="87"/>
      <c r="H21" s="87"/>
      <c r="I21" s="87"/>
    </row>
    <row r="22" spans="1:9">
      <c r="A22" s="88" t="s">
        <v>79</v>
      </c>
      <c r="B22" s="89">
        <v>0</v>
      </c>
      <c r="C22" s="89">
        <v>0</v>
      </c>
      <c r="D22" s="89">
        <v>31000</v>
      </c>
      <c r="E22" s="89">
        <v>0</v>
      </c>
      <c r="F22" s="89">
        <v>0</v>
      </c>
      <c r="G22" s="89">
        <v>0</v>
      </c>
      <c r="H22" s="89">
        <v>0</v>
      </c>
      <c r="I22" s="89">
        <f>SUM(B22+D22-F22)</f>
        <v>31000</v>
      </c>
    </row>
    <row r="23" spans="1:9">
      <c r="A23" s="83" t="s">
        <v>80</v>
      </c>
      <c r="B23" s="90">
        <f>SUM(B22)</f>
        <v>0</v>
      </c>
      <c r="C23" s="90">
        <f t="shared" ref="C23:I23" si="1">SUM(C22)</f>
        <v>0</v>
      </c>
      <c r="D23" s="90">
        <f t="shared" si="1"/>
        <v>31000</v>
      </c>
      <c r="E23" s="90">
        <f t="shared" si="1"/>
        <v>0</v>
      </c>
      <c r="F23" s="90">
        <f t="shared" si="1"/>
        <v>0</v>
      </c>
      <c r="G23" s="90">
        <f t="shared" si="1"/>
        <v>0</v>
      </c>
      <c r="H23" s="90">
        <f t="shared" si="1"/>
        <v>0</v>
      </c>
      <c r="I23" s="90">
        <f t="shared" si="1"/>
        <v>31000</v>
      </c>
    </row>
    <row r="24" spans="1:9">
      <c r="A24" s="91"/>
      <c r="B24" s="92"/>
      <c r="C24" s="92"/>
      <c r="D24" s="92"/>
      <c r="E24" s="92"/>
      <c r="F24" s="92"/>
      <c r="G24" s="92"/>
      <c r="H24" s="92"/>
      <c r="I24" s="92"/>
    </row>
    <row r="26" spans="1:9">
      <c r="A26" s="83" t="s">
        <v>82</v>
      </c>
      <c r="B26" s="90">
        <f t="shared" ref="B26:H26" si="2">SUM(B17,B23)</f>
        <v>879.59</v>
      </c>
      <c r="C26" s="90">
        <f t="shared" si="2"/>
        <v>19000</v>
      </c>
      <c r="D26" s="90">
        <f t="shared" si="2"/>
        <v>256967.97</v>
      </c>
      <c r="E26" s="90">
        <f t="shared" si="2"/>
        <v>210023.55</v>
      </c>
      <c r="F26" s="90">
        <f t="shared" si="2"/>
        <v>210023.55</v>
      </c>
      <c r="G26" s="90">
        <f t="shared" si="2"/>
        <v>210023.55</v>
      </c>
      <c r="H26" s="90">
        <f t="shared" si="2"/>
        <v>210023.55</v>
      </c>
      <c r="I26" s="90">
        <f>SUM(B26+D26-F26)</f>
        <v>47824.010000000009</v>
      </c>
    </row>
    <row r="29" spans="1:9">
      <c r="A29" s="76" t="s">
        <v>83</v>
      </c>
    </row>
    <row r="31" spans="1:9">
      <c r="I31" s="93"/>
    </row>
    <row r="32" spans="1:9" s="1" customFormat="1">
      <c r="B32" s="3"/>
      <c r="C32" s="94"/>
      <c r="D32" s="95"/>
      <c r="E32" s="28"/>
      <c r="I32" s="28"/>
    </row>
    <row r="33" spans="1:9" s="1" customFormat="1">
      <c r="A33" s="4" t="s">
        <v>21</v>
      </c>
      <c r="D33" s="39" t="s">
        <v>22</v>
      </c>
      <c r="E33" s="39"/>
      <c r="G33" s="34" t="s">
        <v>39</v>
      </c>
      <c r="H33" s="34"/>
      <c r="I33" s="34"/>
    </row>
    <row r="34" spans="1:9" s="1" customFormat="1">
      <c r="A34" s="5" t="s">
        <v>23</v>
      </c>
      <c r="D34" s="39" t="s">
        <v>35</v>
      </c>
      <c r="E34" s="39"/>
      <c r="G34" s="35" t="s">
        <v>40</v>
      </c>
      <c r="H34" s="35"/>
      <c r="I34" s="35"/>
    </row>
    <row r="35" spans="1:9">
      <c r="G35" s="36" t="s">
        <v>41</v>
      </c>
      <c r="H35" s="36"/>
      <c r="I35" s="36"/>
    </row>
  </sheetData>
  <mergeCells count="11">
    <mergeCell ref="D33:E33"/>
    <mergeCell ref="G33:I33"/>
    <mergeCell ref="D34:E34"/>
    <mergeCell ref="G34:I34"/>
    <mergeCell ref="G35:I35"/>
    <mergeCell ref="A1:E3"/>
    <mergeCell ref="A7:I7"/>
    <mergeCell ref="B11:B12"/>
    <mergeCell ref="C11:D11"/>
    <mergeCell ref="E11:H11"/>
    <mergeCell ref="I11:I12"/>
  </mergeCells>
  <printOptions horizontalCentered="1"/>
  <pageMargins left="0.19685039370078741" right="0.19685039370078741" top="0.39370078740157483" bottom="0" header="0" footer="0"/>
  <pageSetup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40"/>
  <sheetViews>
    <sheetView workbookViewId="0">
      <selection sqref="A1:B3"/>
    </sheetView>
  </sheetViews>
  <sheetFormatPr defaultRowHeight="12.75"/>
  <cols>
    <col min="1" max="1" width="80.7109375" style="46" customWidth="1"/>
    <col min="2" max="2" width="26.7109375" style="46" customWidth="1"/>
    <col min="3" max="3" width="26.7109375" style="46" bestFit="1" customWidth="1"/>
    <col min="4" max="256" width="9.140625" style="46"/>
    <col min="257" max="257" width="80.7109375" style="46" customWidth="1"/>
    <col min="258" max="258" width="26.7109375" style="46" customWidth="1"/>
    <col min="259" max="259" width="26.7109375" style="46" bestFit="1" customWidth="1"/>
    <col min="260" max="512" width="9.140625" style="46"/>
    <col min="513" max="513" width="80.7109375" style="46" customWidth="1"/>
    <col min="514" max="514" width="26.7109375" style="46" customWidth="1"/>
    <col min="515" max="515" width="26.7109375" style="46" bestFit="1" customWidth="1"/>
    <col min="516" max="768" width="9.140625" style="46"/>
    <col min="769" max="769" width="80.7109375" style="46" customWidth="1"/>
    <col min="770" max="770" width="26.7109375" style="46" customWidth="1"/>
    <col min="771" max="771" width="26.7109375" style="46" bestFit="1" customWidth="1"/>
    <col min="772" max="1024" width="9.140625" style="46"/>
    <col min="1025" max="1025" width="80.7109375" style="46" customWidth="1"/>
    <col min="1026" max="1026" width="26.7109375" style="46" customWidth="1"/>
    <col min="1027" max="1027" width="26.7109375" style="46" bestFit="1" customWidth="1"/>
    <col min="1028" max="1280" width="9.140625" style="46"/>
    <col min="1281" max="1281" width="80.7109375" style="46" customWidth="1"/>
    <col min="1282" max="1282" width="26.7109375" style="46" customWidth="1"/>
    <col min="1283" max="1283" width="26.7109375" style="46" bestFit="1" customWidth="1"/>
    <col min="1284" max="1536" width="9.140625" style="46"/>
    <col min="1537" max="1537" width="80.7109375" style="46" customWidth="1"/>
    <col min="1538" max="1538" width="26.7109375" style="46" customWidth="1"/>
    <col min="1539" max="1539" width="26.7109375" style="46" bestFit="1" customWidth="1"/>
    <col min="1540" max="1792" width="9.140625" style="46"/>
    <col min="1793" max="1793" width="80.7109375" style="46" customWidth="1"/>
    <col min="1794" max="1794" width="26.7109375" style="46" customWidth="1"/>
    <col min="1795" max="1795" width="26.7109375" style="46" bestFit="1" customWidth="1"/>
    <col min="1796" max="2048" width="9.140625" style="46"/>
    <col min="2049" max="2049" width="80.7109375" style="46" customWidth="1"/>
    <col min="2050" max="2050" width="26.7109375" style="46" customWidth="1"/>
    <col min="2051" max="2051" width="26.7109375" style="46" bestFit="1" customWidth="1"/>
    <col min="2052" max="2304" width="9.140625" style="46"/>
    <col min="2305" max="2305" width="80.7109375" style="46" customWidth="1"/>
    <col min="2306" max="2306" width="26.7109375" style="46" customWidth="1"/>
    <col min="2307" max="2307" width="26.7109375" style="46" bestFit="1" customWidth="1"/>
    <col min="2308" max="2560" width="9.140625" style="46"/>
    <col min="2561" max="2561" width="80.7109375" style="46" customWidth="1"/>
    <col min="2562" max="2562" width="26.7109375" style="46" customWidth="1"/>
    <col min="2563" max="2563" width="26.7109375" style="46" bestFit="1" customWidth="1"/>
    <col min="2564" max="2816" width="9.140625" style="46"/>
    <col min="2817" max="2817" width="80.7109375" style="46" customWidth="1"/>
    <col min="2818" max="2818" width="26.7109375" style="46" customWidth="1"/>
    <col min="2819" max="2819" width="26.7109375" style="46" bestFit="1" customWidth="1"/>
    <col min="2820" max="3072" width="9.140625" style="46"/>
    <col min="3073" max="3073" width="80.7109375" style="46" customWidth="1"/>
    <col min="3074" max="3074" width="26.7109375" style="46" customWidth="1"/>
    <col min="3075" max="3075" width="26.7109375" style="46" bestFit="1" customWidth="1"/>
    <col min="3076" max="3328" width="9.140625" style="46"/>
    <col min="3329" max="3329" width="80.7109375" style="46" customWidth="1"/>
    <col min="3330" max="3330" width="26.7109375" style="46" customWidth="1"/>
    <col min="3331" max="3331" width="26.7109375" style="46" bestFit="1" customWidth="1"/>
    <col min="3332" max="3584" width="9.140625" style="46"/>
    <col min="3585" max="3585" width="80.7109375" style="46" customWidth="1"/>
    <col min="3586" max="3586" width="26.7109375" style="46" customWidth="1"/>
    <col min="3587" max="3587" width="26.7109375" style="46" bestFit="1" customWidth="1"/>
    <col min="3588" max="3840" width="9.140625" style="46"/>
    <col min="3841" max="3841" width="80.7109375" style="46" customWidth="1"/>
    <col min="3842" max="3842" width="26.7109375" style="46" customWidth="1"/>
    <col min="3843" max="3843" width="26.7109375" style="46" bestFit="1" customWidth="1"/>
    <col min="3844" max="4096" width="9.140625" style="46"/>
    <col min="4097" max="4097" width="80.7109375" style="46" customWidth="1"/>
    <col min="4098" max="4098" width="26.7109375" style="46" customWidth="1"/>
    <col min="4099" max="4099" width="26.7109375" style="46" bestFit="1" customWidth="1"/>
    <col min="4100" max="4352" width="9.140625" style="46"/>
    <col min="4353" max="4353" width="80.7109375" style="46" customWidth="1"/>
    <col min="4354" max="4354" width="26.7109375" style="46" customWidth="1"/>
    <col min="4355" max="4355" width="26.7109375" style="46" bestFit="1" customWidth="1"/>
    <col min="4356" max="4608" width="9.140625" style="46"/>
    <col min="4609" max="4609" width="80.7109375" style="46" customWidth="1"/>
    <col min="4610" max="4610" width="26.7109375" style="46" customWidth="1"/>
    <col min="4611" max="4611" width="26.7109375" style="46" bestFit="1" customWidth="1"/>
    <col min="4612" max="4864" width="9.140625" style="46"/>
    <col min="4865" max="4865" width="80.7109375" style="46" customWidth="1"/>
    <col min="4866" max="4866" width="26.7109375" style="46" customWidth="1"/>
    <col min="4867" max="4867" width="26.7109375" style="46" bestFit="1" customWidth="1"/>
    <col min="4868" max="5120" width="9.140625" style="46"/>
    <col min="5121" max="5121" width="80.7109375" style="46" customWidth="1"/>
    <col min="5122" max="5122" width="26.7109375" style="46" customWidth="1"/>
    <col min="5123" max="5123" width="26.7109375" style="46" bestFit="1" customWidth="1"/>
    <col min="5124" max="5376" width="9.140625" style="46"/>
    <col min="5377" max="5377" width="80.7109375" style="46" customWidth="1"/>
    <col min="5378" max="5378" width="26.7109375" style="46" customWidth="1"/>
    <col min="5379" max="5379" width="26.7109375" style="46" bestFit="1" customWidth="1"/>
    <col min="5380" max="5632" width="9.140625" style="46"/>
    <col min="5633" max="5633" width="80.7109375" style="46" customWidth="1"/>
    <col min="5634" max="5634" width="26.7109375" style="46" customWidth="1"/>
    <col min="5635" max="5635" width="26.7109375" style="46" bestFit="1" customWidth="1"/>
    <col min="5636" max="5888" width="9.140625" style="46"/>
    <col min="5889" max="5889" width="80.7109375" style="46" customWidth="1"/>
    <col min="5890" max="5890" width="26.7109375" style="46" customWidth="1"/>
    <col min="5891" max="5891" width="26.7109375" style="46" bestFit="1" customWidth="1"/>
    <col min="5892" max="6144" width="9.140625" style="46"/>
    <col min="6145" max="6145" width="80.7109375" style="46" customWidth="1"/>
    <col min="6146" max="6146" width="26.7109375" style="46" customWidth="1"/>
    <col min="6147" max="6147" width="26.7109375" style="46" bestFit="1" customWidth="1"/>
    <col min="6148" max="6400" width="9.140625" style="46"/>
    <col min="6401" max="6401" width="80.7109375" style="46" customWidth="1"/>
    <col min="6402" max="6402" width="26.7109375" style="46" customWidth="1"/>
    <col min="6403" max="6403" width="26.7109375" style="46" bestFit="1" customWidth="1"/>
    <col min="6404" max="6656" width="9.140625" style="46"/>
    <col min="6657" max="6657" width="80.7109375" style="46" customWidth="1"/>
    <col min="6658" max="6658" width="26.7109375" style="46" customWidth="1"/>
    <col min="6659" max="6659" width="26.7109375" style="46" bestFit="1" customWidth="1"/>
    <col min="6660" max="6912" width="9.140625" style="46"/>
    <col min="6913" max="6913" width="80.7109375" style="46" customWidth="1"/>
    <col min="6914" max="6914" width="26.7109375" style="46" customWidth="1"/>
    <col min="6915" max="6915" width="26.7109375" style="46" bestFit="1" customWidth="1"/>
    <col min="6916" max="7168" width="9.140625" style="46"/>
    <col min="7169" max="7169" width="80.7109375" style="46" customWidth="1"/>
    <col min="7170" max="7170" width="26.7109375" style="46" customWidth="1"/>
    <col min="7171" max="7171" width="26.7109375" style="46" bestFit="1" customWidth="1"/>
    <col min="7172" max="7424" width="9.140625" style="46"/>
    <col min="7425" max="7425" width="80.7109375" style="46" customWidth="1"/>
    <col min="7426" max="7426" width="26.7109375" style="46" customWidth="1"/>
    <col min="7427" max="7427" width="26.7109375" style="46" bestFit="1" customWidth="1"/>
    <col min="7428" max="7680" width="9.140625" style="46"/>
    <col min="7681" max="7681" width="80.7109375" style="46" customWidth="1"/>
    <col min="7682" max="7682" width="26.7109375" style="46" customWidth="1"/>
    <col min="7683" max="7683" width="26.7109375" style="46" bestFit="1" customWidth="1"/>
    <col min="7684" max="7936" width="9.140625" style="46"/>
    <col min="7937" max="7937" width="80.7109375" style="46" customWidth="1"/>
    <col min="7938" max="7938" width="26.7109375" style="46" customWidth="1"/>
    <col min="7939" max="7939" width="26.7109375" style="46" bestFit="1" customWidth="1"/>
    <col min="7940" max="8192" width="9.140625" style="46"/>
    <col min="8193" max="8193" width="80.7109375" style="46" customWidth="1"/>
    <col min="8194" max="8194" width="26.7109375" style="46" customWidth="1"/>
    <col min="8195" max="8195" width="26.7109375" style="46" bestFit="1" customWidth="1"/>
    <col min="8196" max="8448" width="9.140625" style="46"/>
    <col min="8449" max="8449" width="80.7109375" style="46" customWidth="1"/>
    <col min="8450" max="8450" width="26.7109375" style="46" customWidth="1"/>
    <col min="8451" max="8451" width="26.7109375" style="46" bestFit="1" customWidth="1"/>
    <col min="8452" max="8704" width="9.140625" style="46"/>
    <col min="8705" max="8705" width="80.7109375" style="46" customWidth="1"/>
    <col min="8706" max="8706" width="26.7109375" style="46" customWidth="1"/>
    <col min="8707" max="8707" width="26.7109375" style="46" bestFit="1" customWidth="1"/>
    <col min="8708" max="8960" width="9.140625" style="46"/>
    <col min="8961" max="8961" width="80.7109375" style="46" customWidth="1"/>
    <col min="8962" max="8962" width="26.7109375" style="46" customWidth="1"/>
    <col min="8963" max="8963" width="26.7109375" style="46" bestFit="1" customWidth="1"/>
    <col min="8964" max="9216" width="9.140625" style="46"/>
    <col min="9217" max="9217" width="80.7109375" style="46" customWidth="1"/>
    <col min="9218" max="9218" width="26.7109375" style="46" customWidth="1"/>
    <col min="9219" max="9219" width="26.7109375" style="46" bestFit="1" customWidth="1"/>
    <col min="9220" max="9472" width="9.140625" style="46"/>
    <col min="9473" max="9473" width="80.7109375" style="46" customWidth="1"/>
    <col min="9474" max="9474" width="26.7109375" style="46" customWidth="1"/>
    <col min="9475" max="9475" width="26.7109375" style="46" bestFit="1" customWidth="1"/>
    <col min="9476" max="9728" width="9.140625" style="46"/>
    <col min="9729" max="9729" width="80.7109375" style="46" customWidth="1"/>
    <col min="9730" max="9730" width="26.7109375" style="46" customWidth="1"/>
    <col min="9731" max="9731" width="26.7109375" style="46" bestFit="1" customWidth="1"/>
    <col min="9732" max="9984" width="9.140625" style="46"/>
    <col min="9985" max="9985" width="80.7109375" style="46" customWidth="1"/>
    <col min="9986" max="9986" width="26.7109375" style="46" customWidth="1"/>
    <col min="9987" max="9987" width="26.7109375" style="46" bestFit="1" customWidth="1"/>
    <col min="9988" max="10240" width="9.140625" style="46"/>
    <col min="10241" max="10241" width="80.7109375" style="46" customWidth="1"/>
    <col min="10242" max="10242" width="26.7109375" style="46" customWidth="1"/>
    <col min="10243" max="10243" width="26.7109375" style="46" bestFit="1" customWidth="1"/>
    <col min="10244" max="10496" width="9.140625" style="46"/>
    <col min="10497" max="10497" width="80.7109375" style="46" customWidth="1"/>
    <col min="10498" max="10498" width="26.7109375" style="46" customWidth="1"/>
    <col min="10499" max="10499" width="26.7109375" style="46" bestFit="1" customWidth="1"/>
    <col min="10500" max="10752" width="9.140625" style="46"/>
    <col min="10753" max="10753" width="80.7109375" style="46" customWidth="1"/>
    <col min="10754" max="10754" width="26.7109375" style="46" customWidth="1"/>
    <col min="10755" max="10755" width="26.7109375" style="46" bestFit="1" customWidth="1"/>
    <col min="10756" max="11008" width="9.140625" style="46"/>
    <col min="11009" max="11009" width="80.7109375" style="46" customWidth="1"/>
    <col min="11010" max="11010" width="26.7109375" style="46" customWidth="1"/>
    <col min="11011" max="11011" width="26.7109375" style="46" bestFit="1" customWidth="1"/>
    <col min="11012" max="11264" width="9.140625" style="46"/>
    <col min="11265" max="11265" width="80.7109375" style="46" customWidth="1"/>
    <col min="11266" max="11266" width="26.7109375" style="46" customWidth="1"/>
    <col min="11267" max="11267" width="26.7109375" style="46" bestFit="1" customWidth="1"/>
    <col min="11268" max="11520" width="9.140625" style="46"/>
    <col min="11521" max="11521" width="80.7109375" style="46" customWidth="1"/>
    <col min="11522" max="11522" width="26.7109375" style="46" customWidth="1"/>
    <col min="11523" max="11523" width="26.7109375" style="46" bestFit="1" customWidth="1"/>
    <col min="11524" max="11776" width="9.140625" style="46"/>
    <col min="11777" max="11777" width="80.7109375" style="46" customWidth="1"/>
    <col min="11778" max="11778" width="26.7109375" style="46" customWidth="1"/>
    <col min="11779" max="11779" width="26.7109375" style="46" bestFit="1" customWidth="1"/>
    <col min="11780" max="12032" width="9.140625" style="46"/>
    <col min="12033" max="12033" width="80.7109375" style="46" customWidth="1"/>
    <col min="12034" max="12034" width="26.7109375" style="46" customWidth="1"/>
    <col min="12035" max="12035" width="26.7109375" style="46" bestFit="1" customWidth="1"/>
    <col min="12036" max="12288" width="9.140625" style="46"/>
    <col min="12289" max="12289" width="80.7109375" style="46" customWidth="1"/>
    <col min="12290" max="12290" width="26.7109375" style="46" customWidth="1"/>
    <col min="12291" max="12291" width="26.7109375" style="46" bestFit="1" customWidth="1"/>
    <col min="12292" max="12544" width="9.140625" style="46"/>
    <col min="12545" max="12545" width="80.7109375" style="46" customWidth="1"/>
    <col min="12546" max="12546" width="26.7109375" style="46" customWidth="1"/>
    <col min="12547" max="12547" width="26.7109375" style="46" bestFit="1" customWidth="1"/>
    <col min="12548" max="12800" width="9.140625" style="46"/>
    <col min="12801" max="12801" width="80.7109375" style="46" customWidth="1"/>
    <col min="12802" max="12802" width="26.7109375" style="46" customWidth="1"/>
    <col min="12803" max="12803" width="26.7109375" style="46" bestFit="1" customWidth="1"/>
    <col min="12804" max="13056" width="9.140625" style="46"/>
    <col min="13057" max="13057" width="80.7109375" style="46" customWidth="1"/>
    <col min="13058" max="13058" width="26.7109375" style="46" customWidth="1"/>
    <col min="13059" max="13059" width="26.7109375" style="46" bestFit="1" customWidth="1"/>
    <col min="13060" max="13312" width="9.140625" style="46"/>
    <col min="13313" max="13313" width="80.7109375" style="46" customWidth="1"/>
    <col min="13314" max="13314" width="26.7109375" style="46" customWidth="1"/>
    <col min="13315" max="13315" width="26.7109375" style="46" bestFit="1" customWidth="1"/>
    <col min="13316" max="13568" width="9.140625" style="46"/>
    <col min="13569" max="13569" width="80.7109375" style="46" customWidth="1"/>
    <col min="13570" max="13570" width="26.7109375" style="46" customWidth="1"/>
    <col min="13571" max="13571" width="26.7109375" style="46" bestFit="1" customWidth="1"/>
    <col min="13572" max="13824" width="9.140625" style="46"/>
    <col min="13825" max="13825" width="80.7109375" style="46" customWidth="1"/>
    <col min="13826" max="13826" width="26.7109375" style="46" customWidth="1"/>
    <col min="13827" max="13827" width="26.7109375" style="46" bestFit="1" customWidth="1"/>
    <col min="13828" max="14080" width="9.140625" style="46"/>
    <col min="14081" max="14081" width="80.7109375" style="46" customWidth="1"/>
    <col min="14082" max="14082" width="26.7109375" style="46" customWidth="1"/>
    <col min="14083" max="14083" width="26.7109375" style="46" bestFit="1" customWidth="1"/>
    <col min="14084" max="14336" width="9.140625" style="46"/>
    <col min="14337" max="14337" width="80.7109375" style="46" customWidth="1"/>
    <col min="14338" max="14338" width="26.7109375" style="46" customWidth="1"/>
    <col min="14339" max="14339" width="26.7109375" style="46" bestFit="1" customWidth="1"/>
    <col min="14340" max="14592" width="9.140625" style="46"/>
    <col min="14593" max="14593" width="80.7109375" style="46" customWidth="1"/>
    <col min="14594" max="14594" width="26.7109375" style="46" customWidth="1"/>
    <col min="14595" max="14595" width="26.7109375" style="46" bestFit="1" customWidth="1"/>
    <col min="14596" max="14848" width="9.140625" style="46"/>
    <col min="14849" max="14849" width="80.7109375" style="46" customWidth="1"/>
    <col min="14850" max="14850" width="26.7109375" style="46" customWidth="1"/>
    <col min="14851" max="14851" width="26.7109375" style="46" bestFit="1" customWidth="1"/>
    <col min="14852" max="15104" width="9.140625" style="46"/>
    <col min="15105" max="15105" width="80.7109375" style="46" customWidth="1"/>
    <col min="15106" max="15106" width="26.7109375" style="46" customWidth="1"/>
    <col min="15107" max="15107" width="26.7109375" style="46" bestFit="1" customWidth="1"/>
    <col min="15108" max="15360" width="9.140625" style="46"/>
    <col min="15361" max="15361" width="80.7109375" style="46" customWidth="1"/>
    <col min="15362" max="15362" width="26.7109375" style="46" customWidth="1"/>
    <col min="15363" max="15363" width="26.7109375" style="46" bestFit="1" customWidth="1"/>
    <col min="15364" max="15616" width="9.140625" style="46"/>
    <col min="15617" max="15617" width="80.7109375" style="46" customWidth="1"/>
    <col min="15618" max="15618" width="26.7109375" style="46" customWidth="1"/>
    <col min="15619" max="15619" width="26.7109375" style="46" bestFit="1" customWidth="1"/>
    <col min="15620" max="15872" width="9.140625" style="46"/>
    <col min="15873" max="15873" width="80.7109375" style="46" customWidth="1"/>
    <col min="15874" max="15874" width="26.7109375" style="46" customWidth="1"/>
    <col min="15875" max="15875" width="26.7109375" style="46" bestFit="1" customWidth="1"/>
    <col min="15876" max="16128" width="9.140625" style="46"/>
    <col min="16129" max="16129" width="80.7109375" style="46" customWidth="1"/>
    <col min="16130" max="16130" width="26.7109375" style="46" customWidth="1"/>
    <col min="16131" max="16131" width="26.7109375" style="46" bestFit="1" customWidth="1"/>
    <col min="16132" max="16384" width="9.140625" style="46"/>
  </cols>
  <sheetData>
    <row r="1" spans="1:11" ht="12.75" customHeight="1">
      <c r="A1" s="45" t="s">
        <v>33</v>
      </c>
      <c r="B1" s="45"/>
    </row>
    <row r="2" spans="1:11" ht="12.75" customHeight="1">
      <c r="A2" s="45"/>
      <c r="B2" s="45"/>
    </row>
    <row r="3" spans="1:11" ht="12.75" customHeight="1">
      <c r="A3" s="45"/>
      <c r="B3" s="45"/>
    </row>
    <row r="5" spans="1:11" ht="15.75">
      <c r="A5" s="47" t="s">
        <v>36</v>
      </c>
      <c r="C5" s="48" t="s">
        <v>37</v>
      </c>
    </row>
    <row r="6" spans="1:11" ht="15.75">
      <c r="A6" s="96" t="s">
        <v>84</v>
      </c>
      <c r="B6" s="96"/>
      <c r="C6" s="96"/>
      <c r="D6" s="50"/>
      <c r="E6" s="50"/>
      <c r="F6" s="50"/>
      <c r="G6" s="50"/>
      <c r="H6" s="50"/>
      <c r="I6" s="50"/>
      <c r="J6" s="50"/>
      <c r="K6" s="50"/>
    </row>
    <row r="7" spans="1:11">
      <c r="C7" s="51"/>
    </row>
    <row r="8" spans="1:11" ht="25.5" customHeight="1">
      <c r="A8" s="97" t="s">
        <v>85</v>
      </c>
      <c r="B8" s="52" t="s">
        <v>86</v>
      </c>
      <c r="C8" s="52" t="s">
        <v>87</v>
      </c>
    </row>
    <row r="9" spans="1:11">
      <c r="A9" s="98" t="s">
        <v>88</v>
      </c>
      <c r="B9" s="56">
        <v>391767913.81999999</v>
      </c>
      <c r="C9" s="56">
        <v>2600521.2599999998</v>
      </c>
    </row>
    <row r="10" spans="1:11">
      <c r="A10" s="99" t="s">
        <v>89</v>
      </c>
      <c r="B10" s="56">
        <v>156267.56</v>
      </c>
      <c r="C10" s="56">
        <v>1225.58</v>
      </c>
    </row>
    <row r="11" spans="1:11">
      <c r="A11" s="99" t="s">
        <v>90</v>
      </c>
      <c r="B11" s="56">
        <v>43830207.149999999</v>
      </c>
      <c r="C11" s="56">
        <v>90129.77</v>
      </c>
    </row>
    <row r="12" spans="1:11">
      <c r="A12" s="99" t="s">
        <v>91</v>
      </c>
      <c r="B12" s="56">
        <v>0</v>
      </c>
      <c r="C12" s="56"/>
    </row>
    <row r="13" spans="1:11" ht="25.5" customHeight="1">
      <c r="A13" s="100" t="s">
        <v>92</v>
      </c>
      <c r="B13" s="101">
        <f>SUM(B9-B10-B11-B12)</f>
        <v>347781439.11000001</v>
      </c>
      <c r="C13" s="101">
        <f>SUM(C9-C10-C11-C12)</f>
        <v>2509165.9099999997</v>
      </c>
    </row>
    <row r="14" spans="1:11">
      <c r="A14" s="102" t="s">
        <v>93</v>
      </c>
      <c r="B14" s="103">
        <v>97429692.579999998</v>
      </c>
      <c r="C14" s="56">
        <v>2374666.7000000002</v>
      </c>
    </row>
    <row r="15" spans="1:11">
      <c r="A15" s="99" t="s">
        <v>94</v>
      </c>
      <c r="B15" s="56">
        <v>152448258.62</v>
      </c>
      <c r="C15" s="56">
        <v>4007479.81</v>
      </c>
    </row>
    <row r="16" spans="1:11">
      <c r="A16" s="99" t="s">
        <v>95</v>
      </c>
      <c r="B16" s="56">
        <v>4387266.79</v>
      </c>
      <c r="C16" s="56">
        <v>0</v>
      </c>
    </row>
    <row r="17" spans="1:3" ht="25.5" customHeight="1">
      <c r="A17" s="100" t="s">
        <v>96</v>
      </c>
      <c r="B17" s="101">
        <f>SUM(B13+B14-B15-B16)</f>
        <v>288375606.27999997</v>
      </c>
      <c r="C17" s="101">
        <f>SUM(C13+C14-C15-C16)</f>
        <v>876352.79999999935</v>
      </c>
    </row>
    <row r="18" spans="1:3">
      <c r="A18" s="98"/>
      <c r="B18" s="56"/>
      <c r="C18" s="56"/>
    </row>
    <row r="19" spans="1:3" ht="25.5" customHeight="1">
      <c r="A19" s="97" t="s">
        <v>97</v>
      </c>
      <c r="B19" s="52" t="s">
        <v>86</v>
      </c>
      <c r="C19" s="52" t="s">
        <v>87</v>
      </c>
    </row>
    <row r="20" spans="1:3">
      <c r="A20" s="99" t="s">
        <v>98</v>
      </c>
      <c r="B20" s="56">
        <v>368201309.67000002</v>
      </c>
      <c r="C20" s="56">
        <v>1632249.09</v>
      </c>
    </row>
    <row r="21" spans="1:3">
      <c r="A21" s="99" t="s">
        <v>99</v>
      </c>
      <c r="B21" s="56">
        <v>449203.39</v>
      </c>
      <c r="C21" s="56">
        <v>45756.63</v>
      </c>
    </row>
    <row r="22" spans="1:3">
      <c r="A22" s="99" t="s">
        <v>100</v>
      </c>
      <c r="B22" s="56">
        <v>39149401.270000003</v>
      </c>
      <c r="C22" s="56">
        <v>58122.79</v>
      </c>
    </row>
    <row r="23" spans="1:3" ht="25.5" customHeight="1">
      <c r="A23" s="100" t="s">
        <v>101</v>
      </c>
      <c r="B23" s="101">
        <f>SUM(B20-B21-B22)</f>
        <v>328602705.01000005</v>
      </c>
      <c r="C23" s="101">
        <f>SUM(C20-C21-C22)</f>
        <v>1528369.6700000002</v>
      </c>
    </row>
    <row r="24" spans="1:3">
      <c r="A24" s="98"/>
      <c r="B24" s="56"/>
      <c r="C24" s="56"/>
    </row>
    <row r="25" spans="1:3" ht="25.5" customHeight="1">
      <c r="A25" s="97" t="s">
        <v>102</v>
      </c>
      <c r="B25" s="52" t="s">
        <v>86</v>
      </c>
      <c r="C25" s="52" t="s">
        <v>87</v>
      </c>
    </row>
    <row r="26" spans="1:3">
      <c r="A26" s="99" t="s">
        <v>103</v>
      </c>
      <c r="B26" s="56">
        <v>351784780.10000002</v>
      </c>
      <c r="C26" s="56">
        <v>1270112.2</v>
      </c>
    </row>
    <row r="27" spans="1:3">
      <c r="A27" s="99" t="s">
        <v>104</v>
      </c>
      <c r="B27" s="56">
        <v>14860863.060000001</v>
      </c>
      <c r="C27" s="56">
        <v>0</v>
      </c>
    </row>
    <row r="28" spans="1:3" ht="25.5" customHeight="1">
      <c r="A28" s="100" t="s">
        <v>105</v>
      </c>
      <c r="B28" s="101">
        <f>SUM(B26-B27)</f>
        <v>336923917.04000002</v>
      </c>
      <c r="C28" s="101">
        <f>SUM(C26-C27)</f>
        <v>1270112.2</v>
      </c>
    </row>
    <row r="29" spans="1:3">
      <c r="A29" s="98"/>
      <c r="B29" s="56"/>
      <c r="C29" s="56"/>
    </row>
    <row r="30" spans="1:3" ht="25.5" customHeight="1">
      <c r="A30" s="104" t="s">
        <v>106</v>
      </c>
      <c r="B30" s="101">
        <f>SUM(B28/B23-1)*100</f>
        <v>2.5323017440610274</v>
      </c>
      <c r="C30" s="101">
        <f>SUM(C28/C23-1)*100</f>
        <v>-16.89757884295101</v>
      </c>
    </row>
    <row r="31" spans="1:3">
      <c r="A31" s="57"/>
      <c r="B31" s="58"/>
      <c r="C31" s="58"/>
    </row>
    <row r="32" spans="1:3">
      <c r="A32" s="105" t="s">
        <v>107</v>
      </c>
      <c r="B32" s="58"/>
      <c r="C32" s="58"/>
    </row>
    <row r="33" spans="1:5">
      <c r="A33" s="105" t="s">
        <v>108</v>
      </c>
      <c r="B33" s="58"/>
      <c r="C33" s="58"/>
    </row>
    <row r="34" spans="1:5">
      <c r="A34" s="60"/>
      <c r="B34" s="106"/>
      <c r="C34" s="60"/>
      <c r="D34" s="60"/>
      <c r="E34" s="60"/>
    </row>
    <row r="35" spans="1:5">
      <c r="A35" s="107" t="s">
        <v>109</v>
      </c>
      <c r="B35" s="108" t="s">
        <v>39</v>
      </c>
      <c r="C35" s="63"/>
      <c r="D35" s="63"/>
      <c r="E35" s="60"/>
    </row>
    <row r="36" spans="1:5">
      <c r="A36" s="64" t="s">
        <v>110</v>
      </c>
      <c r="B36" s="65" t="s">
        <v>40</v>
      </c>
      <c r="C36" s="63"/>
      <c r="D36" s="63"/>
      <c r="E36" s="60"/>
    </row>
    <row r="37" spans="1:5">
      <c r="B37" s="67" t="s">
        <v>41</v>
      </c>
      <c r="C37" s="109"/>
      <c r="D37" s="109"/>
      <c r="E37" s="60"/>
    </row>
    <row r="38" spans="1:5">
      <c r="C38" s="60"/>
      <c r="D38" s="60"/>
      <c r="E38" s="60"/>
    </row>
    <row r="39" spans="1:5">
      <c r="C39" s="60"/>
      <c r="D39" s="60"/>
      <c r="E39" s="60"/>
    </row>
    <row r="40" spans="1:5">
      <c r="C40" s="60"/>
      <c r="D40" s="60"/>
      <c r="E40" s="60"/>
    </row>
  </sheetData>
  <mergeCells count="2">
    <mergeCell ref="A1:B3"/>
    <mergeCell ref="A6:C6"/>
  </mergeCells>
  <pageMargins left="0.39370078740157483" right="0.39370078740157483" top="0.39370078740157483" bottom="0.39370078740157483" header="0.51181102362204722" footer="0.51181102362204722"/>
  <pageSetup paperSize="9" scale="95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Atuarial RPPS</vt:lpstr>
      <vt:lpstr>Op Cred e Desp Cap</vt:lpstr>
      <vt:lpstr>Alienação Ativos</vt:lpstr>
      <vt:lpstr>Cumpr art 42 lrf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luishb</cp:lastModifiedBy>
  <cp:lastPrinted>2018-01-23T17:32:52Z</cp:lastPrinted>
  <dcterms:created xsi:type="dcterms:W3CDTF">2017-01-23T10:07:58Z</dcterms:created>
  <dcterms:modified xsi:type="dcterms:W3CDTF">2018-02-09T12:15:51Z</dcterms:modified>
</cp:coreProperties>
</file>