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1\RREO - 3º Bim (geral - ensino - saúde)\"/>
    </mc:Choice>
  </mc:AlternateContent>
  <bookViews>
    <workbookView xWindow="-120" yWindow="-120" windowWidth="29040" windowHeight="15840" tabRatio="910"/>
  </bookViews>
  <sheets>
    <sheet name="RREO-Anexo 01" sheetId="91" r:id="rId1"/>
    <sheet name="RREO-Anexo 02" sheetId="6" r:id="rId2"/>
    <sheet name="RREO-Anexo 03" sheetId="90" r:id="rId3"/>
    <sheet name="RREO-Anexo 04" sheetId="9" r:id="rId4"/>
    <sheet name="RREO-Anexo 06" sheetId="95" r:id="rId5"/>
    <sheet name="RREO-Anexo 07" sheetId="101" r:id="rId6"/>
    <sheet name="RREO-Anexo 08" sheetId="80" r:id="rId7"/>
    <sheet name="RREO-Anexo 09" sheetId="65" r:id="rId8"/>
    <sheet name="RREO-Anexo 10" sheetId="24" r:id="rId9"/>
    <sheet name="RREO-Anexo 11" sheetId="79" r:id="rId10"/>
    <sheet name="RREO-Anexo 12" sheetId="85" r:id="rId11"/>
    <sheet name="RREO-Anexo 13" sheetId="27" r:id="rId12"/>
    <sheet name="RREO-Anexo 14" sheetId="22" r:id="rId13"/>
  </sheets>
  <definedNames>
    <definedName name="Cancela">#REF!,#REF!</definedName>
    <definedName name="fdsafs">#REF!,#REF!</definedName>
    <definedName name="fdsf">#REF!</definedName>
    <definedName name="Ganhos_e_perdas_de_receita" localSheetId="4">#REF!</definedName>
    <definedName name="Ganhos_e_Perdas_de_Receita_99" localSheetId="4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3">#REF!,#REF!</definedName>
    <definedName name="Planilha_1ÁreaTotal" localSheetId="4">#REF!,#REF!</definedName>
    <definedName name="Planilha_1ÁreaTotal" localSheetId="5">'RREO-Anexo 07'!#REF!,'RREO-Anexo 07'!$H$19:$L$29</definedName>
    <definedName name="Planilha_1ÁreaTotal" localSheetId="6">#REF!,#REF!</definedName>
    <definedName name="Planilha_1ÁreaTotal" localSheetId="7">#REF!,#REF!</definedName>
    <definedName name="Planilha_1ÁreaTotal" localSheetId="9">#REF!,#REF!</definedName>
    <definedName name="Planilha_1ÁreaTotal" localSheetId="10">#REF!,#REF!</definedName>
    <definedName name="Planilha_1ÁreaTotal">#REF!,#REF!</definedName>
    <definedName name="Planilha_1CabGráfico" localSheetId="3">#REF!</definedName>
    <definedName name="Planilha_1CabGráfico" localSheetId="4">#REF!</definedName>
    <definedName name="Planilha_1CabGráfico" localSheetId="5">'RREO-Anexo 07'!#REF!</definedName>
    <definedName name="Planilha_1CabGráfico" localSheetId="6">#REF!</definedName>
    <definedName name="Planilha_1CabGráfico" localSheetId="7">#REF!</definedName>
    <definedName name="Planilha_1CabGráfico" localSheetId="9">#REF!</definedName>
    <definedName name="Planilha_1CabGráfico" localSheetId="10">#REF!</definedName>
    <definedName name="Planilha_1CabGráfico">#REF!</definedName>
    <definedName name="Planilha_1TítCols" localSheetId="3">#REF!,#REF!</definedName>
    <definedName name="Planilha_1TítCols" localSheetId="4">#REF!,#REF!</definedName>
    <definedName name="Planilha_1TítCols" localSheetId="5">'RREO-Anexo 07'!#REF!,'RREO-Anexo 07'!#REF!</definedName>
    <definedName name="Planilha_1TítCols" localSheetId="6">#REF!,#REF!</definedName>
    <definedName name="Planilha_1TítCols" localSheetId="7">#REF!,#REF!</definedName>
    <definedName name="Planilha_1TítCols" localSheetId="9">#REF!,#REF!</definedName>
    <definedName name="Planilha_1TítCols" localSheetId="10">#REF!,#REF!</definedName>
    <definedName name="Planilha_1TítCols">#REF!,#REF!</definedName>
    <definedName name="Planilha_1TítLins" localSheetId="3">#REF!</definedName>
    <definedName name="Planilha_1TítLins" localSheetId="4">#REF!</definedName>
    <definedName name="Planilha_1TítLins" localSheetId="5">'RREO-Anexo 07'!#REF!</definedName>
    <definedName name="Planilha_1TítLins" localSheetId="6">#REF!</definedName>
    <definedName name="Planilha_1TítLins" localSheetId="7">#REF!</definedName>
    <definedName name="Planilha_1TítLins" localSheetId="9">#REF!</definedName>
    <definedName name="Planilha_1TítLins" localSheetId="10">#REF!</definedName>
    <definedName name="Planilha_1TítLins">#REF!</definedName>
    <definedName name="Planilha_2ÁreaTotal" localSheetId="4">#REF!,#REF!</definedName>
    <definedName name="Planilha_2ÁreaTotal" localSheetId="5">#REF!,#REF!</definedName>
    <definedName name="Planilha_2ÁreaTotal" localSheetId="6">#REF!,#REF!</definedName>
    <definedName name="Planilha_2ÁreaTotal" localSheetId="9">#REF!,#REF!</definedName>
    <definedName name="Planilha_2ÁreaTotal" localSheetId="10">#REF!,#REF!</definedName>
    <definedName name="Planilha_2ÁreaTotal">#REF!,#REF!</definedName>
    <definedName name="Planilha_2CabGráfico" localSheetId="4">#REF!</definedName>
    <definedName name="Planilha_2CabGráfico" localSheetId="5">#REF!</definedName>
    <definedName name="Planilha_2CabGráfico" localSheetId="6">#REF!</definedName>
    <definedName name="Planilha_2CabGráfico" localSheetId="10">#REF!</definedName>
    <definedName name="Planilha_2CabGráfico">#REF!</definedName>
    <definedName name="Planilha_2TítCols" localSheetId="4">#REF!,#REF!</definedName>
    <definedName name="Planilha_2TítCols" localSheetId="5">#REF!,#REF!</definedName>
    <definedName name="Planilha_2TítCols" localSheetId="6">#REF!,#REF!</definedName>
    <definedName name="Planilha_2TítCols" localSheetId="9">#REF!,#REF!</definedName>
    <definedName name="Planilha_2TítCols" localSheetId="10">#REF!,#REF!</definedName>
    <definedName name="Planilha_2TítCols">#REF!,#REF!</definedName>
    <definedName name="Planilha_2TítLins" localSheetId="4">#REF!</definedName>
    <definedName name="Planilha_2TítLins" localSheetId="5">#REF!</definedName>
    <definedName name="Planilha_2TítLins" localSheetId="6">#REF!</definedName>
    <definedName name="Planilha_2TítLins" localSheetId="10">#REF!</definedName>
    <definedName name="Planilha_2TítLins">#REF!</definedName>
    <definedName name="Planilha_3ÁreaTotal" localSheetId="4">#REF!,#REF!</definedName>
    <definedName name="Planilha_3ÁreaTotal" localSheetId="5">#REF!,#REF!</definedName>
    <definedName name="Planilha_3ÁreaTotal" localSheetId="6">#REF!,#REF!</definedName>
    <definedName name="Planilha_3ÁreaTotal" localSheetId="9">#REF!,#REF!</definedName>
    <definedName name="Planilha_3ÁreaTotal" localSheetId="10">#REF!,#REF!</definedName>
    <definedName name="Planilha_3ÁreaTotal">#REF!,#REF!</definedName>
    <definedName name="Planilha_3CabGráfico" localSheetId="4">#REF!</definedName>
    <definedName name="Planilha_3CabGráfico" localSheetId="5">#REF!</definedName>
    <definedName name="Planilha_3CabGráfico" localSheetId="6">#REF!</definedName>
    <definedName name="Planilha_3CabGráfico" localSheetId="10">#REF!</definedName>
    <definedName name="Planilha_3CabGráfico">#REF!</definedName>
    <definedName name="Planilha_3TítCols" localSheetId="4">#REF!,#REF!</definedName>
    <definedName name="Planilha_3TítCols" localSheetId="5">#REF!,#REF!</definedName>
    <definedName name="Planilha_3TítCols" localSheetId="6">#REF!,#REF!</definedName>
    <definedName name="Planilha_3TítCols" localSheetId="9">#REF!,#REF!</definedName>
    <definedName name="Planilha_3TítCols" localSheetId="10">#REF!,#REF!</definedName>
    <definedName name="Planilha_3TítCols">#REF!,#REF!</definedName>
    <definedName name="Planilha_3TítLins" localSheetId="4">#REF!</definedName>
    <definedName name="Planilha_3TítLins" localSheetId="5">#REF!</definedName>
    <definedName name="Planilha_3TítLins" localSheetId="6">#REF!</definedName>
    <definedName name="Planilha_3TítLins" localSheetId="10">#REF!</definedName>
    <definedName name="Planilha_3TítLins">#REF!</definedName>
    <definedName name="Planilha_4ÁreaTotal" localSheetId="4">#REF!,#REF!</definedName>
    <definedName name="Planilha_4ÁreaTotal" localSheetId="5">#REF!,#REF!</definedName>
    <definedName name="Planilha_4ÁreaTotal" localSheetId="6">#REF!,#REF!</definedName>
    <definedName name="Planilha_4ÁreaTotal" localSheetId="9">#REF!,#REF!</definedName>
    <definedName name="Planilha_4ÁreaTotal" localSheetId="10">#REF!,#REF!</definedName>
    <definedName name="Planilha_4ÁreaTotal">#REF!,#REF!</definedName>
    <definedName name="Planilha_4TítCols" localSheetId="4">#REF!,#REF!</definedName>
    <definedName name="Planilha_4TítCols" localSheetId="5">#REF!,#REF!</definedName>
    <definedName name="Planilha_4TítCols" localSheetId="6">#REF!,#REF!</definedName>
    <definedName name="Planilha_4TítCols" localSheetId="9">#REF!,#REF!</definedName>
    <definedName name="Planilha_4TítCols" localSheetId="10">#REF!,#REF!</definedName>
    <definedName name="Planilha_4TítCols">#REF!,#REF!</definedName>
    <definedName name="Planilha_Educação" localSheetId="9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Tabela_1___Déficit_da_Previdência_Social__RGPS" localSheetId="4">#REF!</definedName>
    <definedName name="Tabela_10___Resultado_Primário_do_Governo_Central_em_1999" localSheetId="4">#REF!</definedName>
    <definedName name="Tabela_2___Contribuições_Previdenciárias" localSheetId="4">#REF!</definedName>
    <definedName name="Tabela_3___Benefícios__previsto_x_realizado" localSheetId="4">#REF!</definedName>
    <definedName name="Tabela_4___Receitas_Administradas_pela_SRF__previsto_x_realizado" localSheetId="4">#REF!</definedName>
    <definedName name="Tabela_5___Receitas_Administradas_em_Agosto" localSheetId="4">#REF!</definedName>
    <definedName name="Tabela_6___Receitas_Diretamente_Arrecadadas" localSheetId="4">#REF!</definedName>
    <definedName name="Tabela_7___Déficit_da_Previdência_Social_em_1999" localSheetId="4">#REF!</definedName>
    <definedName name="Tabela_8___Receitas_Administradas__revisão_da_previsão" localSheetId="4">#REF!</definedName>
    <definedName name="Tabela_9___Resultado_Primário_de_1999" localSheetId="4">#REF!</definedName>
    <definedName name="xxx">#REF!,#REF!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67" i="22" l="1"/>
  <c r="E101" i="22"/>
  <c r="D101" i="22"/>
  <c r="C101" i="22"/>
  <c r="B101" i="22"/>
  <c r="E95" i="22"/>
  <c r="D95" i="22"/>
  <c r="C95" i="22"/>
  <c r="B95" i="22"/>
  <c r="F130" i="80" l="1"/>
  <c r="D81" i="85" l="1"/>
  <c r="B140" i="80" l="1"/>
  <c r="B103" i="85" l="1"/>
  <c r="B119" i="80"/>
  <c r="C39" i="80"/>
  <c r="B39" i="80"/>
  <c r="D199" i="24" l="1"/>
  <c r="C199" i="24"/>
  <c r="A199" i="24"/>
  <c r="D103" i="22" l="1"/>
  <c r="D102" i="22"/>
  <c r="C102" i="22"/>
  <c r="B102" i="22"/>
  <c r="E96" i="22"/>
  <c r="D96" i="22"/>
  <c r="C96" i="22"/>
  <c r="B96" i="22"/>
  <c r="B86" i="22"/>
  <c r="D86" i="22" s="1"/>
  <c r="B85" i="22"/>
  <c r="B147" i="22"/>
  <c r="E146" i="22"/>
  <c r="D146" i="22"/>
  <c r="C146" i="22"/>
  <c r="B146" i="22"/>
  <c r="E145" i="22"/>
  <c r="D145" i="22"/>
  <c r="C145" i="22"/>
  <c r="B145" i="22"/>
  <c r="C143" i="22"/>
  <c r="E142" i="22"/>
  <c r="D142" i="22"/>
  <c r="C142" i="22"/>
  <c r="B142" i="22"/>
  <c r="E141" i="22"/>
  <c r="D141" i="22"/>
  <c r="C141" i="22"/>
  <c r="B141" i="22"/>
  <c r="B129" i="22"/>
  <c r="E107" i="22"/>
  <c r="D107" i="22"/>
  <c r="C107" i="22"/>
  <c r="B107" i="22"/>
  <c r="D28" i="27"/>
  <c r="C28" i="27"/>
  <c r="B28" i="27"/>
  <c r="D24" i="27"/>
  <c r="C24" i="27"/>
  <c r="B24" i="27"/>
  <c r="D22" i="27"/>
  <c r="C22" i="27"/>
  <c r="B22" i="27"/>
  <c r="L74" i="27"/>
  <c r="K74" i="27"/>
  <c r="J74" i="27"/>
  <c r="I74" i="27"/>
  <c r="H74" i="27"/>
  <c r="G74" i="27"/>
  <c r="F74" i="27"/>
  <c r="E74" i="27"/>
  <c r="D74" i="27"/>
  <c r="C74" i="27"/>
  <c r="B176" i="22" s="1"/>
  <c r="B74" i="27"/>
  <c r="K73" i="27"/>
  <c r="I73" i="27"/>
  <c r="G73" i="27"/>
  <c r="E73" i="27"/>
  <c r="C73" i="27"/>
  <c r="L71" i="27"/>
  <c r="F71" i="27"/>
  <c r="L58" i="27"/>
  <c r="K58" i="27"/>
  <c r="K71" i="27" s="1"/>
  <c r="J58" i="27"/>
  <c r="I58" i="27"/>
  <c r="I71" i="27" s="1"/>
  <c r="H58" i="27"/>
  <c r="G58" i="27"/>
  <c r="F58" i="27"/>
  <c r="E58" i="27"/>
  <c r="E71" i="27" s="1"/>
  <c r="D58" i="27"/>
  <c r="C58" i="27"/>
  <c r="C71" i="27" s="1"/>
  <c r="B58" i="27"/>
  <c r="L45" i="27"/>
  <c r="L73" i="27" s="1"/>
  <c r="K45" i="27"/>
  <c r="J45" i="27"/>
  <c r="J71" i="27" s="1"/>
  <c r="I45" i="27"/>
  <c r="H45" i="27"/>
  <c r="H71" i="27" s="1"/>
  <c r="G45" i="27"/>
  <c r="G71" i="27" s="1"/>
  <c r="F45" i="27"/>
  <c r="F73" i="27" s="1"/>
  <c r="E45" i="27"/>
  <c r="D45" i="27"/>
  <c r="D71" i="27" s="1"/>
  <c r="C45" i="27"/>
  <c r="B45" i="27"/>
  <c r="B71" i="27" s="1"/>
  <c r="I66" i="85"/>
  <c r="G66" i="85"/>
  <c r="E66" i="85"/>
  <c r="I65" i="85"/>
  <c r="G65" i="85"/>
  <c r="E65" i="85"/>
  <c r="J64" i="85"/>
  <c r="H64" i="85"/>
  <c r="F64" i="85"/>
  <c r="D64" i="85"/>
  <c r="C64" i="85"/>
  <c r="G64" i="85" s="1"/>
  <c r="B64" i="85"/>
  <c r="I63" i="85"/>
  <c r="G63" i="85"/>
  <c r="E63" i="85"/>
  <c r="I62" i="85"/>
  <c r="G62" i="85"/>
  <c r="E62" i="85"/>
  <c r="J61" i="85"/>
  <c r="H61" i="85"/>
  <c r="H176" i="85" s="1"/>
  <c r="F61" i="85"/>
  <c r="D61" i="85"/>
  <c r="C61" i="85"/>
  <c r="I61" i="85" s="1"/>
  <c r="B61" i="85"/>
  <c r="I57" i="85"/>
  <c r="G57" i="85"/>
  <c r="E57" i="85"/>
  <c r="I56" i="85"/>
  <c r="G56" i="85"/>
  <c r="E56" i="85"/>
  <c r="J55" i="85"/>
  <c r="J174" i="85" s="1"/>
  <c r="H55" i="85"/>
  <c r="F55" i="85"/>
  <c r="D55" i="85"/>
  <c r="C55" i="85"/>
  <c r="G55" i="85" s="1"/>
  <c r="B55" i="85"/>
  <c r="I54" i="85"/>
  <c r="G54" i="85"/>
  <c r="E54" i="85"/>
  <c r="I53" i="85"/>
  <c r="G53" i="85"/>
  <c r="E53" i="85"/>
  <c r="J52" i="85"/>
  <c r="H52" i="85"/>
  <c r="F52" i="85"/>
  <c r="D52" i="85"/>
  <c r="C52" i="85"/>
  <c r="B52" i="85"/>
  <c r="I51" i="85"/>
  <c r="G51" i="85"/>
  <c r="E51" i="85"/>
  <c r="E31" i="85"/>
  <c r="E29" i="85"/>
  <c r="D22" i="85"/>
  <c r="C22" i="85"/>
  <c r="B22" i="85"/>
  <c r="I149" i="85"/>
  <c r="G149" i="85"/>
  <c r="E149" i="85"/>
  <c r="I148" i="85"/>
  <c r="G148" i="85"/>
  <c r="E148" i="85"/>
  <c r="J147" i="85"/>
  <c r="H147" i="85"/>
  <c r="F147" i="85"/>
  <c r="F176" i="85" s="1"/>
  <c r="D147" i="85"/>
  <c r="C147" i="85"/>
  <c r="I147" i="85" s="1"/>
  <c r="B147" i="85"/>
  <c r="I146" i="85"/>
  <c r="G146" i="85"/>
  <c r="E146" i="85"/>
  <c r="I145" i="85"/>
  <c r="G145" i="85"/>
  <c r="E145" i="85"/>
  <c r="J144" i="85"/>
  <c r="H144" i="85"/>
  <c r="H175" i="85" s="1"/>
  <c r="F144" i="85"/>
  <c r="D144" i="85"/>
  <c r="D175" i="85" s="1"/>
  <c r="C144" i="85"/>
  <c r="B144" i="85"/>
  <c r="I143" i="85"/>
  <c r="G143" i="85"/>
  <c r="E143" i="85"/>
  <c r="I142" i="85"/>
  <c r="G142" i="85"/>
  <c r="E142" i="85"/>
  <c r="J141" i="85"/>
  <c r="H141" i="85"/>
  <c r="F141" i="85"/>
  <c r="D141" i="85"/>
  <c r="C141" i="85"/>
  <c r="B141" i="85"/>
  <c r="I140" i="85"/>
  <c r="G140" i="85"/>
  <c r="E140" i="85"/>
  <c r="I139" i="85"/>
  <c r="G139" i="85"/>
  <c r="E139" i="85"/>
  <c r="J138" i="85"/>
  <c r="H138" i="85"/>
  <c r="F138" i="85"/>
  <c r="D138" i="85"/>
  <c r="C138" i="85"/>
  <c r="B138" i="85"/>
  <c r="I137" i="85"/>
  <c r="G137" i="85"/>
  <c r="E137" i="85"/>
  <c r="I136" i="85"/>
  <c r="G136" i="85"/>
  <c r="E136" i="85"/>
  <c r="J135" i="85"/>
  <c r="H135" i="85"/>
  <c r="F135" i="85"/>
  <c r="D135" i="85"/>
  <c r="C135" i="85"/>
  <c r="B135" i="85"/>
  <c r="F89" i="85"/>
  <c r="E89" i="85"/>
  <c r="D89" i="85"/>
  <c r="C89" i="85"/>
  <c r="B89" i="85"/>
  <c r="I60" i="85"/>
  <c r="G60" i="85"/>
  <c r="E60" i="85"/>
  <c r="I59" i="85"/>
  <c r="G59" i="85"/>
  <c r="E59" i="85"/>
  <c r="J58" i="85"/>
  <c r="J175" i="85" s="1"/>
  <c r="H58" i="85"/>
  <c r="F58" i="85"/>
  <c r="D58" i="85"/>
  <c r="C58" i="85"/>
  <c r="B58" i="85"/>
  <c r="B175" i="85" s="1"/>
  <c r="E24" i="85"/>
  <c r="E23" i="85"/>
  <c r="I50" i="85"/>
  <c r="G50" i="85"/>
  <c r="E50" i="85"/>
  <c r="J49" i="85"/>
  <c r="H49" i="85"/>
  <c r="F49" i="85"/>
  <c r="D49" i="85"/>
  <c r="C49" i="85"/>
  <c r="B49" i="85"/>
  <c r="G95" i="85"/>
  <c r="I48" i="85"/>
  <c r="G48" i="85"/>
  <c r="E48" i="85"/>
  <c r="I47" i="85"/>
  <c r="G47" i="85"/>
  <c r="E47" i="85"/>
  <c r="J46" i="85"/>
  <c r="H46" i="85"/>
  <c r="F46" i="85"/>
  <c r="D46" i="85"/>
  <c r="C46" i="85"/>
  <c r="B46" i="85"/>
  <c r="E40" i="85"/>
  <c r="E39" i="85"/>
  <c r="D38" i="85"/>
  <c r="D32" i="85" s="1"/>
  <c r="C38" i="85"/>
  <c r="C32" i="85" s="1"/>
  <c r="B38" i="85"/>
  <c r="B32" i="85" s="1"/>
  <c r="E37" i="85"/>
  <c r="E36" i="85"/>
  <c r="E35" i="85"/>
  <c r="E34" i="85"/>
  <c r="E33" i="85"/>
  <c r="I152" i="85"/>
  <c r="G152" i="85"/>
  <c r="E152" i="85"/>
  <c r="I151" i="85"/>
  <c r="G151" i="85"/>
  <c r="E151" i="85"/>
  <c r="J150" i="85"/>
  <c r="H150" i="85"/>
  <c r="F150" i="85"/>
  <c r="F177" i="85" s="1"/>
  <c r="D150" i="85"/>
  <c r="C150" i="85"/>
  <c r="B150" i="85"/>
  <c r="G96" i="85"/>
  <c r="I134" i="85"/>
  <c r="G134" i="85"/>
  <c r="E134" i="85"/>
  <c r="I133" i="85"/>
  <c r="G133" i="85"/>
  <c r="E133" i="85"/>
  <c r="J132" i="85"/>
  <c r="J153" i="85" s="1"/>
  <c r="H132" i="85"/>
  <c r="F132" i="85"/>
  <c r="D132" i="85"/>
  <c r="C132" i="85"/>
  <c r="B132" i="85"/>
  <c r="E126" i="85"/>
  <c r="E125" i="85"/>
  <c r="E124" i="85"/>
  <c r="E123" i="85"/>
  <c r="E122" i="85"/>
  <c r="D121" i="85"/>
  <c r="D127" i="85" s="1"/>
  <c r="C121" i="85"/>
  <c r="C127" i="85" s="1"/>
  <c r="B121" i="85"/>
  <c r="B127" i="85" s="1"/>
  <c r="E116" i="85"/>
  <c r="D116" i="85"/>
  <c r="C116" i="85"/>
  <c r="B116" i="85"/>
  <c r="F115" i="85"/>
  <c r="F114" i="85"/>
  <c r="F113" i="85"/>
  <c r="G99" i="85"/>
  <c r="G98" i="85"/>
  <c r="G97" i="85"/>
  <c r="D153" i="85"/>
  <c r="D28" i="85"/>
  <c r="C28" i="85"/>
  <c r="B28" i="85"/>
  <c r="E27" i="85"/>
  <c r="E26" i="85"/>
  <c r="D25" i="85"/>
  <c r="C25" i="85"/>
  <c r="B25" i="85"/>
  <c r="E30" i="85"/>
  <c r="I179" i="85"/>
  <c r="G179" i="85"/>
  <c r="E179" i="85"/>
  <c r="J176" i="85"/>
  <c r="F175" i="85"/>
  <c r="D78" i="85"/>
  <c r="C78" i="85"/>
  <c r="B78" i="85"/>
  <c r="H35" i="79"/>
  <c r="G34" i="79"/>
  <c r="F34" i="79"/>
  <c r="E34" i="79"/>
  <c r="E29" i="79" s="1"/>
  <c r="D34" i="79"/>
  <c r="D29" i="79" s="1"/>
  <c r="C34" i="79"/>
  <c r="C29" i="79" s="1"/>
  <c r="B157" i="22" s="1"/>
  <c r="B34" i="79"/>
  <c r="H34" i="79" s="1"/>
  <c r="H33" i="79"/>
  <c r="H32" i="79"/>
  <c r="H31" i="79"/>
  <c r="H30" i="79"/>
  <c r="F30" i="79"/>
  <c r="G29" i="79"/>
  <c r="F29" i="79"/>
  <c r="B29" i="79"/>
  <c r="H29" i="79" s="1"/>
  <c r="C157" i="22" s="1"/>
  <c r="D22" i="79"/>
  <c r="D21" i="79"/>
  <c r="C20" i="79"/>
  <c r="B156" i="22" s="1"/>
  <c r="B20" i="79"/>
  <c r="D24" i="79"/>
  <c r="D23" i="79"/>
  <c r="D39" i="24"/>
  <c r="D38" i="24"/>
  <c r="D143" i="24"/>
  <c r="D142" i="24"/>
  <c r="D141" i="24"/>
  <c r="D140" i="24"/>
  <c r="D139" i="24"/>
  <c r="D64" i="24"/>
  <c r="D63" i="24"/>
  <c r="D62" i="24"/>
  <c r="D61" i="24"/>
  <c r="D60" i="24"/>
  <c r="D59" i="24"/>
  <c r="D58" i="24"/>
  <c r="D57" i="24"/>
  <c r="D56" i="24"/>
  <c r="E143" i="22" s="1"/>
  <c r="D55" i="24"/>
  <c r="D54" i="24"/>
  <c r="D53" i="24"/>
  <c r="D52" i="24"/>
  <c r="D51" i="24"/>
  <c r="D50" i="24"/>
  <c r="D49" i="24"/>
  <c r="D48" i="24"/>
  <c r="D47" i="24"/>
  <c r="D46" i="24"/>
  <c r="D45" i="24"/>
  <c r="D44" i="24"/>
  <c r="D43" i="24"/>
  <c r="D116" i="24"/>
  <c r="D37" i="24"/>
  <c r="D36" i="24"/>
  <c r="D35" i="24"/>
  <c r="D34" i="24"/>
  <c r="D33" i="24"/>
  <c r="D32" i="24"/>
  <c r="D31" i="24"/>
  <c r="D30" i="24"/>
  <c r="D29" i="24"/>
  <c r="D28" i="24"/>
  <c r="D27" i="24"/>
  <c r="D26" i="24"/>
  <c r="D25" i="24"/>
  <c r="D24" i="24"/>
  <c r="D23" i="24"/>
  <c r="A23" i="24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D145" i="24"/>
  <c r="D144" i="24"/>
  <c r="D187" i="24"/>
  <c r="D186" i="24"/>
  <c r="D185" i="24"/>
  <c r="D184" i="24"/>
  <c r="D183" i="24"/>
  <c r="D182" i="24"/>
  <c r="D181" i="24"/>
  <c r="D180" i="24"/>
  <c r="D179" i="24"/>
  <c r="D178" i="24"/>
  <c r="D177" i="24"/>
  <c r="D176" i="24"/>
  <c r="D175" i="24"/>
  <c r="D174" i="24"/>
  <c r="D173" i="24"/>
  <c r="D172" i="24"/>
  <c r="D171" i="24"/>
  <c r="D170" i="24"/>
  <c r="D169" i="24"/>
  <c r="D22" i="24"/>
  <c r="E22" i="24" s="1"/>
  <c r="E23" i="24" s="1"/>
  <c r="E24" i="24" s="1"/>
  <c r="E25" i="24" s="1"/>
  <c r="D113" i="24"/>
  <c r="E113" i="24" s="1"/>
  <c r="D126" i="24"/>
  <c r="D125" i="24"/>
  <c r="D124" i="24"/>
  <c r="D123" i="24"/>
  <c r="D122" i="24"/>
  <c r="C147" i="22" s="1"/>
  <c r="D121" i="24"/>
  <c r="D120" i="24"/>
  <c r="D119" i="24"/>
  <c r="D118" i="24"/>
  <c r="D117" i="24"/>
  <c r="D69" i="24"/>
  <c r="D68" i="24"/>
  <c r="D67" i="24"/>
  <c r="D66" i="24"/>
  <c r="D65" i="24"/>
  <c r="D164" i="24"/>
  <c r="D163" i="24"/>
  <c r="D162" i="24"/>
  <c r="D161" i="24"/>
  <c r="D160" i="24"/>
  <c r="D159" i="24"/>
  <c r="D158" i="24"/>
  <c r="D157" i="24"/>
  <c r="D156" i="24"/>
  <c r="D155" i="24"/>
  <c r="D154" i="24"/>
  <c r="D153" i="24"/>
  <c r="D152" i="24"/>
  <c r="D151" i="24"/>
  <c r="D150" i="24"/>
  <c r="D149" i="24"/>
  <c r="D148" i="24"/>
  <c r="D168" i="24"/>
  <c r="D167" i="24"/>
  <c r="D166" i="24"/>
  <c r="D165" i="24"/>
  <c r="D95" i="24"/>
  <c r="D94" i="24"/>
  <c r="D93" i="24"/>
  <c r="D92" i="24"/>
  <c r="D91" i="24"/>
  <c r="D90" i="24"/>
  <c r="D89" i="24"/>
  <c r="D88" i="24"/>
  <c r="D87" i="24"/>
  <c r="D86" i="24"/>
  <c r="D85" i="24"/>
  <c r="D84" i="24"/>
  <c r="D83" i="24"/>
  <c r="D82" i="24"/>
  <c r="D81" i="24"/>
  <c r="D80" i="24"/>
  <c r="D79" i="24"/>
  <c r="D147" i="24"/>
  <c r="E147" i="22" s="1"/>
  <c r="D146" i="24"/>
  <c r="D78" i="24"/>
  <c r="D77" i="24"/>
  <c r="D76" i="24"/>
  <c r="D75" i="24"/>
  <c r="D74" i="24"/>
  <c r="D73" i="24"/>
  <c r="D72" i="24"/>
  <c r="D42" i="24"/>
  <c r="D71" i="24"/>
  <c r="D70" i="24"/>
  <c r="D41" i="24"/>
  <c r="D143" i="22" s="1"/>
  <c r="D40" i="24"/>
  <c r="A40" i="24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D138" i="24"/>
  <c r="D137" i="24"/>
  <c r="D136" i="24"/>
  <c r="D135" i="24"/>
  <c r="D134" i="24"/>
  <c r="D133" i="24"/>
  <c r="D132" i="24"/>
  <c r="D147" i="22" s="1"/>
  <c r="D131" i="24"/>
  <c r="D130" i="24"/>
  <c r="D129" i="24"/>
  <c r="D128" i="24"/>
  <c r="D127" i="24"/>
  <c r="D115" i="24"/>
  <c r="D114" i="24"/>
  <c r="A114" i="24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D96" i="24"/>
  <c r="D30" i="65"/>
  <c r="D29" i="65"/>
  <c r="C25" i="65"/>
  <c r="B25" i="65"/>
  <c r="B31" i="65" s="1"/>
  <c r="B32" i="65" s="1"/>
  <c r="D20" i="65"/>
  <c r="C129" i="22" s="1"/>
  <c r="D28" i="65"/>
  <c r="D27" i="65"/>
  <c r="D26" i="65"/>
  <c r="F119" i="80"/>
  <c r="F123" i="80" s="1"/>
  <c r="E119" i="80"/>
  <c r="D119" i="80"/>
  <c r="D123" i="80" s="1"/>
  <c r="C119" i="80"/>
  <c r="C123" i="80" s="1"/>
  <c r="G112" i="80"/>
  <c r="F112" i="80"/>
  <c r="E112" i="80"/>
  <c r="D112" i="80"/>
  <c r="C112" i="80"/>
  <c r="B112" i="80"/>
  <c r="C100" i="80"/>
  <c r="D100" i="80" s="1"/>
  <c r="C99" i="80"/>
  <c r="D99" i="80" s="1"/>
  <c r="C98" i="80"/>
  <c r="D98" i="80" s="1"/>
  <c r="F187" i="80"/>
  <c r="E187" i="80"/>
  <c r="D187" i="80"/>
  <c r="C187" i="80"/>
  <c r="B187" i="80"/>
  <c r="F182" i="80"/>
  <c r="E182" i="80"/>
  <c r="D182" i="80"/>
  <c r="D181" i="80" s="1"/>
  <c r="C182" i="80"/>
  <c r="B182" i="80"/>
  <c r="F73" i="80"/>
  <c r="F72" i="80" s="1"/>
  <c r="E73" i="80"/>
  <c r="E72" i="80" s="1"/>
  <c r="D73" i="80"/>
  <c r="D72" i="80" s="1"/>
  <c r="C73" i="80"/>
  <c r="C72" i="80" s="1"/>
  <c r="B73" i="80"/>
  <c r="B72" i="80" s="1"/>
  <c r="F78" i="80"/>
  <c r="F77" i="80" s="1"/>
  <c r="E78" i="80"/>
  <c r="E77" i="80" s="1"/>
  <c r="D78" i="80"/>
  <c r="D77" i="80" s="1"/>
  <c r="C78" i="80"/>
  <c r="C77" i="80" s="1"/>
  <c r="B78" i="80"/>
  <c r="B77" i="80" s="1"/>
  <c r="C196" i="80"/>
  <c r="B196" i="80"/>
  <c r="C195" i="80"/>
  <c r="F176" i="80"/>
  <c r="E176" i="80"/>
  <c r="D176" i="80"/>
  <c r="C176" i="80"/>
  <c r="B65" i="80"/>
  <c r="C57" i="80"/>
  <c r="F127" i="80" s="1"/>
  <c r="B57" i="80"/>
  <c r="C54" i="80"/>
  <c r="E99" i="80" s="1"/>
  <c r="D119" i="22" s="1"/>
  <c r="B54" i="80"/>
  <c r="C51" i="80"/>
  <c r="B51" i="80"/>
  <c r="C48" i="80"/>
  <c r="B48" i="80"/>
  <c r="C28" i="80"/>
  <c r="C27" i="80" s="1"/>
  <c r="B28" i="80"/>
  <c r="B27" i="80" s="1"/>
  <c r="C22" i="80"/>
  <c r="B22" i="80"/>
  <c r="B169" i="80"/>
  <c r="B176" i="80" s="1"/>
  <c r="C154" i="80"/>
  <c r="C164" i="80" s="1"/>
  <c r="B154" i="80"/>
  <c r="B164" i="80" s="1"/>
  <c r="F142" i="80"/>
  <c r="F141" i="80"/>
  <c r="E140" i="80"/>
  <c r="D140" i="80"/>
  <c r="C140" i="80"/>
  <c r="F128" i="80"/>
  <c r="E123" i="80"/>
  <c r="B123" i="80"/>
  <c r="L27" i="101"/>
  <c r="F27" i="101"/>
  <c r="F25" i="101" s="1"/>
  <c r="M26" i="101"/>
  <c r="L26" i="101"/>
  <c r="F26" i="101"/>
  <c r="L25" i="101"/>
  <c r="E103" i="22" s="1"/>
  <c r="L23" i="101"/>
  <c r="L29" i="101" s="1"/>
  <c r="K25" i="101"/>
  <c r="C103" i="22" s="1"/>
  <c r="J25" i="101"/>
  <c r="I25" i="101"/>
  <c r="I23" i="101" s="1"/>
  <c r="H25" i="101"/>
  <c r="G25" i="101"/>
  <c r="B103" i="22" s="1"/>
  <c r="E25" i="101"/>
  <c r="C97" i="22" s="1"/>
  <c r="D25" i="101"/>
  <c r="D97" i="22" s="1"/>
  <c r="C25" i="101"/>
  <c r="B25" i="101"/>
  <c r="B97" i="22" s="1"/>
  <c r="M24" i="101"/>
  <c r="L24" i="101"/>
  <c r="E102" i="22" s="1"/>
  <c r="F24" i="101"/>
  <c r="K23" i="101"/>
  <c r="J23" i="101"/>
  <c r="H23" i="101"/>
  <c r="G23" i="101"/>
  <c r="G29" i="101" s="1"/>
  <c r="E23" i="101"/>
  <c r="D23" i="101"/>
  <c r="C23" i="101"/>
  <c r="B23" i="101"/>
  <c r="M41" i="101"/>
  <c r="L41" i="101"/>
  <c r="F41" i="101"/>
  <c r="K40" i="101"/>
  <c r="K28" i="101" s="1"/>
  <c r="K29" i="101" s="1"/>
  <c r="J40" i="101"/>
  <c r="J28" i="101" s="1"/>
  <c r="J29" i="101" s="1"/>
  <c r="E40" i="101"/>
  <c r="E28" i="101" s="1"/>
  <c r="E29" i="101" s="1"/>
  <c r="D40" i="101"/>
  <c r="D28" i="101" s="1"/>
  <c r="D29" i="101" s="1"/>
  <c r="L44" i="101"/>
  <c r="F44" i="101"/>
  <c r="M44" i="101" s="1"/>
  <c r="M43" i="101"/>
  <c r="L43" i="101"/>
  <c r="F43" i="101"/>
  <c r="L42" i="101"/>
  <c r="L40" i="101" s="1"/>
  <c r="L28" i="101" s="1"/>
  <c r="K42" i="101"/>
  <c r="J42" i="101"/>
  <c r="I42" i="101"/>
  <c r="I40" i="101" s="1"/>
  <c r="I28" i="101" s="1"/>
  <c r="H42" i="101"/>
  <c r="H40" i="101" s="1"/>
  <c r="H28" i="101" s="1"/>
  <c r="G42" i="101"/>
  <c r="G40" i="101" s="1"/>
  <c r="G28" i="101" s="1"/>
  <c r="E42" i="101"/>
  <c r="D42" i="101"/>
  <c r="C42" i="101"/>
  <c r="C40" i="101" s="1"/>
  <c r="C28" i="101" s="1"/>
  <c r="B42" i="101"/>
  <c r="B40" i="101" s="1"/>
  <c r="B28" i="101" s="1"/>
  <c r="C49" i="95"/>
  <c r="C46" i="95" s="1"/>
  <c r="C59" i="95" s="1"/>
  <c r="B49" i="95"/>
  <c r="B46" i="95" s="1"/>
  <c r="B59" i="95" s="1"/>
  <c r="C42" i="95"/>
  <c r="B42" i="95"/>
  <c r="C33" i="95"/>
  <c r="B33" i="95"/>
  <c r="C30" i="95"/>
  <c r="B30" i="95"/>
  <c r="B22" i="95" s="1"/>
  <c r="B45" i="95" s="1"/>
  <c r="B60" i="95" s="1"/>
  <c r="C23" i="95"/>
  <c r="C22" i="95" s="1"/>
  <c r="C45" i="95" s="1"/>
  <c r="B23" i="95"/>
  <c r="C56" i="95"/>
  <c r="B56" i="95"/>
  <c r="C53" i="95"/>
  <c r="B53" i="95"/>
  <c r="H75" i="95"/>
  <c r="H86" i="95" s="1"/>
  <c r="F75" i="95"/>
  <c r="B75" i="95"/>
  <c r="B86" i="95" s="1"/>
  <c r="H71" i="95"/>
  <c r="G71" i="95"/>
  <c r="G75" i="95" s="1"/>
  <c r="F71" i="95"/>
  <c r="E71" i="95"/>
  <c r="E75" i="95" s="1"/>
  <c r="D71" i="95"/>
  <c r="D75" i="95" s="1"/>
  <c r="C71" i="95"/>
  <c r="C75" i="95" s="1"/>
  <c r="C86" i="95" s="1"/>
  <c r="B71" i="95"/>
  <c r="H76" i="95"/>
  <c r="C76" i="95"/>
  <c r="B76" i="95"/>
  <c r="B84" i="95" s="1"/>
  <c r="B202" i="95"/>
  <c r="B178" i="95"/>
  <c r="B177" i="95"/>
  <c r="C155" i="95"/>
  <c r="B155" i="95"/>
  <c r="C154" i="95"/>
  <c r="C159" i="95" s="1"/>
  <c r="B154" i="95"/>
  <c r="B159" i="95" s="1"/>
  <c r="H84" i="95"/>
  <c r="C84" i="95"/>
  <c r="H78" i="95"/>
  <c r="G78" i="95"/>
  <c r="G76" i="95" s="1"/>
  <c r="G84" i="95" s="1"/>
  <c r="F78" i="95"/>
  <c r="F76" i="95" s="1"/>
  <c r="F84" i="95" s="1"/>
  <c r="F86" i="95" s="1"/>
  <c r="E78" i="95"/>
  <c r="E76" i="95" s="1"/>
  <c r="E84" i="95" s="1"/>
  <c r="D78" i="95"/>
  <c r="D76" i="95" s="1"/>
  <c r="D84" i="95" s="1"/>
  <c r="C78" i="95"/>
  <c r="B78" i="95"/>
  <c r="C123" i="9"/>
  <c r="B123" i="9"/>
  <c r="C118" i="9"/>
  <c r="B118" i="9"/>
  <c r="B109" i="9" s="1"/>
  <c r="C114" i="9"/>
  <c r="B114" i="9"/>
  <c r="C110" i="9"/>
  <c r="B110" i="9"/>
  <c r="C39" i="9"/>
  <c r="B39" i="9"/>
  <c r="C35" i="9"/>
  <c r="B35" i="9"/>
  <c r="C30" i="9"/>
  <c r="B30" i="9"/>
  <c r="C26" i="9"/>
  <c r="B26" i="9"/>
  <c r="C22" i="9"/>
  <c r="B22" i="9"/>
  <c r="F52" i="9"/>
  <c r="E52" i="9"/>
  <c r="D52" i="9"/>
  <c r="C52" i="9"/>
  <c r="B52" i="9"/>
  <c r="F149" i="9"/>
  <c r="F146" i="9" s="1"/>
  <c r="F152" i="9" s="1"/>
  <c r="E149" i="9"/>
  <c r="E146" i="9" s="1"/>
  <c r="E152" i="9" s="1"/>
  <c r="D149" i="9"/>
  <c r="C149" i="9"/>
  <c r="B149" i="9"/>
  <c r="B146" i="9" s="1"/>
  <c r="B152" i="9" s="1"/>
  <c r="F210" i="9"/>
  <c r="E210" i="9"/>
  <c r="D210" i="9"/>
  <c r="C210" i="9"/>
  <c r="B210" i="9"/>
  <c r="C198" i="9"/>
  <c r="C211" i="9" s="1"/>
  <c r="B198" i="9"/>
  <c r="B186" i="9"/>
  <c r="F182" i="9"/>
  <c r="F186" i="9" s="1"/>
  <c r="E182" i="9"/>
  <c r="E186" i="9" s="1"/>
  <c r="D182" i="9"/>
  <c r="D186" i="9" s="1"/>
  <c r="C182" i="9"/>
  <c r="C186" i="9" s="1"/>
  <c r="B182" i="9"/>
  <c r="C173" i="9"/>
  <c r="B173" i="9"/>
  <c r="D146" i="9"/>
  <c r="D152" i="9" s="1"/>
  <c r="B75" i="22" s="1"/>
  <c r="C146" i="9"/>
  <c r="C152" i="9" s="1"/>
  <c r="B74" i="22" s="1"/>
  <c r="C126" i="9"/>
  <c r="B126" i="9"/>
  <c r="F55" i="9"/>
  <c r="E55" i="9"/>
  <c r="E58" i="9" s="1"/>
  <c r="D55" i="9"/>
  <c r="C55" i="9"/>
  <c r="B55" i="9"/>
  <c r="N32" i="90"/>
  <c r="N49" i="90"/>
  <c r="N48" i="90"/>
  <c r="N47" i="90"/>
  <c r="O46" i="90"/>
  <c r="M46" i="90"/>
  <c r="L46" i="90"/>
  <c r="K46" i="90"/>
  <c r="J46" i="90"/>
  <c r="I46" i="90"/>
  <c r="H46" i="90"/>
  <c r="G46" i="90"/>
  <c r="F46" i="90"/>
  <c r="E46" i="90"/>
  <c r="D46" i="90"/>
  <c r="C46" i="90"/>
  <c r="B46" i="90"/>
  <c r="N46" i="90" s="1"/>
  <c r="N45" i="90"/>
  <c r="N44" i="90"/>
  <c r="N43" i="90"/>
  <c r="N42" i="90"/>
  <c r="N41" i="90"/>
  <c r="N40" i="90"/>
  <c r="N39" i="90"/>
  <c r="N38" i="90"/>
  <c r="N37" i="90"/>
  <c r="O36" i="90"/>
  <c r="M36" i="90"/>
  <c r="L36" i="90"/>
  <c r="L22" i="90" s="1"/>
  <c r="L50" i="90" s="1"/>
  <c r="L52" i="90" s="1"/>
  <c r="L54" i="90" s="1"/>
  <c r="K36" i="90"/>
  <c r="K22" i="90" s="1"/>
  <c r="K50" i="90" s="1"/>
  <c r="K52" i="90" s="1"/>
  <c r="K54" i="90" s="1"/>
  <c r="J36" i="90"/>
  <c r="I36" i="90"/>
  <c r="H36" i="90"/>
  <c r="G36" i="90"/>
  <c r="F36" i="90"/>
  <c r="F22" i="90" s="1"/>
  <c r="F50" i="90" s="1"/>
  <c r="F52" i="90" s="1"/>
  <c r="F54" i="90" s="1"/>
  <c r="E36" i="90"/>
  <c r="E22" i="90" s="1"/>
  <c r="E50" i="90" s="1"/>
  <c r="E52" i="90" s="1"/>
  <c r="E54" i="90" s="1"/>
  <c r="D36" i="90"/>
  <c r="C36" i="90"/>
  <c r="B36" i="90"/>
  <c r="N36" i="90" s="1"/>
  <c r="N35" i="90"/>
  <c r="N34" i="90"/>
  <c r="N33" i="90"/>
  <c r="O30" i="90"/>
  <c r="D22" i="90"/>
  <c r="D50" i="90" s="1"/>
  <c r="D52" i="90" s="1"/>
  <c r="D54" i="90" s="1"/>
  <c r="N30" i="90"/>
  <c r="N31" i="90"/>
  <c r="N53" i="90"/>
  <c r="N51" i="90"/>
  <c r="N29" i="90"/>
  <c r="N28" i="90"/>
  <c r="N27" i="90"/>
  <c r="N26" i="90"/>
  <c r="N25" i="90"/>
  <c r="N24" i="90"/>
  <c r="O23" i="90"/>
  <c r="O22" i="90" s="1"/>
  <c r="O50" i="90" s="1"/>
  <c r="O52" i="90" s="1"/>
  <c r="O54" i="90" s="1"/>
  <c r="M23" i="90"/>
  <c r="M22" i="90" s="1"/>
  <c r="M50" i="90" s="1"/>
  <c r="M52" i="90" s="1"/>
  <c r="M54" i="90" s="1"/>
  <c r="L23" i="90"/>
  <c r="K23" i="90"/>
  <c r="J23" i="90"/>
  <c r="I23" i="90"/>
  <c r="I22" i="90" s="1"/>
  <c r="I50" i="90" s="1"/>
  <c r="I52" i="90" s="1"/>
  <c r="I54" i="90" s="1"/>
  <c r="H23" i="90"/>
  <c r="H22" i="90" s="1"/>
  <c r="H50" i="90" s="1"/>
  <c r="H52" i="90" s="1"/>
  <c r="H54" i="90" s="1"/>
  <c r="G23" i="90"/>
  <c r="G22" i="90" s="1"/>
  <c r="G50" i="90" s="1"/>
  <c r="G52" i="90" s="1"/>
  <c r="G54" i="90" s="1"/>
  <c r="F23" i="90"/>
  <c r="E23" i="90"/>
  <c r="D23" i="90"/>
  <c r="C23" i="90"/>
  <c r="C22" i="90" s="1"/>
  <c r="C50" i="90" s="1"/>
  <c r="C52" i="90" s="1"/>
  <c r="C54" i="90" s="1"/>
  <c r="B23" i="90"/>
  <c r="N23" i="90" s="1"/>
  <c r="J22" i="90"/>
  <c r="J50" i="90" s="1"/>
  <c r="J52" i="90" s="1"/>
  <c r="J54" i="90" s="1"/>
  <c r="K52" i="6"/>
  <c r="G52" i="6"/>
  <c r="K51" i="6"/>
  <c r="G51" i="6"/>
  <c r="K50" i="6"/>
  <c r="G50" i="6"/>
  <c r="L49" i="6"/>
  <c r="I49" i="6"/>
  <c r="H49" i="6"/>
  <c r="E49" i="6"/>
  <c r="D49" i="6"/>
  <c r="C49" i="6"/>
  <c r="B49" i="6"/>
  <c r="K48" i="6"/>
  <c r="G48" i="6"/>
  <c r="K47" i="6"/>
  <c r="G47" i="6"/>
  <c r="K46" i="6"/>
  <c r="G46" i="6"/>
  <c r="K45" i="6"/>
  <c r="G45" i="6"/>
  <c r="K44" i="6"/>
  <c r="G44" i="6"/>
  <c r="K43" i="6"/>
  <c r="G43" i="6"/>
  <c r="K42" i="6"/>
  <c r="G42" i="6"/>
  <c r="K41" i="6"/>
  <c r="G41" i="6"/>
  <c r="G36" i="6" s="1"/>
  <c r="K94" i="6"/>
  <c r="G94" i="6"/>
  <c r="K93" i="6"/>
  <c r="G93" i="6"/>
  <c r="K92" i="6"/>
  <c r="G92" i="6"/>
  <c r="G89" i="6" s="1"/>
  <c r="K91" i="6"/>
  <c r="G91" i="6"/>
  <c r="K90" i="6"/>
  <c r="G90" i="6"/>
  <c r="L89" i="6"/>
  <c r="I89" i="6"/>
  <c r="H89" i="6"/>
  <c r="E89" i="6"/>
  <c r="D89" i="6"/>
  <c r="C89" i="6"/>
  <c r="B89" i="6"/>
  <c r="K373" i="6"/>
  <c r="G373" i="6"/>
  <c r="K372" i="6"/>
  <c r="G372" i="6"/>
  <c r="L371" i="6"/>
  <c r="I371" i="6"/>
  <c r="H371" i="6"/>
  <c r="E371" i="6"/>
  <c r="D371" i="6"/>
  <c r="C371" i="6"/>
  <c r="B371" i="6"/>
  <c r="K370" i="6"/>
  <c r="G370" i="6"/>
  <c r="K369" i="6"/>
  <c r="G369" i="6"/>
  <c r="K368" i="6"/>
  <c r="G368" i="6"/>
  <c r="K367" i="6"/>
  <c r="G367" i="6"/>
  <c r="K366" i="6"/>
  <c r="G366" i="6"/>
  <c r="K365" i="6"/>
  <c r="G365" i="6"/>
  <c r="K364" i="6"/>
  <c r="K363" i="6" s="1"/>
  <c r="G364" i="6"/>
  <c r="G363" i="6" s="1"/>
  <c r="L363" i="6"/>
  <c r="I363" i="6"/>
  <c r="H363" i="6"/>
  <c r="E363" i="6"/>
  <c r="D363" i="6"/>
  <c r="C363" i="6"/>
  <c r="B363" i="6"/>
  <c r="K362" i="6"/>
  <c r="G362" i="6"/>
  <c r="K361" i="6"/>
  <c r="G361" i="6"/>
  <c r="K360" i="6"/>
  <c r="G360" i="6"/>
  <c r="K359" i="6"/>
  <c r="G359" i="6"/>
  <c r="L358" i="6"/>
  <c r="I358" i="6"/>
  <c r="H358" i="6"/>
  <c r="E358" i="6"/>
  <c r="D358" i="6"/>
  <c r="C358" i="6"/>
  <c r="B358" i="6"/>
  <c r="K357" i="6"/>
  <c r="G357" i="6"/>
  <c r="K356" i="6"/>
  <c r="G356" i="6"/>
  <c r="K355" i="6"/>
  <c r="G355" i="6"/>
  <c r="K354" i="6"/>
  <c r="G354" i="6"/>
  <c r="L134" i="6"/>
  <c r="I134" i="6"/>
  <c r="H134" i="6"/>
  <c r="E134" i="6"/>
  <c r="D134" i="6"/>
  <c r="C134" i="6"/>
  <c r="B134" i="6"/>
  <c r="K322" i="6"/>
  <c r="G322" i="6"/>
  <c r="K266" i="6"/>
  <c r="G266" i="6"/>
  <c r="K265" i="6"/>
  <c r="G265" i="6"/>
  <c r="K264" i="6"/>
  <c r="G264" i="6"/>
  <c r="K97" i="6"/>
  <c r="G97" i="6"/>
  <c r="K95" i="6"/>
  <c r="G95" i="6"/>
  <c r="L80" i="6"/>
  <c r="I80" i="6"/>
  <c r="H80" i="6"/>
  <c r="E80" i="6"/>
  <c r="D80" i="6"/>
  <c r="C80" i="6"/>
  <c r="B80" i="6"/>
  <c r="K262" i="6"/>
  <c r="G262" i="6"/>
  <c r="K261" i="6"/>
  <c r="G261" i="6"/>
  <c r="K260" i="6"/>
  <c r="G260" i="6"/>
  <c r="K259" i="6"/>
  <c r="G259" i="6"/>
  <c r="K258" i="6"/>
  <c r="G258" i="6"/>
  <c r="G257" i="6" s="1"/>
  <c r="L257" i="6"/>
  <c r="I257" i="6"/>
  <c r="H257" i="6"/>
  <c r="E257" i="6"/>
  <c r="D257" i="6"/>
  <c r="C257" i="6"/>
  <c r="B257" i="6"/>
  <c r="K256" i="6"/>
  <c r="G256" i="6"/>
  <c r="K255" i="6"/>
  <c r="G255" i="6"/>
  <c r="K254" i="6"/>
  <c r="G254" i="6"/>
  <c r="L263" i="6"/>
  <c r="I263" i="6"/>
  <c r="H263" i="6"/>
  <c r="E263" i="6"/>
  <c r="D263" i="6"/>
  <c r="C263" i="6"/>
  <c r="B263" i="6"/>
  <c r="K232" i="6"/>
  <c r="G232" i="6"/>
  <c r="K231" i="6"/>
  <c r="G231" i="6"/>
  <c r="G228" i="6" s="1"/>
  <c r="K230" i="6"/>
  <c r="G230" i="6"/>
  <c r="K229" i="6"/>
  <c r="G229" i="6"/>
  <c r="K321" i="6"/>
  <c r="G321" i="6"/>
  <c r="L320" i="6"/>
  <c r="I320" i="6"/>
  <c r="H320" i="6"/>
  <c r="E320" i="6"/>
  <c r="D320" i="6"/>
  <c r="C320" i="6"/>
  <c r="B320" i="6"/>
  <c r="K319" i="6"/>
  <c r="G319" i="6"/>
  <c r="K318" i="6"/>
  <c r="G318" i="6"/>
  <c r="K317" i="6"/>
  <c r="G317" i="6"/>
  <c r="K316" i="6"/>
  <c r="G316" i="6"/>
  <c r="K315" i="6"/>
  <c r="G315" i="6"/>
  <c r="L314" i="6"/>
  <c r="I314" i="6"/>
  <c r="H314" i="6"/>
  <c r="E314" i="6"/>
  <c r="D314" i="6"/>
  <c r="C314" i="6"/>
  <c r="B314" i="6"/>
  <c r="K313" i="6"/>
  <c r="G313" i="6"/>
  <c r="K312" i="6"/>
  <c r="G312" i="6"/>
  <c r="K311" i="6"/>
  <c r="G311" i="6"/>
  <c r="K310" i="6"/>
  <c r="G310" i="6"/>
  <c r="L309" i="6"/>
  <c r="I309" i="6"/>
  <c r="H309" i="6"/>
  <c r="E309" i="6"/>
  <c r="D309" i="6"/>
  <c r="C309" i="6"/>
  <c r="B309" i="6"/>
  <c r="K408" i="6"/>
  <c r="G408" i="6"/>
  <c r="K407" i="6"/>
  <c r="G407" i="6"/>
  <c r="K406" i="6"/>
  <c r="G406" i="6"/>
  <c r="L405" i="6"/>
  <c r="I405" i="6"/>
  <c r="H405" i="6"/>
  <c r="E405" i="6"/>
  <c r="D405" i="6"/>
  <c r="C405" i="6"/>
  <c r="B405" i="6"/>
  <c r="K404" i="6"/>
  <c r="G404" i="6"/>
  <c r="K403" i="6"/>
  <c r="G403" i="6"/>
  <c r="K402" i="6"/>
  <c r="G402" i="6"/>
  <c r="K401" i="6"/>
  <c r="G401" i="6"/>
  <c r="K400" i="6"/>
  <c r="G400" i="6"/>
  <c r="L399" i="6"/>
  <c r="I399" i="6"/>
  <c r="H399" i="6"/>
  <c r="E399" i="6"/>
  <c r="D399" i="6"/>
  <c r="C399" i="6"/>
  <c r="B399" i="6"/>
  <c r="K398" i="6"/>
  <c r="G398" i="6"/>
  <c r="K397" i="6"/>
  <c r="G397" i="6"/>
  <c r="K396" i="6"/>
  <c r="G396" i="6"/>
  <c r="K395" i="6"/>
  <c r="G395" i="6"/>
  <c r="K394" i="6"/>
  <c r="G394" i="6"/>
  <c r="K79" i="6"/>
  <c r="G79" i="6"/>
  <c r="K78" i="6"/>
  <c r="G78" i="6"/>
  <c r="K77" i="6"/>
  <c r="G77" i="6"/>
  <c r="K76" i="6"/>
  <c r="G76" i="6"/>
  <c r="K75" i="6"/>
  <c r="G75" i="6"/>
  <c r="K40" i="6"/>
  <c r="G40" i="6"/>
  <c r="K39" i="6"/>
  <c r="G39" i="6"/>
  <c r="K38" i="6"/>
  <c r="G38" i="6"/>
  <c r="K37" i="6"/>
  <c r="K36" i="6" s="1"/>
  <c r="G37" i="6"/>
  <c r="L36" i="6"/>
  <c r="I36" i="6"/>
  <c r="H36" i="6"/>
  <c r="E36" i="6"/>
  <c r="D36" i="6"/>
  <c r="C36" i="6"/>
  <c r="B36" i="6"/>
  <c r="K339" i="6"/>
  <c r="G339" i="6"/>
  <c r="K338" i="6"/>
  <c r="K336" i="6" s="1"/>
  <c r="G338" i="6"/>
  <c r="K337" i="6"/>
  <c r="G337" i="6"/>
  <c r="L336" i="6"/>
  <c r="I336" i="6"/>
  <c r="H336" i="6"/>
  <c r="E336" i="6"/>
  <c r="D336" i="6"/>
  <c r="C336" i="6"/>
  <c r="B336" i="6"/>
  <c r="K335" i="6"/>
  <c r="G335" i="6"/>
  <c r="K334" i="6"/>
  <c r="G334" i="6"/>
  <c r="K333" i="6"/>
  <c r="G333" i="6"/>
  <c r="K332" i="6"/>
  <c r="G332" i="6"/>
  <c r="K74" i="6"/>
  <c r="G74" i="6"/>
  <c r="L73" i="6"/>
  <c r="I73" i="6"/>
  <c r="H73" i="6"/>
  <c r="E73" i="6"/>
  <c r="D73" i="6"/>
  <c r="C73" i="6"/>
  <c r="B73" i="6"/>
  <c r="K72" i="6"/>
  <c r="G72" i="6"/>
  <c r="K71" i="6"/>
  <c r="G71" i="6"/>
  <c r="K70" i="6"/>
  <c r="G70" i="6"/>
  <c r="K69" i="6"/>
  <c r="G69" i="6"/>
  <c r="K68" i="6"/>
  <c r="G68" i="6"/>
  <c r="K67" i="6"/>
  <c r="G67" i="6"/>
  <c r="L66" i="6"/>
  <c r="I66" i="6"/>
  <c r="H66" i="6"/>
  <c r="E66" i="6"/>
  <c r="D66" i="6"/>
  <c r="C66" i="6"/>
  <c r="B66" i="6"/>
  <c r="K65" i="6"/>
  <c r="G65" i="6"/>
  <c r="K64" i="6"/>
  <c r="G64" i="6"/>
  <c r="K35" i="6"/>
  <c r="G35" i="6"/>
  <c r="K34" i="6"/>
  <c r="G34" i="6"/>
  <c r="K33" i="6"/>
  <c r="G33" i="6"/>
  <c r="K32" i="6"/>
  <c r="G32" i="6"/>
  <c r="L31" i="6"/>
  <c r="I31" i="6"/>
  <c r="H31" i="6"/>
  <c r="E31" i="6"/>
  <c r="D31" i="6"/>
  <c r="C31" i="6"/>
  <c r="B31" i="6"/>
  <c r="K30" i="6"/>
  <c r="G30" i="6"/>
  <c r="K29" i="6"/>
  <c r="G29" i="6"/>
  <c r="K28" i="6"/>
  <c r="G28" i="6"/>
  <c r="K27" i="6"/>
  <c r="G27" i="6"/>
  <c r="G26" i="6" s="1"/>
  <c r="L26" i="6"/>
  <c r="I26" i="6"/>
  <c r="H26" i="6"/>
  <c r="E26" i="6"/>
  <c r="D26" i="6"/>
  <c r="C26" i="6"/>
  <c r="B26" i="6"/>
  <c r="K25" i="6"/>
  <c r="G25" i="6"/>
  <c r="K24" i="6"/>
  <c r="G24" i="6"/>
  <c r="G21" i="6" s="1"/>
  <c r="K23" i="6"/>
  <c r="G23" i="6"/>
  <c r="K22" i="6"/>
  <c r="G22" i="6"/>
  <c r="L21" i="6"/>
  <c r="I21" i="6"/>
  <c r="H21" i="6"/>
  <c r="E21" i="6"/>
  <c r="D21" i="6"/>
  <c r="C21" i="6"/>
  <c r="B21" i="6"/>
  <c r="K307" i="6"/>
  <c r="G307" i="6"/>
  <c r="K306" i="6"/>
  <c r="G306" i="6"/>
  <c r="K305" i="6"/>
  <c r="G305" i="6"/>
  <c r="K304" i="6"/>
  <c r="G304" i="6"/>
  <c r="K303" i="6"/>
  <c r="G303" i="6"/>
  <c r="K302" i="6"/>
  <c r="G302" i="6"/>
  <c r="K301" i="6"/>
  <c r="G301" i="6"/>
  <c r="K300" i="6"/>
  <c r="G300" i="6"/>
  <c r="K299" i="6"/>
  <c r="G299" i="6"/>
  <c r="L298" i="6"/>
  <c r="I298" i="6"/>
  <c r="H298" i="6"/>
  <c r="E298" i="6"/>
  <c r="D298" i="6"/>
  <c r="C298" i="6"/>
  <c r="B298" i="6"/>
  <c r="K297" i="6"/>
  <c r="G297" i="6"/>
  <c r="K296" i="6"/>
  <c r="G296" i="6"/>
  <c r="K295" i="6"/>
  <c r="G295" i="6"/>
  <c r="K294" i="6"/>
  <c r="G294" i="6"/>
  <c r="K293" i="6"/>
  <c r="G293" i="6"/>
  <c r="K292" i="6"/>
  <c r="G292" i="6"/>
  <c r="G291" i="6" s="1"/>
  <c r="L291" i="6"/>
  <c r="I291" i="6"/>
  <c r="H291" i="6"/>
  <c r="E291" i="6"/>
  <c r="D291" i="6"/>
  <c r="C291" i="6"/>
  <c r="B291" i="6"/>
  <c r="K290" i="6"/>
  <c r="G290" i="6"/>
  <c r="K289" i="6"/>
  <c r="G289" i="6"/>
  <c r="K288" i="6"/>
  <c r="G288" i="6"/>
  <c r="K287" i="6"/>
  <c r="G287" i="6"/>
  <c r="K154" i="6"/>
  <c r="G154" i="6"/>
  <c r="K153" i="6"/>
  <c r="G153" i="6"/>
  <c r="K152" i="6"/>
  <c r="G152" i="6"/>
  <c r="K151" i="6"/>
  <c r="G151" i="6"/>
  <c r="K150" i="6"/>
  <c r="G150" i="6"/>
  <c r="K149" i="6"/>
  <c r="G149" i="6"/>
  <c r="L148" i="6"/>
  <c r="I148" i="6"/>
  <c r="H148" i="6"/>
  <c r="E148" i="6"/>
  <c r="D148" i="6"/>
  <c r="C148" i="6"/>
  <c r="B148" i="6"/>
  <c r="K147" i="6"/>
  <c r="G147" i="6"/>
  <c r="K146" i="6"/>
  <c r="G146" i="6"/>
  <c r="K145" i="6"/>
  <c r="G145" i="6"/>
  <c r="K144" i="6"/>
  <c r="G144" i="6"/>
  <c r="K143" i="6"/>
  <c r="K142" i="6" s="1"/>
  <c r="G143" i="6"/>
  <c r="L142" i="6"/>
  <c r="I142" i="6"/>
  <c r="H142" i="6"/>
  <c r="E142" i="6"/>
  <c r="D142" i="6"/>
  <c r="C142" i="6"/>
  <c r="B142" i="6"/>
  <c r="K141" i="6"/>
  <c r="G141" i="6"/>
  <c r="K140" i="6"/>
  <c r="G140" i="6"/>
  <c r="K139" i="6"/>
  <c r="G139" i="6"/>
  <c r="K138" i="6"/>
  <c r="G138" i="6"/>
  <c r="K137" i="6"/>
  <c r="G137" i="6"/>
  <c r="K136" i="6"/>
  <c r="G136" i="6"/>
  <c r="K135" i="6"/>
  <c r="G135" i="6"/>
  <c r="K123" i="6"/>
  <c r="G123" i="6"/>
  <c r="K122" i="6"/>
  <c r="G122" i="6"/>
  <c r="K121" i="6"/>
  <c r="G121" i="6"/>
  <c r="K120" i="6"/>
  <c r="G120" i="6"/>
  <c r="K119" i="6"/>
  <c r="G119" i="6"/>
  <c r="L118" i="6"/>
  <c r="I118" i="6"/>
  <c r="H118" i="6"/>
  <c r="E118" i="6"/>
  <c r="D118" i="6"/>
  <c r="C118" i="6"/>
  <c r="B118" i="6"/>
  <c r="K117" i="6"/>
  <c r="G117" i="6"/>
  <c r="K116" i="6"/>
  <c r="G116" i="6"/>
  <c r="K115" i="6"/>
  <c r="G115" i="6"/>
  <c r="K114" i="6"/>
  <c r="G114" i="6"/>
  <c r="L228" i="6"/>
  <c r="I228" i="6"/>
  <c r="H228" i="6"/>
  <c r="E228" i="6"/>
  <c r="D228" i="6"/>
  <c r="C228" i="6"/>
  <c r="B228" i="6"/>
  <c r="K227" i="6"/>
  <c r="G227" i="6"/>
  <c r="K226" i="6"/>
  <c r="G226" i="6"/>
  <c r="K225" i="6"/>
  <c r="G225" i="6"/>
  <c r="K224" i="6"/>
  <c r="G224" i="6"/>
  <c r="L223" i="6"/>
  <c r="I223" i="6"/>
  <c r="H223" i="6"/>
  <c r="E223" i="6"/>
  <c r="D223" i="6"/>
  <c r="C223" i="6"/>
  <c r="B223" i="6"/>
  <c r="L156" i="6"/>
  <c r="I156" i="6"/>
  <c r="H156" i="6"/>
  <c r="E156" i="6"/>
  <c r="D156" i="6"/>
  <c r="C156" i="6"/>
  <c r="B156" i="6"/>
  <c r="K155" i="6"/>
  <c r="G155" i="6"/>
  <c r="G148" i="6" s="1"/>
  <c r="K252" i="6"/>
  <c r="G252" i="6"/>
  <c r="L251" i="6"/>
  <c r="I251" i="6"/>
  <c r="H251" i="6"/>
  <c r="E251" i="6"/>
  <c r="D251" i="6"/>
  <c r="C251" i="6"/>
  <c r="B251" i="6"/>
  <c r="K250" i="6"/>
  <c r="G250" i="6"/>
  <c r="K249" i="6"/>
  <c r="G249" i="6"/>
  <c r="K248" i="6"/>
  <c r="G248" i="6"/>
  <c r="K247" i="6"/>
  <c r="G247" i="6"/>
  <c r="K246" i="6"/>
  <c r="G246" i="6"/>
  <c r="K245" i="6"/>
  <c r="G245" i="6"/>
  <c r="K244" i="6"/>
  <c r="G244" i="6"/>
  <c r="K243" i="6"/>
  <c r="G243" i="6"/>
  <c r="K242" i="6"/>
  <c r="G242" i="6"/>
  <c r="K241" i="6"/>
  <c r="G241" i="6"/>
  <c r="K240" i="6"/>
  <c r="G240" i="6"/>
  <c r="K239" i="6"/>
  <c r="G239" i="6"/>
  <c r="L238" i="6"/>
  <c r="I238" i="6"/>
  <c r="H238" i="6"/>
  <c r="E238" i="6"/>
  <c r="D238" i="6"/>
  <c r="C238" i="6"/>
  <c r="B238" i="6"/>
  <c r="K237" i="6"/>
  <c r="G237" i="6"/>
  <c r="K236" i="6"/>
  <c r="G236" i="6"/>
  <c r="K235" i="6"/>
  <c r="G235" i="6"/>
  <c r="K234" i="6"/>
  <c r="G234" i="6"/>
  <c r="L233" i="6"/>
  <c r="I233" i="6"/>
  <c r="H233" i="6"/>
  <c r="E233" i="6"/>
  <c r="D233" i="6"/>
  <c r="C233" i="6"/>
  <c r="B233" i="6"/>
  <c r="K308" i="6"/>
  <c r="G308" i="6"/>
  <c r="K375" i="6"/>
  <c r="G375" i="6"/>
  <c r="K374" i="6"/>
  <c r="G374" i="6"/>
  <c r="K353" i="6"/>
  <c r="G353" i="6"/>
  <c r="K352" i="6"/>
  <c r="G352" i="6"/>
  <c r="K351" i="6"/>
  <c r="K350" i="6" s="1"/>
  <c r="G351" i="6"/>
  <c r="L350" i="6"/>
  <c r="I350" i="6"/>
  <c r="H350" i="6"/>
  <c r="E350" i="6"/>
  <c r="D350" i="6"/>
  <c r="C350" i="6"/>
  <c r="B350" i="6"/>
  <c r="K349" i="6"/>
  <c r="G349" i="6"/>
  <c r="K348" i="6"/>
  <c r="G348" i="6"/>
  <c r="K347" i="6"/>
  <c r="G347" i="6"/>
  <c r="K346" i="6"/>
  <c r="G346" i="6"/>
  <c r="K345" i="6"/>
  <c r="G345" i="6"/>
  <c r="L344" i="6"/>
  <c r="I344" i="6"/>
  <c r="H344" i="6"/>
  <c r="E344" i="6"/>
  <c r="D344" i="6"/>
  <c r="C344" i="6"/>
  <c r="B344" i="6"/>
  <c r="K343" i="6"/>
  <c r="G343" i="6"/>
  <c r="K342" i="6"/>
  <c r="G342" i="6"/>
  <c r="K341" i="6"/>
  <c r="G341" i="6"/>
  <c r="K340" i="6"/>
  <c r="G340" i="6"/>
  <c r="K88" i="6"/>
  <c r="G88" i="6"/>
  <c r="K87" i="6"/>
  <c r="G87" i="6"/>
  <c r="K86" i="6"/>
  <c r="G86" i="6"/>
  <c r="K85" i="6"/>
  <c r="G85" i="6"/>
  <c r="K84" i="6"/>
  <c r="G84" i="6"/>
  <c r="K83" i="6"/>
  <c r="G83" i="6"/>
  <c r="K82" i="6"/>
  <c r="G82" i="6"/>
  <c r="K286" i="6"/>
  <c r="G286" i="6"/>
  <c r="K285" i="6"/>
  <c r="G285" i="6"/>
  <c r="K284" i="6"/>
  <c r="G284" i="6"/>
  <c r="K283" i="6"/>
  <c r="G283" i="6"/>
  <c r="L282" i="6"/>
  <c r="I282" i="6"/>
  <c r="H282" i="6"/>
  <c r="E282" i="6"/>
  <c r="D282" i="6"/>
  <c r="C282" i="6"/>
  <c r="B282" i="6"/>
  <c r="K281" i="6"/>
  <c r="G281" i="6"/>
  <c r="K280" i="6"/>
  <c r="G280" i="6"/>
  <c r="K279" i="6"/>
  <c r="G279" i="6"/>
  <c r="K278" i="6"/>
  <c r="G278" i="6"/>
  <c r="K277" i="6"/>
  <c r="G277" i="6"/>
  <c r="K276" i="6"/>
  <c r="G276" i="6"/>
  <c r="L275" i="6"/>
  <c r="I275" i="6"/>
  <c r="H275" i="6"/>
  <c r="E275" i="6"/>
  <c r="D275" i="6"/>
  <c r="C275" i="6"/>
  <c r="B275" i="6"/>
  <c r="K274" i="6"/>
  <c r="G274" i="6"/>
  <c r="K273" i="6"/>
  <c r="G273" i="6"/>
  <c r="K272" i="6"/>
  <c r="G272" i="6"/>
  <c r="K271" i="6"/>
  <c r="G271" i="6"/>
  <c r="K270" i="6"/>
  <c r="G270" i="6"/>
  <c r="K269" i="6"/>
  <c r="G269" i="6"/>
  <c r="L268" i="6"/>
  <c r="I268" i="6"/>
  <c r="H268" i="6"/>
  <c r="E268" i="6"/>
  <c r="D268" i="6"/>
  <c r="C268" i="6"/>
  <c r="B268" i="6"/>
  <c r="K195" i="6"/>
  <c r="G195" i="6"/>
  <c r="K194" i="6"/>
  <c r="G194" i="6"/>
  <c r="K193" i="6"/>
  <c r="G193" i="6"/>
  <c r="K192" i="6"/>
  <c r="G192" i="6"/>
  <c r="K191" i="6"/>
  <c r="G191" i="6"/>
  <c r="K190" i="6"/>
  <c r="G190" i="6"/>
  <c r="L189" i="6"/>
  <c r="I189" i="6"/>
  <c r="H189" i="6"/>
  <c r="E189" i="6"/>
  <c r="D189" i="6"/>
  <c r="C189" i="6"/>
  <c r="B189" i="6"/>
  <c r="K188" i="6"/>
  <c r="G188" i="6"/>
  <c r="K187" i="6"/>
  <c r="G187" i="6"/>
  <c r="K186" i="6"/>
  <c r="G186" i="6"/>
  <c r="K185" i="6"/>
  <c r="G185" i="6"/>
  <c r="K184" i="6"/>
  <c r="G184" i="6"/>
  <c r="K183" i="6"/>
  <c r="G183" i="6"/>
  <c r="L182" i="6"/>
  <c r="I182" i="6"/>
  <c r="H182" i="6"/>
  <c r="E182" i="6"/>
  <c r="D182" i="6"/>
  <c r="C182" i="6"/>
  <c r="B182" i="6"/>
  <c r="K181" i="6"/>
  <c r="G181" i="6"/>
  <c r="K180" i="6"/>
  <c r="G180" i="6"/>
  <c r="K179" i="6"/>
  <c r="G179" i="6"/>
  <c r="G177" i="6" s="1"/>
  <c r="K178" i="6"/>
  <c r="G178" i="6"/>
  <c r="L177" i="6"/>
  <c r="I177" i="6"/>
  <c r="H177" i="6"/>
  <c r="E177" i="6"/>
  <c r="D177" i="6"/>
  <c r="C177" i="6"/>
  <c r="B177" i="6"/>
  <c r="K176" i="6"/>
  <c r="G176" i="6"/>
  <c r="L331" i="6"/>
  <c r="I331" i="6"/>
  <c r="H331" i="6"/>
  <c r="E331" i="6"/>
  <c r="D331" i="6"/>
  <c r="C331" i="6"/>
  <c r="B331" i="6"/>
  <c r="K330" i="6"/>
  <c r="G330" i="6"/>
  <c r="K329" i="6"/>
  <c r="G329" i="6"/>
  <c r="K328" i="6"/>
  <c r="G328" i="6"/>
  <c r="G326" i="6" s="1"/>
  <c r="K327" i="6"/>
  <c r="G327" i="6"/>
  <c r="L326" i="6"/>
  <c r="I326" i="6"/>
  <c r="H326" i="6"/>
  <c r="E326" i="6"/>
  <c r="D326" i="6"/>
  <c r="C326" i="6"/>
  <c r="B326" i="6"/>
  <c r="K325" i="6"/>
  <c r="G325" i="6"/>
  <c r="K324" i="6"/>
  <c r="G324" i="6"/>
  <c r="K323" i="6"/>
  <c r="G323" i="6"/>
  <c r="K175" i="6"/>
  <c r="G175" i="6"/>
  <c r="K174" i="6"/>
  <c r="G174" i="6"/>
  <c r="K173" i="6"/>
  <c r="G173" i="6"/>
  <c r="K172" i="6"/>
  <c r="G172" i="6"/>
  <c r="K171" i="6"/>
  <c r="K169" i="6" s="1"/>
  <c r="G171" i="6"/>
  <c r="K170" i="6"/>
  <c r="G170" i="6"/>
  <c r="L169" i="6"/>
  <c r="I169" i="6"/>
  <c r="H169" i="6"/>
  <c r="E169" i="6"/>
  <c r="D169" i="6"/>
  <c r="C169" i="6"/>
  <c r="B169" i="6"/>
  <c r="K168" i="6"/>
  <c r="G168" i="6"/>
  <c r="K167" i="6"/>
  <c r="G167" i="6"/>
  <c r="K166" i="6"/>
  <c r="G166" i="6"/>
  <c r="K165" i="6"/>
  <c r="G165" i="6"/>
  <c r="K164" i="6"/>
  <c r="G164" i="6"/>
  <c r="K163" i="6"/>
  <c r="G163" i="6"/>
  <c r="K162" i="6"/>
  <c r="G162" i="6"/>
  <c r="L161" i="6"/>
  <c r="I161" i="6"/>
  <c r="H161" i="6"/>
  <c r="E161" i="6"/>
  <c r="D161" i="6"/>
  <c r="C161" i="6"/>
  <c r="B161" i="6"/>
  <c r="K160" i="6"/>
  <c r="G160" i="6"/>
  <c r="K159" i="6"/>
  <c r="G159" i="6"/>
  <c r="K158" i="6"/>
  <c r="G158" i="6"/>
  <c r="K157" i="6"/>
  <c r="G157" i="6"/>
  <c r="L96" i="6"/>
  <c r="I96" i="6"/>
  <c r="H96" i="6"/>
  <c r="E96" i="6"/>
  <c r="D96" i="6"/>
  <c r="C96" i="6"/>
  <c r="B96" i="6"/>
  <c r="K267" i="6"/>
  <c r="G267" i="6"/>
  <c r="K393" i="6"/>
  <c r="G393" i="6"/>
  <c r="K392" i="6"/>
  <c r="G392" i="6"/>
  <c r="L391" i="6"/>
  <c r="I391" i="6"/>
  <c r="H391" i="6"/>
  <c r="E391" i="6"/>
  <c r="D391" i="6"/>
  <c r="C391" i="6"/>
  <c r="B391" i="6"/>
  <c r="K390" i="6"/>
  <c r="G390" i="6"/>
  <c r="K389" i="6"/>
  <c r="G389" i="6"/>
  <c r="K388" i="6"/>
  <c r="G388" i="6"/>
  <c r="K387" i="6"/>
  <c r="G387" i="6"/>
  <c r="K386" i="6"/>
  <c r="G386" i="6"/>
  <c r="K385" i="6"/>
  <c r="G385" i="6"/>
  <c r="G384" i="6" s="1"/>
  <c r="L384" i="6"/>
  <c r="I384" i="6"/>
  <c r="H384" i="6"/>
  <c r="E384" i="6"/>
  <c r="D384" i="6"/>
  <c r="C384" i="6"/>
  <c r="B384" i="6"/>
  <c r="K383" i="6"/>
  <c r="G383" i="6"/>
  <c r="K382" i="6"/>
  <c r="G382" i="6"/>
  <c r="K381" i="6"/>
  <c r="G381" i="6"/>
  <c r="K380" i="6"/>
  <c r="G380" i="6"/>
  <c r="L379" i="6"/>
  <c r="I379" i="6"/>
  <c r="H379" i="6"/>
  <c r="E379" i="6"/>
  <c r="D379" i="6"/>
  <c r="C379" i="6"/>
  <c r="B379" i="6"/>
  <c r="K378" i="6"/>
  <c r="G378" i="6"/>
  <c r="K377" i="6"/>
  <c r="G377" i="6"/>
  <c r="K376" i="6"/>
  <c r="G376" i="6"/>
  <c r="K253" i="6"/>
  <c r="G253" i="6"/>
  <c r="K113" i="6"/>
  <c r="G113" i="6"/>
  <c r="L112" i="6"/>
  <c r="I112" i="6"/>
  <c r="H112" i="6"/>
  <c r="E112" i="6"/>
  <c r="D112" i="6"/>
  <c r="C112" i="6"/>
  <c r="B112" i="6"/>
  <c r="K111" i="6"/>
  <c r="G111" i="6"/>
  <c r="K110" i="6"/>
  <c r="G110" i="6"/>
  <c r="K109" i="6"/>
  <c r="G109" i="6"/>
  <c r="K108" i="6"/>
  <c r="G108" i="6"/>
  <c r="L107" i="6"/>
  <c r="I107" i="6"/>
  <c r="H107" i="6"/>
  <c r="E107" i="6"/>
  <c r="D107" i="6"/>
  <c r="C107" i="6"/>
  <c r="B107" i="6"/>
  <c r="K106" i="6"/>
  <c r="G106" i="6"/>
  <c r="K105" i="6"/>
  <c r="G105" i="6"/>
  <c r="K104" i="6"/>
  <c r="G104" i="6"/>
  <c r="K103" i="6"/>
  <c r="G103" i="6"/>
  <c r="K102" i="6"/>
  <c r="G102" i="6"/>
  <c r="K101" i="6"/>
  <c r="G101" i="6"/>
  <c r="K100" i="6"/>
  <c r="G100" i="6"/>
  <c r="K99" i="6"/>
  <c r="G99" i="6"/>
  <c r="K98" i="6"/>
  <c r="G98" i="6"/>
  <c r="K212" i="6"/>
  <c r="G212" i="6"/>
  <c r="K211" i="6"/>
  <c r="G211" i="6"/>
  <c r="K210" i="6"/>
  <c r="G210" i="6"/>
  <c r="K209" i="6"/>
  <c r="G209" i="6"/>
  <c r="K208" i="6"/>
  <c r="G208" i="6"/>
  <c r="K207" i="6"/>
  <c r="G207" i="6"/>
  <c r="K206" i="6"/>
  <c r="G206" i="6"/>
  <c r="K205" i="6"/>
  <c r="G205" i="6"/>
  <c r="K204" i="6"/>
  <c r="K203" i="6" s="1"/>
  <c r="G204" i="6"/>
  <c r="L203" i="6"/>
  <c r="I203" i="6"/>
  <c r="H203" i="6"/>
  <c r="E203" i="6"/>
  <c r="D203" i="6"/>
  <c r="C203" i="6"/>
  <c r="B203" i="6"/>
  <c r="K202" i="6"/>
  <c r="G202" i="6"/>
  <c r="K201" i="6"/>
  <c r="G201" i="6"/>
  <c r="K200" i="6"/>
  <c r="G200" i="6"/>
  <c r="K199" i="6"/>
  <c r="G199" i="6"/>
  <c r="K198" i="6"/>
  <c r="G198" i="6"/>
  <c r="L197" i="6"/>
  <c r="I197" i="6"/>
  <c r="H197" i="6"/>
  <c r="E197" i="6"/>
  <c r="D197" i="6"/>
  <c r="C197" i="6"/>
  <c r="B197" i="6"/>
  <c r="K196" i="6"/>
  <c r="G196" i="6"/>
  <c r="K81" i="6"/>
  <c r="G81" i="6"/>
  <c r="L55" i="6"/>
  <c r="I55" i="6"/>
  <c r="H55" i="6"/>
  <c r="E55" i="6"/>
  <c r="D55" i="6"/>
  <c r="C55" i="6"/>
  <c r="B55" i="6"/>
  <c r="K54" i="6"/>
  <c r="G54" i="6"/>
  <c r="K53" i="6"/>
  <c r="G53" i="6"/>
  <c r="K63" i="6"/>
  <c r="G63" i="6"/>
  <c r="K62" i="6"/>
  <c r="G62" i="6"/>
  <c r="L61" i="6"/>
  <c r="I61" i="6"/>
  <c r="H61" i="6"/>
  <c r="E61" i="6"/>
  <c r="D61" i="6"/>
  <c r="C61" i="6"/>
  <c r="B61" i="6"/>
  <c r="K60" i="6"/>
  <c r="G60" i="6"/>
  <c r="K59" i="6"/>
  <c r="G59" i="6"/>
  <c r="K58" i="6"/>
  <c r="G58" i="6"/>
  <c r="K57" i="6"/>
  <c r="G57" i="6"/>
  <c r="K56" i="6"/>
  <c r="G56" i="6"/>
  <c r="K413" i="6"/>
  <c r="G413" i="6"/>
  <c r="K412" i="6"/>
  <c r="G412" i="6"/>
  <c r="K411" i="6"/>
  <c r="G411" i="6"/>
  <c r="K410" i="6"/>
  <c r="G410" i="6"/>
  <c r="K409" i="6"/>
  <c r="G409" i="6"/>
  <c r="K133" i="6"/>
  <c r="G133" i="6"/>
  <c r="K132" i="6"/>
  <c r="G132" i="6"/>
  <c r="K131" i="6"/>
  <c r="G131" i="6"/>
  <c r="K130" i="6"/>
  <c r="G130" i="6"/>
  <c r="L129" i="6"/>
  <c r="I129" i="6"/>
  <c r="H129" i="6"/>
  <c r="E129" i="6"/>
  <c r="D129" i="6"/>
  <c r="C129" i="6"/>
  <c r="B129" i="6"/>
  <c r="K128" i="6"/>
  <c r="G128" i="6"/>
  <c r="K127" i="6"/>
  <c r="G127" i="6"/>
  <c r="K126" i="6"/>
  <c r="G126" i="6"/>
  <c r="K125" i="6"/>
  <c r="G125" i="6"/>
  <c r="L124" i="6"/>
  <c r="I124" i="6"/>
  <c r="H124" i="6"/>
  <c r="E124" i="6"/>
  <c r="D124" i="6"/>
  <c r="C124" i="6"/>
  <c r="B124" i="6"/>
  <c r="H188" i="91"/>
  <c r="G188" i="91"/>
  <c r="E188" i="91"/>
  <c r="H187" i="91"/>
  <c r="G187" i="91"/>
  <c r="E187" i="91"/>
  <c r="G186" i="91"/>
  <c r="F186" i="91"/>
  <c r="D186" i="91"/>
  <c r="D182" i="91" s="1"/>
  <c r="C186" i="91"/>
  <c r="H186" i="91" s="1"/>
  <c r="B186" i="91"/>
  <c r="H185" i="91"/>
  <c r="G185" i="91"/>
  <c r="E185" i="91"/>
  <c r="H184" i="91"/>
  <c r="G184" i="91"/>
  <c r="E184" i="91"/>
  <c r="H183" i="91"/>
  <c r="F183" i="91"/>
  <c r="E183" i="91"/>
  <c r="D183" i="91"/>
  <c r="C183" i="91"/>
  <c r="G183" i="91" s="1"/>
  <c r="B183" i="91"/>
  <c r="B182" i="91" s="1"/>
  <c r="H181" i="91"/>
  <c r="G181" i="91"/>
  <c r="E181" i="91"/>
  <c r="H180" i="91"/>
  <c r="G180" i="91"/>
  <c r="E180" i="91"/>
  <c r="H179" i="91"/>
  <c r="G179" i="91"/>
  <c r="E179" i="91"/>
  <c r="H178" i="91"/>
  <c r="G178" i="91"/>
  <c r="E178" i="91"/>
  <c r="G177" i="91"/>
  <c r="F177" i="91"/>
  <c r="D177" i="91"/>
  <c r="C177" i="91"/>
  <c r="E177" i="91" s="1"/>
  <c r="B177" i="91"/>
  <c r="H176" i="91"/>
  <c r="G176" i="91"/>
  <c r="E176" i="91"/>
  <c r="H175" i="91"/>
  <c r="G175" i="91"/>
  <c r="E175" i="91"/>
  <c r="H174" i="91"/>
  <c r="G174" i="91"/>
  <c r="E174" i="91"/>
  <c r="H173" i="91"/>
  <c r="G173" i="91"/>
  <c r="E173" i="91"/>
  <c r="H172" i="91"/>
  <c r="G172" i="91"/>
  <c r="E172" i="91"/>
  <c r="H171" i="91"/>
  <c r="G171" i="91"/>
  <c r="E171" i="91"/>
  <c r="H170" i="91"/>
  <c r="G170" i="91"/>
  <c r="E170" i="91"/>
  <c r="H169" i="91"/>
  <c r="G169" i="91"/>
  <c r="E169" i="91"/>
  <c r="H168" i="91"/>
  <c r="G168" i="91"/>
  <c r="F168" i="91"/>
  <c r="E168" i="91"/>
  <c r="D168" i="91"/>
  <c r="C168" i="91"/>
  <c r="B168" i="91"/>
  <c r="H167" i="91"/>
  <c r="G167" i="91"/>
  <c r="E167" i="91"/>
  <c r="H166" i="91"/>
  <c r="G166" i="91"/>
  <c r="E166" i="91"/>
  <c r="H165" i="91"/>
  <c r="G165" i="91"/>
  <c r="E165" i="91"/>
  <c r="H164" i="91"/>
  <c r="G164" i="91"/>
  <c r="E164" i="91"/>
  <c r="I131" i="91"/>
  <c r="F131" i="91"/>
  <c r="I127" i="91"/>
  <c r="F127" i="91"/>
  <c r="I126" i="91"/>
  <c r="F126" i="91"/>
  <c r="K125" i="91"/>
  <c r="J125" i="91"/>
  <c r="H125" i="91"/>
  <c r="G125" i="91"/>
  <c r="E125" i="91"/>
  <c r="D125" i="91"/>
  <c r="C125" i="91"/>
  <c r="F125" i="91" s="1"/>
  <c r="B125" i="91"/>
  <c r="I124" i="91"/>
  <c r="F124" i="91"/>
  <c r="H59" i="91"/>
  <c r="G59" i="91"/>
  <c r="E59" i="91"/>
  <c r="F58" i="91"/>
  <c r="D58" i="91"/>
  <c r="C58" i="91"/>
  <c r="G58" i="91" s="1"/>
  <c r="B58" i="91"/>
  <c r="H57" i="91"/>
  <c r="G57" i="91"/>
  <c r="E57" i="91"/>
  <c r="H56" i="91"/>
  <c r="G56" i="91"/>
  <c r="E56" i="91"/>
  <c r="H55" i="91"/>
  <c r="G55" i="91"/>
  <c r="E55" i="91"/>
  <c r="H54" i="91"/>
  <c r="G54" i="91"/>
  <c r="E54" i="91"/>
  <c r="H53" i="91"/>
  <c r="G53" i="91"/>
  <c r="E53" i="91"/>
  <c r="H52" i="91"/>
  <c r="G52" i="91"/>
  <c r="E52" i="91"/>
  <c r="H77" i="91"/>
  <c r="G77" i="91"/>
  <c r="E77" i="91"/>
  <c r="H76" i="91"/>
  <c r="G76" i="91"/>
  <c r="E76" i="91"/>
  <c r="H75" i="91"/>
  <c r="G75" i="91"/>
  <c r="E75" i="91"/>
  <c r="H74" i="91"/>
  <c r="G74" i="91"/>
  <c r="E74" i="91"/>
  <c r="H73" i="91"/>
  <c r="G73" i="91"/>
  <c r="E73" i="91"/>
  <c r="G72" i="91"/>
  <c r="F72" i="91"/>
  <c r="D72" i="91"/>
  <c r="C72" i="91"/>
  <c r="E72" i="91" s="1"/>
  <c r="B72" i="91"/>
  <c r="H71" i="91"/>
  <c r="G71" i="91"/>
  <c r="E71" i="91"/>
  <c r="K213" i="91"/>
  <c r="K119" i="91" s="1"/>
  <c r="H213" i="91"/>
  <c r="H119" i="91" s="1"/>
  <c r="H120" i="91" s="1"/>
  <c r="H128" i="91" s="1"/>
  <c r="E213" i="91"/>
  <c r="B213" i="91"/>
  <c r="B119" i="91" s="1"/>
  <c r="B120" i="91" s="1"/>
  <c r="B128" i="91" s="1"/>
  <c r="H204" i="91"/>
  <c r="G204" i="91"/>
  <c r="E204" i="91"/>
  <c r="H203" i="91"/>
  <c r="G203" i="91"/>
  <c r="E203" i="91"/>
  <c r="H202" i="91"/>
  <c r="G202" i="91"/>
  <c r="E202" i="91"/>
  <c r="H201" i="91"/>
  <c r="G201" i="91"/>
  <c r="E201" i="91"/>
  <c r="F200" i="91"/>
  <c r="D200" i="91"/>
  <c r="C200" i="91"/>
  <c r="G200" i="91" s="1"/>
  <c r="B200" i="91"/>
  <c r="H199" i="91"/>
  <c r="G199" i="91"/>
  <c r="E199" i="91"/>
  <c r="H198" i="91"/>
  <c r="G198" i="91"/>
  <c r="E198" i="91"/>
  <c r="H197" i="91"/>
  <c r="G197" i="91"/>
  <c r="E197" i="91"/>
  <c r="H196" i="91"/>
  <c r="G196" i="91"/>
  <c r="E196" i="91"/>
  <c r="H195" i="91"/>
  <c r="G195" i="91"/>
  <c r="E195" i="91"/>
  <c r="H190" i="91"/>
  <c r="G190" i="91"/>
  <c r="E190" i="91"/>
  <c r="H189" i="91"/>
  <c r="G189" i="91"/>
  <c r="E189" i="91"/>
  <c r="H163" i="91"/>
  <c r="G163" i="91"/>
  <c r="E163" i="91"/>
  <c r="H162" i="91"/>
  <c r="G162" i="91"/>
  <c r="F162" i="91"/>
  <c r="D162" i="91"/>
  <c r="E162" i="91" s="1"/>
  <c r="C162" i="91"/>
  <c r="B162" i="91"/>
  <c r="H161" i="91"/>
  <c r="G161" i="91"/>
  <c r="E161" i="91"/>
  <c r="H160" i="91"/>
  <c r="G160" i="91"/>
  <c r="E160" i="91"/>
  <c r="H159" i="91"/>
  <c r="G159" i="91"/>
  <c r="E159" i="91"/>
  <c r="H158" i="91"/>
  <c r="G158" i="91"/>
  <c r="E158" i="91"/>
  <c r="H157" i="91"/>
  <c r="G157" i="91"/>
  <c r="E157" i="91"/>
  <c r="H156" i="91"/>
  <c r="G156" i="91"/>
  <c r="E156" i="91"/>
  <c r="H155" i="91"/>
  <c r="G155" i="91"/>
  <c r="E155" i="91"/>
  <c r="H154" i="91"/>
  <c r="G154" i="91"/>
  <c r="E154" i="91"/>
  <c r="H153" i="91"/>
  <c r="G153" i="91"/>
  <c r="E153" i="91"/>
  <c r="H152" i="91"/>
  <c r="F152" i="91"/>
  <c r="E152" i="91"/>
  <c r="D152" i="91"/>
  <c r="C152" i="91"/>
  <c r="G152" i="91" s="1"/>
  <c r="B152" i="91"/>
  <c r="H151" i="91"/>
  <c r="G151" i="91"/>
  <c r="E151" i="91"/>
  <c r="H150" i="91"/>
  <c r="G150" i="91"/>
  <c r="E150" i="91"/>
  <c r="H149" i="91"/>
  <c r="G149" i="91"/>
  <c r="E149" i="91"/>
  <c r="H148" i="91"/>
  <c r="G148" i="91"/>
  <c r="E148" i="91"/>
  <c r="F147" i="91"/>
  <c r="D147" i="91"/>
  <c r="C147" i="91"/>
  <c r="H147" i="91" s="1"/>
  <c r="B147" i="91"/>
  <c r="H146" i="91"/>
  <c r="G146" i="91"/>
  <c r="E146" i="91"/>
  <c r="H145" i="91"/>
  <c r="G145" i="91"/>
  <c r="E145" i="91"/>
  <c r="H144" i="91"/>
  <c r="G144" i="91"/>
  <c r="E144" i="91"/>
  <c r="H143" i="91"/>
  <c r="G143" i="91"/>
  <c r="F143" i="91"/>
  <c r="D143" i="91"/>
  <c r="E143" i="91" s="1"/>
  <c r="C143" i="91"/>
  <c r="B143" i="91"/>
  <c r="B142" i="91" s="1"/>
  <c r="B141" i="91" s="1"/>
  <c r="B86" i="91" s="1"/>
  <c r="F142" i="91"/>
  <c r="I123" i="91"/>
  <c r="F123" i="91"/>
  <c r="K122" i="91"/>
  <c r="J122" i="91"/>
  <c r="J121" i="91" s="1"/>
  <c r="H122" i="91"/>
  <c r="G122" i="91"/>
  <c r="E122" i="91"/>
  <c r="D122" i="91"/>
  <c r="C122" i="91"/>
  <c r="F122" i="91" s="1"/>
  <c r="B122" i="91"/>
  <c r="B121" i="91"/>
  <c r="K121" i="91"/>
  <c r="H121" i="91"/>
  <c r="G121" i="91"/>
  <c r="E121" i="91"/>
  <c r="D121" i="91"/>
  <c r="E119" i="91"/>
  <c r="I118" i="91"/>
  <c r="F118" i="91"/>
  <c r="I117" i="91"/>
  <c r="F117" i="91"/>
  <c r="I116" i="91"/>
  <c r="F116" i="91"/>
  <c r="I115" i="91"/>
  <c r="F115" i="91"/>
  <c r="K114" i="91"/>
  <c r="J114" i="91"/>
  <c r="H114" i="91"/>
  <c r="G114" i="91"/>
  <c r="F114" i="91"/>
  <c r="E114" i="91"/>
  <c r="D114" i="91"/>
  <c r="C114" i="91"/>
  <c r="I114" i="91" s="1"/>
  <c r="B114" i="91"/>
  <c r="I113" i="91"/>
  <c r="F113" i="91"/>
  <c r="I112" i="91"/>
  <c r="F112" i="91"/>
  <c r="I111" i="91"/>
  <c r="F111" i="91"/>
  <c r="K110" i="91"/>
  <c r="J110" i="91"/>
  <c r="J109" i="91" s="1"/>
  <c r="H110" i="91"/>
  <c r="G110" i="91"/>
  <c r="G109" i="91" s="1"/>
  <c r="E110" i="91"/>
  <c r="D110" i="91"/>
  <c r="C110" i="91"/>
  <c r="F110" i="91" s="1"/>
  <c r="B110" i="91"/>
  <c r="H51" i="91"/>
  <c r="G51" i="91"/>
  <c r="E51" i="91"/>
  <c r="H50" i="91"/>
  <c r="G50" i="91"/>
  <c r="E50" i="91"/>
  <c r="F49" i="91"/>
  <c r="E49" i="91"/>
  <c r="D49" i="91"/>
  <c r="C49" i="91"/>
  <c r="G49" i="91" s="1"/>
  <c r="B49" i="91"/>
  <c r="H48" i="91"/>
  <c r="G48" i="91"/>
  <c r="E48" i="91"/>
  <c r="H47" i="91"/>
  <c r="G47" i="91"/>
  <c r="E47" i="91"/>
  <c r="H46" i="91"/>
  <c r="G46" i="91"/>
  <c r="E46" i="91"/>
  <c r="H45" i="91"/>
  <c r="G45" i="91"/>
  <c r="E45" i="91"/>
  <c r="H44" i="91"/>
  <c r="G44" i="91"/>
  <c r="E44" i="91"/>
  <c r="G43" i="91"/>
  <c r="F43" i="91"/>
  <c r="D43" i="91"/>
  <c r="C43" i="91"/>
  <c r="H43" i="91" s="1"/>
  <c r="B43" i="91"/>
  <c r="H42" i="91"/>
  <c r="G42" i="91"/>
  <c r="E42" i="91"/>
  <c r="H41" i="91"/>
  <c r="G41" i="91"/>
  <c r="E41" i="91"/>
  <c r="H40" i="91"/>
  <c r="G40" i="91"/>
  <c r="E40" i="91"/>
  <c r="H39" i="91"/>
  <c r="G39" i="91"/>
  <c r="E39" i="91"/>
  <c r="H38" i="91"/>
  <c r="G38" i="91"/>
  <c r="E38" i="91"/>
  <c r="H37" i="91"/>
  <c r="G37" i="91"/>
  <c r="E37" i="91"/>
  <c r="H36" i="91"/>
  <c r="G36" i="91"/>
  <c r="E36" i="91"/>
  <c r="H35" i="91"/>
  <c r="G35" i="91"/>
  <c r="E35" i="91"/>
  <c r="H34" i="91"/>
  <c r="G34" i="91"/>
  <c r="E34" i="91"/>
  <c r="H33" i="91"/>
  <c r="F33" i="91"/>
  <c r="E33" i="91"/>
  <c r="D33" i="91"/>
  <c r="C33" i="91"/>
  <c r="G33" i="91" s="1"/>
  <c r="B33" i="91"/>
  <c r="H32" i="91"/>
  <c r="G32" i="91"/>
  <c r="E32" i="91"/>
  <c r="H31" i="91"/>
  <c r="G31" i="91"/>
  <c r="E31" i="91"/>
  <c r="H30" i="91"/>
  <c r="G30" i="91"/>
  <c r="E30" i="91"/>
  <c r="H29" i="91"/>
  <c r="G29" i="91"/>
  <c r="E29" i="91"/>
  <c r="K109" i="91"/>
  <c r="K120" i="91" s="1"/>
  <c r="K128" i="91" s="1"/>
  <c r="K130" i="91" s="1"/>
  <c r="H109" i="91"/>
  <c r="E109" i="91"/>
  <c r="E120" i="91" s="1"/>
  <c r="E128" i="91" s="1"/>
  <c r="D109" i="91"/>
  <c r="D120" i="91" s="1"/>
  <c r="D128" i="91" s="1"/>
  <c r="D130" i="91" s="1"/>
  <c r="B109" i="91"/>
  <c r="F98" i="91"/>
  <c r="B26" i="22" s="1"/>
  <c r="C98" i="91"/>
  <c r="B98" i="91"/>
  <c r="H94" i="91"/>
  <c r="G94" i="91"/>
  <c r="E94" i="91"/>
  <c r="H93" i="91"/>
  <c r="G93" i="91"/>
  <c r="E93" i="91"/>
  <c r="H92" i="91"/>
  <c r="F92" i="91"/>
  <c r="E92" i="91"/>
  <c r="D92" i="91"/>
  <c r="C92" i="91"/>
  <c r="G92" i="91" s="1"/>
  <c r="B92" i="91"/>
  <c r="B88" i="91" s="1"/>
  <c r="H91" i="91"/>
  <c r="G91" i="91"/>
  <c r="E91" i="91"/>
  <c r="H90" i="91"/>
  <c r="G90" i="91"/>
  <c r="E90" i="91"/>
  <c r="F89" i="91"/>
  <c r="F88" i="91" s="1"/>
  <c r="D89" i="91"/>
  <c r="C89" i="91"/>
  <c r="G89" i="91" s="1"/>
  <c r="B89" i="91"/>
  <c r="D88" i="91"/>
  <c r="C88" i="91"/>
  <c r="G88" i="91" s="1"/>
  <c r="H85" i="91"/>
  <c r="G85" i="91"/>
  <c r="E85" i="91"/>
  <c r="H84" i="91"/>
  <c r="G84" i="91"/>
  <c r="E84" i="91"/>
  <c r="H83" i="91"/>
  <c r="G83" i="91"/>
  <c r="E83" i="91"/>
  <c r="H82" i="91"/>
  <c r="G82" i="91"/>
  <c r="E82" i="91"/>
  <c r="H81" i="91"/>
  <c r="F81" i="91"/>
  <c r="E81" i="91"/>
  <c r="D81" i="91"/>
  <c r="C81" i="91"/>
  <c r="G81" i="91" s="1"/>
  <c r="B81" i="91"/>
  <c r="H28" i="91"/>
  <c r="F28" i="91"/>
  <c r="E28" i="91"/>
  <c r="D28" i="91"/>
  <c r="C28" i="91"/>
  <c r="G28" i="91" s="1"/>
  <c r="B28" i="91"/>
  <c r="H27" i="91"/>
  <c r="G27" i="91"/>
  <c r="E27" i="91"/>
  <c r="H26" i="91"/>
  <c r="G26" i="91"/>
  <c r="E26" i="91"/>
  <c r="H25" i="91"/>
  <c r="G25" i="91"/>
  <c r="E25" i="91"/>
  <c r="F24" i="91"/>
  <c r="F23" i="91" s="1"/>
  <c r="F22" i="91" s="1"/>
  <c r="D24" i="91"/>
  <c r="D23" i="91" s="1"/>
  <c r="D22" i="91" s="1"/>
  <c r="C24" i="91"/>
  <c r="H24" i="91" s="1"/>
  <c r="B24" i="91"/>
  <c r="B23" i="91"/>
  <c r="H70" i="91"/>
  <c r="G70" i="91"/>
  <c r="E70" i="91"/>
  <c r="H69" i="91"/>
  <c r="G69" i="91"/>
  <c r="E69" i="91"/>
  <c r="H80" i="91"/>
  <c r="G80" i="91"/>
  <c r="E80" i="91"/>
  <c r="H79" i="91"/>
  <c r="G79" i="91"/>
  <c r="E79" i="91"/>
  <c r="H78" i="91"/>
  <c r="G78" i="91"/>
  <c r="E78" i="91"/>
  <c r="H68" i="91"/>
  <c r="G68" i="91"/>
  <c r="E68" i="91"/>
  <c r="F67" i="91"/>
  <c r="D67" i="91"/>
  <c r="C67" i="91"/>
  <c r="G67" i="91" s="1"/>
  <c r="B67" i="91"/>
  <c r="H66" i="91"/>
  <c r="G66" i="91"/>
  <c r="E66" i="91"/>
  <c r="H65" i="91"/>
  <c r="G65" i="91"/>
  <c r="E65" i="91"/>
  <c r="G64" i="91"/>
  <c r="F64" i="91"/>
  <c r="D64" i="91"/>
  <c r="D63" i="91" s="1"/>
  <c r="C64" i="91"/>
  <c r="H64" i="91" s="1"/>
  <c r="B64" i="91"/>
  <c r="B63" i="91" s="1"/>
  <c r="F63" i="91"/>
  <c r="H62" i="91"/>
  <c r="G62" i="91"/>
  <c r="E62" i="91"/>
  <c r="H61" i="91"/>
  <c r="G61" i="91"/>
  <c r="E61" i="91"/>
  <c r="H60" i="91"/>
  <c r="G60" i="91"/>
  <c r="E60" i="91"/>
  <c r="I222" i="91"/>
  <c r="F222" i="91"/>
  <c r="I221" i="91"/>
  <c r="F221" i="91"/>
  <c r="I220" i="91"/>
  <c r="F220" i="91"/>
  <c r="I219" i="91"/>
  <c r="F219" i="91"/>
  <c r="K218" i="91"/>
  <c r="J218" i="91"/>
  <c r="H218" i="91"/>
  <c r="G218" i="91"/>
  <c r="E218" i="91"/>
  <c r="D218" i="91"/>
  <c r="C218" i="91"/>
  <c r="I218" i="91" s="1"/>
  <c r="B218" i="91"/>
  <c r="I217" i="91"/>
  <c r="F217" i="91"/>
  <c r="I216" i="91"/>
  <c r="F216" i="91"/>
  <c r="I215" i="91"/>
  <c r="F215" i="91"/>
  <c r="K214" i="91"/>
  <c r="J214" i="91"/>
  <c r="J213" i="91" s="1"/>
  <c r="J119" i="91" s="1"/>
  <c r="H214" i="91"/>
  <c r="G214" i="91"/>
  <c r="G213" i="91" s="1"/>
  <c r="G119" i="91" s="1"/>
  <c r="E214" i="91"/>
  <c r="D214" i="91"/>
  <c r="D213" i="91" s="1"/>
  <c r="D119" i="91" s="1"/>
  <c r="C214" i="91"/>
  <c r="I214" i="91" s="1"/>
  <c r="B214" i="91"/>
  <c r="H194" i="91"/>
  <c r="G194" i="91"/>
  <c r="E194" i="91"/>
  <c r="H193" i="91"/>
  <c r="G193" i="91"/>
  <c r="E193" i="91"/>
  <c r="H192" i="91"/>
  <c r="G192" i="91"/>
  <c r="E192" i="91"/>
  <c r="H191" i="91"/>
  <c r="F191" i="91"/>
  <c r="F182" i="91" s="1"/>
  <c r="E191" i="91"/>
  <c r="D191" i="91"/>
  <c r="C191" i="91"/>
  <c r="C182" i="91" s="1"/>
  <c r="B191" i="91"/>
  <c r="A190" i="24"/>
  <c r="A189" i="24"/>
  <c r="A188" i="24"/>
  <c r="B13" i="80"/>
  <c r="B13" i="27"/>
  <c r="D19" i="27" s="1"/>
  <c r="H169" i="85"/>
  <c r="F169" i="85"/>
  <c r="D169" i="85"/>
  <c r="H130" i="85"/>
  <c r="B13" i="85"/>
  <c r="F44" i="85" s="1"/>
  <c r="C66" i="95"/>
  <c r="C151" i="95"/>
  <c r="B13" i="95"/>
  <c r="B174" i="95"/>
  <c r="B13" i="9"/>
  <c r="B13" i="90"/>
  <c r="B13" i="6"/>
  <c r="D18" i="6" s="1"/>
  <c r="D220" i="6" s="1"/>
  <c r="B13" i="91"/>
  <c r="D107" i="91" s="1"/>
  <c r="D139" i="91" s="1"/>
  <c r="D211" i="91" s="1"/>
  <c r="G211" i="91" s="1"/>
  <c r="B13" i="22"/>
  <c r="B51" i="22"/>
  <c r="D166" i="22"/>
  <c r="B13" i="79"/>
  <c r="B13" i="65"/>
  <c r="B13" i="101"/>
  <c r="A223" i="91"/>
  <c r="A224" i="91"/>
  <c r="B20" i="22"/>
  <c r="B66" i="22"/>
  <c r="D94" i="22"/>
  <c r="C94" i="22"/>
  <c r="C82" i="22"/>
  <c r="D116" i="22"/>
  <c r="B41" i="22"/>
  <c r="F20" i="91"/>
  <c r="E107" i="91" s="1"/>
  <c r="F139" i="91" s="1"/>
  <c r="E211" i="91" s="1"/>
  <c r="H211" i="91" s="1"/>
  <c r="B73" i="27" l="1"/>
  <c r="H73" i="27"/>
  <c r="C19" i="27"/>
  <c r="D73" i="27"/>
  <c r="J73" i="27"/>
  <c r="H171" i="85"/>
  <c r="J67" i="85"/>
  <c r="E141" i="85"/>
  <c r="B173" i="85"/>
  <c r="B174" i="85"/>
  <c r="I132" i="85"/>
  <c r="C177" i="85"/>
  <c r="E177" i="85" s="1"/>
  <c r="F172" i="85"/>
  <c r="D21" i="85"/>
  <c r="D41" i="85" s="1"/>
  <c r="D77" i="85" s="1"/>
  <c r="J178" i="85"/>
  <c r="J180" i="85" s="1"/>
  <c r="E22" i="85"/>
  <c r="D172" i="85"/>
  <c r="C173" i="85"/>
  <c r="J171" i="85"/>
  <c r="H172" i="85"/>
  <c r="D173" i="85"/>
  <c r="E173" i="85" s="1"/>
  <c r="D174" i="85"/>
  <c r="D176" i="85"/>
  <c r="E135" i="85"/>
  <c r="E28" i="85"/>
  <c r="J177" i="85"/>
  <c r="D19" i="85"/>
  <c r="D44" i="85"/>
  <c r="F116" i="85"/>
  <c r="F171" i="85"/>
  <c r="E147" i="85"/>
  <c r="G132" i="85"/>
  <c r="C176" i="85"/>
  <c r="G176" i="85" s="1"/>
  <c r="E132" i="85"/>
  <c r="B172" i="85"/>
  <c r="I58" i="85"/>
  <c r="G138" i="85"/>
  <c r="I141" i="85"/>
  <c r="B176" i="85"/>
  <c r="F173" i="85"/>
  <c r="F174" i="85"/>
  <c r="E61" i="85"/>
  <c r="D177" i="85"/>
  <c r="E25" i="85"/>
  <c r="E127" i="85"/>
  <c r="G150" i="85"/>
  <c r="D171" i="85"/>
  <c r="G144" i="85"/>
  <c r="B21" i="85"/>
  <c r="B41" i="85" s="1"/>
  <c r="H173" i="85"/>
  <c r="I173" i="85" s="1"/>
  <c r="H174" i="85"/>
  <c r="J173" i="85"/>
  <c r="F130" i="85"/>
  <c r="H153" i="85"/>
  <c r="B67" i="85"/>
  <c r="J172" i="85"/>
  <c r="I135" i="85"/>
  <c r="B143" i="22"/>
  <c r="E114" i="24"/>
  <c r="E26" i="24"/>
  <c r="E27" i="24" s="1"/>
  <c r="E28" i="24" s="1"/>
  <c r="E29" i="24" s="1"/>
  <c r="E30" i="24" s="1"/>
  <c r="E31" i="24" s="1"/>
  <c r="E32" i="24" s="1"/>
  <c r="E33" i="24" s="1"/>
  <c r="E34" i="24" s="1"/>
  <c r="E35" i="24" s="1"/>
  <c r="E36" i="24" s="1"/>
  <c r="E37" i="24" s="1"/>
  <c r="D139" i="80"/>
  <c r="C47" i="80"/>
  <c r="C105" i="80" s="1"/>
  <c r="D105" i="80" s="1"/>
  <c r="E105" i="80" s="1"/>
  <c r="E139" i="80"/>
  <c r="B181" i="80"/>
  <c r="E181" i="80"/>
  <c r="E82" i="80"/>
  <c r="F82" i="80"/>
  <c r="E187" i="9"/>
  <c r="F58" i="9"/>
  <c r="C58" i="9"/>
  <c r="B69" i="22" s="1"/>
  <c r="B211" i="9"/>
  <c r="D211" i="9"/>
  <c r="B130" i="9"/>
  <c r="B153" i="9" s="1"/>
  <c r="E211" i="9"/>
  <c r="C109" i="9"/>
  <c r="C130" i="9" s="1"/>
  <c r="E153" i="9" s="1"/>
  <c r="B187" i="9"/>
  <c r="G189" i="6"/>
  <c r="K161" i="6"/>
  <c r="K291" i="6"/>
  <c r="G399" i="6"/>
  <c r="G197" i="6"/>
  <c r="G112" i="6"/>
  <c r="K379" i="6"/>
  <c r="K134" i="6"/>
  <c r="G142" i="6"/>
  <c r="K66" i="6"/>
  <c r="G331" i="6"/>
  <c r="G314" i="6"/>
  <c r="K228" i="6"/>
  <c r="K80" i="6"/>
  <c r="G129" i="6"/>
  <c r="K61" i="6"/>
  <c r="K197" i="6"/>
  <c r="K21" i="6"/>
  <c r="G309" i="6"/>
  <c r="G96" i="6"/>
  <c r="K326" i="6"/>
  <c r="G182" i="6"/>
  <c r="G268" i="6"/>
  <c r="K275" i="6"/>
  <c r="G282" i="6"/>
  <c r="G336" i="6"/>
  <c r="K233" i="6"/>
  <c r="G73" i="6"/>
  <c r="I18" i="6"/>
  <c r="I220" i="6" s="1"/>
  <c r="K124" i="6"/>
  <c r="G223" i="6"/>
  <c r="K26" i="6"/>
  <c r="K309" i="6"/>
  <c r="K263" i="6"/>
  <c r="G358" i="6"/>
  <c r="G49" i="6"/>
  <c r="G124" i="6"/>
  <c r="G203" i="6"/>
  <c r="K112" i="6"/>
  <c r="K156" i="6"/>
  <c r="G169" i="6"/>
  <c r="I222" i="6"/>
  <c r="I213" i="6" s="1"/>
  <c r="G350" i="6"/>
  <c r="K96" i="6"/>
  <c r="G107" i="6"/>
  <c r="G156" i="6"/>
  <c r="K268" i="6"/>
  <c r="H20" i="6"/>
  <c r="G320" i="6"/>
  <c r="E222" i="6"/>
  <c r="E213" i="6" s="1"/>
  <c r="K129" i="6"/>
  <c r="K405" i="6"/>
  <c r="K55" i="6"/>
  <c r="C20" i="6"/>
  <c r="K107" i="6"/>
  <c r="K182" i="6"/>
  <c r="K189" i="6"/>
  <c r="K344" i="6"/>
  <c r="G238" i="6"/>
  <c r="G118" i="6"/>
  <c r="G134" i="6"/>
  <c r="G298" i="6"/>
  <c r="K31" i="6"/>
  <c r="G66" i="6"/>
  <c r="K331" i="6"/>
  <c r="K399" i="6"/>
  <c r="G405" i="6"/>
  <c r="H18" i="6"/>
  <c r="H220" i="6" s="1"/>
  <c r="G55" i="6"/>
  <c r="K282" i="6"/>
  <c r="G344" i="6"/>
  <c r="G233" i="6"/>
  <c r="K118" i="6"/>
  <c r="K298" i="6"/>
  <c r="G31" i="6"/>
  <c r="G61" i="6"/>
  <c r="K73" i="6"/>
  <c r="K314" i="6"/>
  <c r="H177" i="85"/>
  <c r="G177" i="85"/>
  <c r="F153" i="85"/>
  <c r="B177" i="85"/>
  <c r="B153" i="85"/>
  <c r="I177" i="85"/>
  <c r="E58" i="85"/>
  <c r="G58" i="85"/>
  <c r="H67" i="85"/>
  <c r="D72" i="85" s="1"/>
  <c r="D76" i="85" s="1"/>
  <c r="E52" i="85"/>
  <c r="G49" i="85"/>
  <c r="G46" i="85"/>
  <c r="E32" i="85"/>
  <c r="C39" i="79"/>
  <c r="D39" i="79" s="1"/>
  <c r="D20" i="79"/>
  <c r="C156" i="22" s="1"/>
  <c r="D25" i="65"/>
  <c r="D31" i="65" s="1"/>
  <c r="C130" i="22" s="1"/>
  <c r="C37" i="80"/>
  <c r="D82" i="80"/>
  <c r="C139" i="80"/>
  <c r="E100" i="80"/>
  <c r="D120" i="22" s="1"/>
  <c r="B82" i="80"/>
  <c r="C181" i="80"/>
  <c r="B99" i="80"/>
  <c r="B119" i="22" s="1"/>
  <c r="C82" i="80"/>
  <c r="F140" i="80"/>
  <c r="B100" i="80"/>
  <c r="B120" i="22" s="1"/>
  <c r="B37" i="80"/>
  <c r="B41" i="80" s="1"/>
  <c r="B47" i="80"/>
  <c r="F181" i="80"/>
  <c r="C199" i="80"/>
  <c r="C202" i="80" s="1"/>
  <c r="F126" i="80"/>
  <c r="B168" i="95"/>
  <c r="B184" i="95" s="1"/>
  <c r="B193" i="95" s="1"/>
  <c r="D58" i="9"/>
  <c r="B70" i="22" s="1"/>
  <c r="B58" i="9"/>
  <c r="C21" i="9"/>
  <c r="C43" i="9" s="1"/>
  <c r="B68" i="22" s="1"/>
  <c r="B21" i="9"/>
  <c r="B43" i="9" s="1"/>
  <c r="G173" i="85"/>
  <c r="C67" i="85"/>
  <c r="I150" i="85"/>
  <c r="I46" i="85"/>
  <c r="I138" i="85"/>
  <c r="I144" i="85"/>
  <c r="I55" i="85"/>
  <c r="I64" i="85"/>
  <c r="C174" i="85"/>
  <c r="H44" i="85"/>
  <c r="D130" i="85"/>
  <c r="D67" i="85"/>
  <c r="B171" i="85"/>
  <c r="E49" i="85"/>
  <c r="G135" i="85"/>
  <c r="G141" i="85"/>
  <c r="G147" i="85"/>
  <c r="G52" i="85"/>
  <c r="G61" i="85"/>
  <c r="C175" i="85"/>
  <c r="F67" i="85"/>
  <c r="C153" i="85"/>
  <c r="C171" i="85"/>
  <c r="E121" i="85"/>
  <c r="E150" i="85"/>
  <c r="E38" i="85"/>
  <c r="E46" i="85"/>
  <c r="E138" i="85"/>
  <c r="E144" i="85"/>
  <c r="C21" i="85"/>
  <c r="E55" i="85"/>
  <c r="E64" i="85"/>
  <c r="I49" i="85"/>
  <c r="D119" i="85"/>
  <c r="C172" i="85"/>
  <c r="I52" i="85"/>
  <c r="E115" i="24"/>
  <c r="E116" i="24" s="1"/>
  <c r="E117" i="24" s="1"/>
  <c r="E118" i="24" s="1"/>
  <c r="E119" i="24" s="1"/>
  <c r="E120" i="24" s="1"/>
  <c r="E121" i="24" s="1"/>
  <c r="E122" i="24" s="1"/>
  <c r="E123" i="24" s="1"/>
  <c r="E124" i="24" s="1"/>
  <c r="E125" i="24" s="1"/>
  <c r="E126" i="24" s="1"/>
  <c r="E127" i="24" s="1"/>
  <c r="E128" i="24" s="1"/>
  <c r="E129" i="24" s="1"/>
  <c r="E130" i="24" s="1"/>
  <c r="E131" i="24" s="1"/>
  <c r="E132" i="24" s="1"/>
  <c r="E133" i="24" s="1"/>
  <c r="E134" i="24" s="1"/>
  <c r="E135" i="24" s="1"/>
  <c r="E136" i="24" s="1"/>
  <c r="E137" i="24" s="1"/>
  <c r="E138" i="24" s="1"/>
  <c r="E139" i="24" s="1"/>
  <c r="E140" i="24" s="1"/>
  <c r="E141" i="24" s="1"/>
  <c r="E142" i="24" s="1"/>
  <c r="E143" i="24" s="1"/>
  <c r="E144" i="24" s="1"/>
  <c r="E145" i="24" s="1"/>
  <c r="E146" i="24" s="1"/>
  <c r="E147" i="24" s="1"/>
  <c r="E148" i="24" s="1"/>
  <c r="E149" i="24" s="1"/>
  <c r="E150" i="24" s="1"/>
  <c r="E151" i="24" s="1"/>
  <c r="E152" i="24" s="1"/>
  <c r="E153" i="24" s="1"/>
  <c r="E154" i="24" s="1"/>
  <c r="E155" i="24" s="1"/>
  <c r="E156" i="24" s="1"/>
  <c r="E157" i="24" s="1"/>
  <c r="E158" i="24" s="1"/>
  <c r="E159" i="24" s="1"/>
  <c r="E160" i="24" s="1"/>
  <c r="E161" i="24" s="1"/>
  <c r="E162" i="24" s="1"/>
  <c r="E163" i="24" s="1"/>
  <c r="E164" i="24" s="1"/>
  <c r="E165" i="24" s="1"/>
  <c r="E166" i="24" s="1"/>
  <c r="E167" i="24" s="1"/>
  <c r="E168" i="24" s="1"/>
  <c r="E169" i="24" s="1"/>
  <c r="E170" i="24" s="1"/>
  <c r="E171" i="24" s="1"/>
  <c r="E172" i="24" s="1"/>
  <c r="E173" i="24" s="1"/>
  <c r="E174" i="24" s="1"/>
  <c r="E175" i="24" s="1"/>
  <c r="E176" i="24" s="1"/>
  <c r="E177" i="24" s="1"/>
  <c r="E178" i="24" s="1"/>
  <c r="E179" i="24" s="1"/>
  <c r="E180" i="24" s="1"/>
  <c r="E181" i="24" s="1"/>
  <c r="E182" i="24" s="1"/>
  <c r="E183" i="24" s="1"/>
  <c r="E184" i="24" s="1"/>
  <c r="E185" i="24" s="1"/>
  <c r="E186" i="24" s="1"/>
  <c r="E187" i="24" s="1"/>
  <c r="E38" i="24"/>
  <c r="E39" i="24" s="1"/>
  <c r="E40" i="24" s="1"/>
  <c r="E41" i="24" s="1"/>
  <c r="E42" i="24" s="1"/>
  <c r="E43" i="24" s="1"/>
  <c r="E44" i="24" s="1"/>
  <c r="E45" i="24" s="1"/>
  <c r="E46" i="24" s="1"/>
  <c r="E47" i="24" s="1"/>
  <c r="E48" i="24" s="1"/>
  <c r="E49" i="24" s="1"/>
  <c r="E50" i="24" s="1"/>
  <c r="E51" i="24" s="1"/>
  <c r="E52" i="24" s="1"/>
  <c r="E53" i="24" s="1"/>
  <c r="E54" i="24" s="1"/>
  <c r="E55" i="24" s="1"/>
  <c r="E56" i="24" s="1"/>
  <c r="E57" i="24" s="1"/>
  <c r="E58" i="24" s="1"/>
  <c r="E59" i="24" s="1"/>
  <c r="E60" i="24" s="1"/>
  <c r="E61" i="24" s="1"/>
  <c r="E62" i="24" s="1"/>
  <c r="E63" i="24" s="1"/>
  <c r="E64" i="24" s="1"/>
  <c r="E65" i="24" s="1"/>
  <c r="E66" i="24" s="1"/>
  <c r="E67" i="24" s="1"/>
  <c r="E68" i="24" s="1"/>
  <c r="E69" i="24" s="1"/>
  <c r="E70" i="24" s="1"/>
  <c r="E71" i="24" s="1"/>
  <c r="E72" i="24" s="1"/>
  <c r="E73" i="24" s="1"/>
  <c r="E74" i="24" s="1"/>
  <c r="E75" i="24" s="1"/>
  <c r="E76" i="24" s="1"/>
  <c r="E77" i="24" s="1"/>
  <c r="E78" i="24" s="1"/>
  <c r="E79" i="24" s="1"/>
  <c r="E80" i="24" s="1"/>
  <c r="E81" i="24" s="1"/>
  <c r="E82" i="24" s="1"/>
  <c r="E83" i="24" s="1"/>
  <c r="E84" i="24" s="1"/>
  <c r="E85" i="24" s="1"/>
  <c r="E86" i="24" s="1"/>
  <c r="E87" i="24" s="1"/>
  <c r="E88" i="24" s="1"/>
  <c r="E89" i="24" s="1"/>
  <c r="E90" i="24" s="1"/>
  <c r="E91" i="24" s="1"/>
  <c r="E92" i="24" s="1"/>
  <c r="E93" i="24" s="1"/>
  <c r="E94" i="24" s="1"/>
  <c r="E95" i="24" s="1"/>
  <c r="E96" i="24" s="1"/>
  <c r="C31" i="65"/>
  <c r="H29" i="101"/>
  <c r="I29" i="101"/>
  <c r="B29" i="101"/>
  <c r="C29" i="101"/>
  <c r="F23" i="101"/>
  <c r="M42" i="101"/>
  <c r="M40" i="101" s="1"/>
  <c r="M28" i="101" s="1"/>
  <c r="F42" i="101"/>
  <c r="F40" i="101" s="1"/>
  <c r="F28" i="101" s="1"/>
  <c r="M27" i="101"/>
  <c r="M25" i="101" s="1"/>
  <c r="M23" i="101" s="1"/>
  <c r="M29" i="101" s="1"/>
  <c r="D86" i="95"/>
  <c r="E86" i="95"/>
  <c r="C60" i="95"/>
  <c r="B95" i="95" s="1"/>
  <c r="G86" i="95"/>
  <c r="D153" i="9"/>
  <c r="B73" i="22"/>
  <c r="C187" i="9"/>
  <c r="D187" i="9"/>
  <c r="B22" i="90"/>
  <c r="L20" i="6"/>
  <c r="G80" i="6"/>
  <c r="G20" i="6" s="1"/>
  <c r="G371" i="6"/>
  <c r="H222" i="6"/>
  <c r="H213" i="6" s="1"/>
  <c r="G251" i="6"/>
  <c r="B222" i="6"/>
  <c r="B213" i="6" s="1"/>
  <c r="G161" i="6"/>
  <c r="K238" i="6"/>
  <c r="B20" i="6"/>
  <c r="I20" i="6"/>
  <c r="K320" i="6"/>
  <c r="K257" i="6"/>
  <c r="K384" i="6"/>
  <c r="G391" i="6"/>
  <c r="K251" i="6"/>
  <c r="L222" i="6"/>
  <c r="L213" i="6" s="1"/>
  <c r="K148" i="6"/>
  <c r="K358" i="6"/>
  <c r="K371" i="6"/>
  <c r="K89" i="6"/>
  <c r="K49" i="6"/>
  <c r="G379" i="6"/>
  <c r="K391" i="6"/>
  <c r="D222" i="6"/>
  <c r="D213" i="6" s="1"/>
  <c r="C222" i="6"/>
  <c r="C213" i="6" s="1"/>
  <c r="D20" i="6"/>
  <c r="K177" i="6"/>
  <c r="G275" i="6"/>
  <c r="K223" i="6"/>
  <c r="E20" i="6"/>
  <c r="G263" i="6"/>
  <c r="E18" i="6"/>
  <c r="E220" i="6" s="1"/>
  <c r="B30" i="22"/>
  <c r="B31" i="22"/>
  <c r="J120" i="91"/>
  <c r="J128" i="91" s="1"/>
  <c r="F141" i="91"/>
  <c r="F86" i="91" s="1"/>
  <c r="F87" i="91" s="1"/>
  <c r="F95" i="91" s="1"/>
  <c r="E182" i="91"/>
  <c r="G182" i="91"/>
  <c r="H182" i="91"/>
  <c r="B87" i="91"/>
  <c r="B95" i="91" s="1"/>
  <c r="B28" i="22"/>
  <c r="B130" i="91"/>
  <c r="B22" i="91"/>
  <c r="G120" i="91"/>
  <c r="G128" i="91" s="1"/>
  <c r="G130" i="91" s="1"/>
  <c r="F218" i="91"/>
  <c r="H49" i="91"/>
  <c r="D20" i="91"/>
  <c r="H107" i="91"/>
  <c r="C142" i="91"/>
  <c r="F214" i="91"/>
  <c r="H67" i="91"/>
  <c r="E24" i="91"/>
  <c r="E88" i="91"/>
  <c r="H89" i="91"/>
  <c r="C109" i="91"/>
  <c r="I110" i="91"/>
  <c r="E147" i="91"/>
  <c r="H200" i="91"/>
  <c r="H58" i="91"/>
  <c r="I122" i="91"/>
  <c r="G107" i="91"/>
  <c r="E64" i="91"/>
  <c r="C23" i="91"/>
  <c r="G24" i="91"/>
  <c r="E43" i="91"/>
  <c r="G147" i="91"/>
  <c r="C213" i="91"/>
  <c r="H72" i="91"/>
  <c r="H177" i="91"/>
  <c r="E186" i="91"/>
  <c r="I125" i="91"/>
  <c r="G191" i="91"/>
  <c r="E67" i="91"/>
  <c r="H88" i="91"/>
  <c r="E89" i="91"/>
  <c r="E200" i="91"/>
  <c r="E58" i="91"/>
  <c r="C63" i="91"/>
  <c r="C121" i="91"/>
  <c r="D142" i="91"/>
  <c r="D141" i="91" s="1"/>
  <c r="D86" i="91" s="1"/>
  <c r="D87" i="91" s="1"/>
  <c r="D95" i="91" s="1"/>
  <c r="D97" i="91" s="1"/>
  <c r="H178" i="85" l="1"/>
  <c r="H180" i="85" s="1"/>
  <c r="B178" i="85"/>
  <c r="B180" i="85" s="1"/>
  <c r="C77" i="85"/>
  <c r="B77" i="85"/>
  <c r="B94" i="85" s="1"/>
  <c r="I176" i="85"/>
  <c r="E176" i="85"/>
  <c r="B195" i="80"/>
  <c r="B199" i="80" s="1"/>
  <c r="B202" i="80" s="1"/>
  <c r="E98" i="80"/>
  <c r="D118" i="22" s="1"/>
  <c r="F131" i="80"/>
  <c r="C135" i="80" s="1"/>
  <c r="B98" i="80"/>
  <c r="B118" i="22" s="1"/>
  <c r="B105" i="80"/>
  <c r="B139" i="80"/>
  <c r="C41" i="80"/>
  <c r="B135" i="80"/>
  <c r="B117" i="22" s="1"/>
  <c r="C59" i="9"/>
  <c r="B71" i="22" s="1"/>
  <c r="C153" i="9"/>
  <c r="B76" i="22" s="1"/>
  <c r="D59" i="9"/>
  <c r="I214" i="6"/>
  <c r="D214" i="6"/>
  <c r="G222" i="6"/>
  <c r="L214" i="6"/>
  <c r="H214" i="6"/>
  <c r="K20" i="6"/>
  <c r="E214" i="6"/>
  <c r="D79" i="85"/>
  <c r="D32" i="65"/>
  <c r="F139" i="80"/>
  <c r="B59" i="9"/>
  <c r="E59" i="9"/>
  <c r="G175" i="85"/>
  <c r="I175" i="85"/>
  <c r="E175" i="85"/>
  <c r="G174" i="85"/>
  <c r="E174" i="85"/>
  <c r="I174" i="85"/>
  <c r="G67" i="85"/>
  <c r="E67" i="85"/>
  <c r="I67" i="85"/>
  <c r="C178" i="85"/>
  <c r="G172" i="85"/>
  <c r="I172" i="85"/>
  <c r="E172" i="85"/>
  <c r="C41" i="85"/>
  <c r="E41" i="85" s="1"/>
  <c r="E21" i="85"/>
  <c r="E94" i="85"/>
  <c r="B72" i="85"/>
  <c r="D178" i="85"/>
  <c r="D180" i="85" s="1"/>
  <c r="G171" i="85"/>
  <c r="E171" i="85"/>
  <c r="I171" i="85"/>
  <c r="E153" i="85"/>
  <c r="G153" i="85"/>
  <c r="I153" i="85"/>
  <c r="F178" i="85"/>
  <c r="F180" i="85" s="1"/>
  <c r="C72" i="85"/>
  <c r="C32" i="65"/>
  <c r="B130" i="22"/>
  <c r="F29" i="101"/>
  <c r="E97" i="22"/>
  <c r="B123" i="95"/>
  <c r="C86" i="22" s="1"/>
  <c r="C85" i="22"/>
  <c r="D85" i="22" s="1"/>
  <c r="B50" i="90"/>
  <c r="N22" i="90"/>
  <c r="F51" i="6"/>
  <c r="F379" i="6"/>
  <c r="F98" i="6"/>
  <c r="F63" i="6"/>
  <c r="F93" i="6"/>
  <c r="F91" i="6"/>
  <c r="F372" i="6"/>
  <c r="F363" i="6"/>
  <c r="F134" i="6"/>
  <c r="F236" i="6"/>
  <c r="F266" i="6"/>
  <c r="F260" i="6"/>
  <c r="F242" i="6"/>
  <c r="F157" i="6"/>
  <c r="F165" i="6"/>
  <c r="F263" i="6"/>
  <c r="F350" i="6"/>
  <c r="F111" i="6"/>
  <c r="F171" i="6"/>
  <c r="F229" i="6"/>
  <c r="F274" i="6"/>
  <c r="F352" i="6"/>
  <c r="F277" i="6"/>
  <c r="F280" i="6"/>
  <c r="F133" i="6"/>
  <c r="F90" i="6"/>
  <c r="F47" i="6"/>
  <c r="F368" i="6"/>
  <c r="F362" i="6"/>
  <c r="F355" i="6"/>
  <c r="F322" i="6"/>
  <c r="F97" i="6"/>
  <c r="F261" i="6"/>
  <c r="F109" i="6"/>
  <c r="F378" i="6"/>
  <c r="F206" i="6"/>
  <c r="F255" i="6"/>
  <c r="F161" i="6"/>
  <c r="F176" i="6"/>
  <c r="F377" i="6"/>
  <c r="F230" i="6"/>
  <c r="F413" i="6"/>
  <c r="F130" i="6"/>
  <c r="F58" i="6"/>
  <c r="B42" i="22"/>
  <c r="F52" i="6"/>
  <c r="F82" i="6"/>
  <c r="F278" i="6"/>
  <c r="F48" i="6"/>
  <c r="F46" i="6"/>
  <c r="F41" i="6"/>
  <c r="F370" i="6"/>
  <c r="F369" i="6"/>
  <c r="F358" i="6"/>
  <c r="F265" i="6"/>
  <c r="F411" i="6"/>
  <c r="F257" i="6"/>
  <c r="F104" i="6"/>
  <c r="F129" i="6"/>
  <c r="F210" i="6"/>
  <c r="F170" i="6"/>
  <c r="F61" i="6"/>
  <c r="F321" i="6"/>
  <c r="F107" i="6"/>
  <c r="F189" i="6"/>
  <c r="F381" i="6"/>
  <c r="F43" i="6"/>
  <c r="F371" i="6"/>
  <c r="F367" i="6"/>
  <c r="F391" i="6"/>
  <c r="F262" i="6"/>
  <c r="F85" i="6"/>
  <c r="F237" i="6"/>
  <c r="F179" i="6"/>
  <c r="F345" i="6"/>
  <c r="F185" i="6"/>
  <c r="F316" i="6"/>
  <c r="F341" i="6"/>
  <c r="F112" i="6"/>
  <c r="F235" i="6"/>
  <c r="F375" i="6"/>
  <c r="F62" i="6"/>
  <c r="F125" i="6"/>
  <c r="F311" i="6"/>
  <c r="F323" i="6"/>
  <c r="F282" i="6"/>
  <c r="F205" i="6"/>
  <c r="F249" i="6"/>
  <c r="F126" i="6"/>
  <c r="F100" i="6"/>
  <c r="F81" i="6"/>
  <c r="F406" i="6"/>
  <c r="F244" i="6"/>
  <c r="F245" i="6"/>
  <c r="F53" i="6"/>
  <c r="F49" i="6"/>
  <c r="F383" i="6"/>
  <c r="F94" i="6"/>
  <c r="F373" i="6"/>
  <c r="F364" i="6"/>
  <c r="F259" i="6"/>
  <c r="F127" i="6"/>
  <c r="F168" i="6"/>
  <c r="F252" i="6"/>
  <c r="F209" i="6"/>
  <c r="F348" i="6"/>
  <c r="F317" i="6"/>
  <c r="F308" i="6"/>
  <c r="F174" i="6"/>
  <c r="F284" i="6"/>
  <c r="F92" i="6"/>
  <c r="F360" i="6"/>
  <c r="F356" i="6"/>
  <c r="F207" i="6"/>
  <c r="F160" i="6"/>
  <c r="F256" i="6"/>
  <c r="F240" i="6"/>
  <c r="F108" i="6"/>
  <c r="F167" i="6"/>
  <c r="F199" i="6"/>
  <c r="F387" i="6"/>
  <c r="F342" i="6"/>
  <c r="F241" i="6"/>
  <c r="F346" i="6"/>
  <c r="F213" i="6"/>
  <c r="F181" i="6"/>
  <c r="F233" i="6"/>
  <c r="F214" i="6"/>
  <c r="F184" i="6"/>
  <c r="F128" i="6"/>
  <c r="F177" i="6"/>
  <c r="F84" i="6"/>
  <c r="F401" i="6"/>
  <c r="F124" i="6"/>
  <c r="F329" i="6"/>
  <c r="F75" i="6"/>
  <c r="F36" i="6"/>
  <c r="F142" i="6"/>
  <c r="F141" i="6"/>
  <c r="F139" i="6"/>
  <c r="F334" i="6"/>
  <c r="F66" i="6"/>
  <c r="F122" i="6"/>
  <c r="F35" i="6"/>
  <c r="F50" i="6"/>
  <c r="F194" i="6"/>
  <c r="F365" i="6"/>
  <c r="F361" i="6"/>
  <c r="F258" i="6"/>
  <c r="F246" i="6"/>
  <c r="F254" i="6"/>
  <c r="F197" i="6"/>
  <c r="F172" i="6"/>
  <c r="F314" i="6"/>
  <c r="F285" i="6"/>
  <c r="F327" i="6"/>
  <c r="F325" i="6"/>
  <c r="F380" i="6"/>
  <c r="F178" i="6"/>
  <c r="F386" i="6"/>
  <c r="F286" i="6"/>
  <c r="F59" i="6"/>
  <c r="F389" i="6"/>
  <c r="F87" i="6"/>
  <c r="F384" i="6"/>
  <c r="F351" i="6"/>
  <c r="F385" i="6"/>
  <c r="F402" i="6"/>
  <c r="F208" i="6"/>
  <c r="F340" i="6"/>
  <c r="F38" i="6"/>
  <c r="F397" i="6"/>
  <c r="F304" i="6"/>
  <c r="F201" i="6"/>
  <c r="F131" i="6"/>
  <c r="F138" i="6"/>
  <c r="F74" i="6"/>
  <c r="F281" i="6"/>
  <c r="F45" i="6"/>
  <c r="F366" i="6"/>
  <c r="F234" i="6"/>
  <c r="F410" i="6"/>
  <c r="F388" i="6"/>
  <c r="F320" i="6"/>
  <c r="F101" i="6"/>
  <c r="F319" i="6"/>
  <c r="F392" i="6"/>
  <c r="F347" i="6"/>
  <c r="F251" i="6"/>
  <c r="F271" i="6"/>
  <c r="F313" i="6"/>
  <c r="F283" i="6"/>
  <c r="F324" i="6"/>
  <c r="F270" i="6"/>
  <c r="F253" i="6"/>
  <c r="F326" i="6"/>
  <c r="F211" i="6"/>
  <c r="F273" i="6"/>
  <c r="F196" i="6"/>
  <c r="F275" i="6"/>
  <c r="F403" i="6"/>
  <c r="F158" i="6"/>
  <c r="F225" i="6"/>
  <c r="F396" i="6"/>
  <c r="F394" i="6"/>
  <c r="F339" i="6"/>
  <c r="F163" i="6"/>
  <c r="F198" i="6"/>
  <c r="F73" i="6"/>
  <c r="F72" i="6"/>
  <c r="F68" i="6"/>
  <c r="F292" i="6"/>
  <c r="F31" i="6"/>
  <c r="F150" i="6"/>
  <c r="F146" i="6"/>
  <c r="F299" i="6"/>
  <c r="F144" i="6"/>
  <c r="F279" i="6"/>
  <c r="F83" i="6"/>
  <c r="F117" i="6"/>
  <c r="F27" i="6"/>
  <c r="F272" i="6"/>
  <c r="F264" i="6"/>
  <c r="F106" i="6"/>
  <c r="F110" i="6"/>
  <c r="F318" i="6"/>
  <c r="F343" i="6"/>
  <c r="F239" i="6"/>
  <c r="F310" i="6"/>
  <c r="F248" i="6"/>
  <c r="F328" i="6"/>
  <c r="F353" i="6"/>
  <c r="F102" i="6"/>
  <c r="F409" i="6"/>
  <c r="F400" i="6"/>
  <c r="F116" i="6"/>
  <c r="F79" i="6"/>
  <c r="F336" i="6"/>
  <c r="F376" i="6"/>
  <c r="F69" i="6"/>
  <c r="F288" i="6"/>
  <c r="F64" i="6"/>
  <c r="F296" i="6"/>
  <c r="F121" i="6"/>
  <c r="F143" i="6"/>
  <c r="F173" i="6"/>
  <c r="F155" i="6"/>
  <c r="F295" i="6"/>
  <c r="F29" i="6"/>
  <c r="F114" i="6"/>
  <c r="F303" i="6"/>
  <c r="F44" i="6"/>
  <c r="F54" i="6"/>
  <c r="F190" i="6"/>
  <c r="F238" i="6"/>
  <c r="F166" i="6"/>
  <c r="F187" i="6"/>
  <c r="F203" i="6"/>
  <c r="F333" i="6"/>
  <c r="F32" i="6"/>
  <c r="F290" i="6"/>
  <c r="F28" i="6"/>
  <c r="F357" i="6"/>
  <c r="F95" i="6"/>
  <c r="F175" i="6"/>
  <c r="F193" i="6"/>
  <c r="F315" i="6"/>
  <c r="F188" i="6"/>
  <c r="F103" i="6"/>
  <c r="F309" i="6"/>
  <c r="F202" i="6"/>
  <c r="F268" i="6"/>
  <c r="F195" i="6"/>
  <c r="F183" i="6"/>
  <c r="F105" i="6"/>
  <c r="F152" i="6"/>
  <c r="F76" i="6"/>
  <c r="F337" i="6"/>
  <c r="F180" i="6"/>
  <c r="F70" i="6"/>
  <c r="F153" i="6"/>
  <c r="F33" i="6"/>
  <c r="F302" i="6"/>
  <c r="F297" i="6"/>
  <c r="F123" i="6"/>
  <c r="F247" i="6"/>
  <c r="F223" i="6"/>
  <c r="F307" i="6"/>
  <c r="F25" i="6"/>
  <c r="F289" i="6"/>
  <c r="F300" i="6"/>
  <c r="F354" i="6"/>
  <c r="F80" i="6"/>
  <c r="F56" i="6"/>
  <c r="F393" i="6"/>
  <c r="F204" i="6"/>
  <c r="F330" i="6"/>
  <c r="F312" i="6"/>
  <c r="F267" i="6"/>
  <c r="F344" i="6"/>
  <c r="F159" i="6"/>
  <c r="F186" i="6"/>
  <c r="F149" i="6"/>
  <c r="F39" i="6"/>
  <c r="F338" i="6"/>
  <c r="F86" i="6"/>
  <c r="F67" i="6"/>
  <c r="F301" i="6"/>
  <c r="F227" i="6"/>
  <c r="F145" i="6"/>
  <c r="F228" i="6"/>
  <c r="F60" i="6"/>
  <c r="F287" i="6"/>
  <c r="F306" i="6"/>
  <c r="F22" i="6"/>
  <c r="F294" i="6"/>
  <c r="F20" i="6"/>
  <c r="F191" i="6"/>
  <c r="F164" i="6"/>
  <c r="F407" i="6"/>
  <c r="F404" i="6"/>
  <c r="F37" i="6"/>
  <c r="F291" i="6"/>
  <c r="F135" i="6"/>
  <c r="F382" i="6"/>
  <c r="F24" i="6"/>
  <c r="F42" i="6"/>
  <c r="F243" i="6"/>
  <c r="F232" i="6"/>
  <c r="F88" i="6"/>
  <c r="F200" i="6"/>
  <c r="F55" i="6"/>
  <c r="F57" i="6"/>
  <c r="F374" i="6"/>
  <c r="F408" i="6"/>
  <c r="F113" i="6"/>
  <c r="F276" i="6"/>
  <c r="F398" i="6"/>
  <c r="F77" i="6"/>
  <c r="F192" i="6"/>
  <c r="F335" i="6"/>
  <c r="F71" i="6"/>
  <c r="F65" i="6"/>
  <c r="F148" i="6"/>
  <c r="F119" i="6"/>
  <c r="F349" i="6"/>
  <c r="F115" i="6"/>
  <c r="F99" i="6"/>
  <c r="F118" i="6"/>
  <c r="F30" i="6"/>
  <c r="F21" i="6"/>
  <c r="F293" i="6"/>
  <c r="F182" i="6"/>
  <c r="F89" i="6"/>
  <c r="F390" i="6"/>
  <c r="F231" i="6"/>
  <c r="F156" i="6"/>
  <c r="F162" i="6"/>
  <c r="F412" i="6"/>
  <c r="F331" i="6"/>
  <c r="F132" i="6"/>
  <c r="F405" i="6"/>
  <c r="F169" i="6"/>
  <c r="F399" i="6"/>
  <c r="F250" i="6"/>
  <c r="F395" i="6"/>
  <c r="F40" i="6"/>
  <c r="F151" i="6"/>
  <c r="F332" i="6"/>
  <c r="F226" i="6"/>
  <c r="F34" i="6"/>
  <c r="F140" i="6"/>
  <c r="F137" i="6"/>
  <c r="F224" i="6"/>
  <c r="F298" i="6"/>
  <c r="F96" i="6"/>
  <c r="F120" i="6"/>
  <c r="F26" i="6"/>
  <c r="F23" i="6"/>
  <c r="F305" i="6"/>
  <c r="F359" i="6"/>
  <c r="F269" i="6"/>
  <c r="F78" i="6"/>
  <c r="F136" i="6"/>
  <c r="F147" i="6"/>
  <c r="F154" i="6"/>
  <c r="F222" i="6"/>
  <c r="J52" i="6"/>
  <c r="J91" i="6"/>
  <c r="J94" i="6"/>
  <c r="J368" i="6"/>
  <c r="J359" i="6"/>
  <c r="J107" i="6"/>
  <c r="J293" i="6"/>
  <c r="J161" i="6"/>
  <c r="J128" i="6"/>
  <c r="J95" i="6"/>
  <c r="J379" i="6"/>
  <c r="J189" i="6"/>
  <c r="J99" i="6"/>
  <c r="J260" i="6"/>
  <c r="J413" i="6"/>
  <c r="J167" i="6"/>
  <c r="J169" i="6"/>
  <c r="J61" i="6"/>
  <c r="J254" i="6"/>
  <c r="J156" i="6"/>
  <c r="J56" i="6"/>
  <c r="J214" i="6"/>
  <c r="J84" i="6"/>
  <c r="J232" i="6"/>
  <c r="J384" i="6"/>
  <c r="J98" i="6"/>
  <c r="J198" i="6"/>
  <c r="J386" i="6"/>
  <c r="J100" i="6"/>
  <c r="J319" i="6"/>
  <c r="J233" i="6"/>
  <c r="J60" i="6"/>
  <c r="J57" i="6"/>
  <c r="B43" i="22"/>
  <c r="J49" i="6"/>
  <c r="J47" i="6"/>
  <c r="J89" i="6"/>
  <c r="J92" i="6"/>
  <c r="J372" i="6"/>
  <c r="J369" i="6"/>
  <c r="J366" i="6"/>
  <c r="J362" i="6"/>
  <c r="J356" i="6"/>
  <c r="J208" i="6"/>
  <c r="J187" i="6"/>
  <c r="J80" i="6"/>
  <c r="J333" i="6"/>
  <c r="J329" i="6"/>
  <c r="J86" i="6"/>
  <c r="J258" i="6"/>
  <c r="J171" i="6"/>
  <c r="J159" i="6"/>
  <c r="J53" i="6"/>
  <c r="J183" i="6"/>
  <c r="J249" i="6"/>
  <c r="J210" i="6"/>
  <c r="J248" i="6"/>
  <c r="J267" i="6"/>
  <c r="J351" i="6"/>
  <c r="J230" i="6"/>
  <c r="J324" i="6"/>
  <c r="J280" i="6"/>
  <c r="J103" i="6"/>
  <c r="J326" i="6"/>
  <c r="J282" i="6"/>
  <c r="J317" i="6"/>
  <c r="J328" i="6"/>
  <c r="J50" i="6"/>
  <c r="J197" i="6"/>
  <c r="J43" i="6"/>
  <c r="J46" i="6"/>
  <c r="J371" i="6"/>
  <c r="J365" i="6"/>
  <c r="J358" i="6"/>
  <c r="J357" i="6"/>
  <c r="J382" i="6"/>
  <c r="J165" i="6"/>
  <c r="J194" i="6"/>
  <c r="J265" i="6"/>
  <c r="J277" i="6"/>
  <c r="J281" i="6"/>
  <c r="J259" i="6"/>
  <c r="J331" i="6"/>
  <c r="J201" i="6"/>
  <c r="J62" i="6"/>
  <c r="J126" i="6"/>
  <c r="J96" i="6"/>
  <c r="J255" i="6"/>
  <c r="J85" i="6"/>
  <c r="J82" i="6"/>
  <c r="J377" i="6"/>
  <c r="J409" i="6"/>
  <c r="J58" i="6"/>
  <c r="J231" i="6"/>
  <c r="J176" i="6"/>
  <c r="J343" i="6"/>
  <c r="J327" i="6"/>
  <c r="J273" i="6"/>
  <c r="J345" i="6"/>
  <c r="J147" i="6"/>
  <c r="J51" i="6"/>
  <c r="J44" i="6"/>
  <c r="J238" i="6"/>
  <c r="J355" i="6"/>
  <c r="J375" i="6"/>
  <c r="J97" i="6"/>
  <c r="J285" i="6"/>
  <c r="J411" i="6"/>
  <c r="J352" i="6"/>
  <c r="J263" i="6"/>
  <c r="J213" i="6"/>
  <c r="J380" i="6"/>
  <c r="J385" i="6"/>
  <c r="J234" i="6"/>
  <c r="J376" i="6"/>
  <c r="J314" i="6"/>
  <c r="J125" i="6"/>
  <c r="J271" i="6"/>
  <c r="J88" i="6"/>
  <c r="J278" i="6"/>
  <c r="J309" i="6"/>
  <c r="J170" i="6"/>
  <c r="J59" i="6"/>
  <c r="J341" i="6"/>
  <c r="J393" i="6"/>
  <c r="J149" i="6"/>
  <c r="J300" i="6"/>
  <c r="J172" i="6"/>
  <c r="J291" i="6"/>
  <c r="J274" i="6"/>
  <c r="J348" i="6"/>
  <c r="J403" i="6"/>
  <c r="J72" i="6"/>
  <c r="J307" i="6"/>
  <c r="J168" i="6"/>
  <c r="J178" i="6"/>
  <c r="J304" i="6"/>
  <c r="J42" i="6"/>
  <c r="J240" i="6"/>
  <c r="J134" i="6"/>
  <c r="J141" i="6"/>
  <c r="J279" i="6"/>
  <c r="J186" i="6"/>
  <c r="J335" i="6"/>
  <c r="J101" i="6"/>
  <c r="J244" i="6"/>
  <c r="J256" i="6"/>
  <c r="J251" i="6"/>
  <c r="J181" i="6"/>
  <c r="J204" i="6"/>
  <c r="J246" i="6"/>
  <c r="J245" i="6"/>
  <c r="J315" i="6"/>
  <c r="J104" i="6"/>
  <c r="J252" i="6"/>
  <c r="J54" i="6"/>
  <c r="J211" i="6"/>
  <c r="J390" i="6"/>
  <c r="J48" i="6"/>
  <c r="J364" i="6"/>
  <c r="J253" i="6"/>
  <c r="J222" i="6"/>
  <c r="J349" i="6"/>
  <c r="J173" i="6"/>
  <c r="J113" i="6"/>
  <c r="J195" i="6"/>
  <c r="J316" i="6"/>
  <c r="J180" i="6"/>
  <c r="J193" i="6"/>
  <c r="J297" i="6"/>
  <c r="J302" i="6"/>
  <c r="J303" i="6"/>
  <c r="J185" i="6"/>
  <c r="J199" i="6"/>
  <c r="J294" i="6"/>
  <c r="J405" i="6"/>
  <c r="J207" i="6"/>
  <c r="J138" i="6"/>
  <c r="J410" i="6"/>
  <c r="J122" i="6"/>
  <c r="J401" i="6"/>
  <c r="J145" i="6"/>
  <c r="J66" i="6"/>
  <c r="J112" i="6"/>
  <c r="J152" i="6"/>
  <c r="J395" i="6"/>
  <c r="J398" i="6"/>
  <c r="J38" i="6"/>
  <c r="J301" i="6"/>
  <c r="J184" i="6"/>
  <c r="J120" i="6"/>
  <c r="J26" i="6"/>
  <c r="J23" i="6"/>
  <c r="J287" i="6"/>
  <c r="J223" i="6"/>
  <c r="J69" i="6"/>
  <c r="J337" i="6"/>
  <c r="J90" i="6"/>
  <c r="J162" i="6"/>
  <c r="J196" i="6"/>
  <c r="J261" i="6"/>
  <c r="J242" i="6"/>
  <c r="J392" i="6"/>
  <c r="J243" i="6"/>
  <c r="J160" i="6"/>
  <c r="J350" i="6"/>
  <c r="J226" i="6"/>
  <c r="J330" i="6"/>
  <c r="J312" i="6"/>
  <c r="J268" i="6"/>
  <c r="J34" i="6"/>
  <c r="J283" i="6"/>
  <c r="J270" i="6"/>
  <c r="J298" i="6"/>
  <c r="J408" i="6"/>
  <c r="J381" i="6"/>
  <c r="J299" i="6"/>
  <c r="J209" i="6"/>
  <c r="J118" i="6"/>
  <c r="J399" i="6"/>
  <c r="J228" i="6"/>
  <c r="J203" i="6"/>
  <c r="J158" i="6"/>
  <c r="J305" i="6"/>
  <c r="J79" i="6"/>
  <c r="J396" i="6"/>
  <c r="J36" i="6"/>
  <c r="J30" i="6"/>
  <c r="J284" i="6"/>
  <c r="J292" i="6"/>
  <c r="J35" i="6"/>
  <c r="J73" i="6"/>
  <c r="J117" i="6"/>
  <c r="J227" i="6"/>
  <c r="J68" i="6"/>
  <c r="J373" i="6"/>
  <c r="J354" i="6"/>
  <c r="J266" i="6"/>
  <c r="J200" i="6"/>
  <c r="J257" i="6"/>
  <c r="J237" i="6"/>
  <c r="J236" i="6"/>
  <c r="J229" i="6"/>
  <c r="J389" i="6"/>
  <c r="J139" i="6"/>
  <c r="J150" i="6"/>
  <c r="J241" i="6"/>
  <c r="J310" i="6"/>
  <c r="J155" i="6"/>
  <c r="J130" i="6"/>
  <c r="J63" i="6"/>
  <c r="J412" i="6"/>
  <c r="J406" i="6"/>
  <c r="J188" i="6"/>
  <c r="J65" i="6"/>
  <c r="J383" i="6"/>
  <c r="J119" i="6"/>
  <c r="J404" i="6"/>
  <c r="J136" i="6"/>
  <c r="J391" i="6"/>
  <c r="J192" i="6"/>
  <c r="J146" i="6"/>
  <c r="J77" i="6"/>
  <c r="J394" i="6"/>
  <c r="J27" i="6"/>
  <c r="J67" i="6"/>
  <c r="J342" i="6"/>
  <c r="J140" i="6"/>
  <c r="J74" i="6"/>
  <c r="J70" i="6"/>
  <c r="J135" i="6"/>
  <c r="J123" i="6"/>
  <c r="J33" i="6"/>
  <c r="J45" i="6"/>
  <c r="J367" i="6"/>
  <c r="J308" i="6"/>
  <c r="J374" i="6"/>
  <c r="J166" i="6"/>
  <c r="J163" i="6"/>
  <c r="J111" i="6"/>
  <c r="J108" i="6"/>
  <c r="J378" i="6"/>
  <c r="J344" i="6"/>
  <c r="J323" i="6"/>
  <c r="J306" i="6"/>
  <c r="J340" i="6"/>
  <c r="J78" i="6"/>
  <c r="J21" i="6"/>
  <c r="J225" i="6"/>
  <c r="J31" i="6"/>
  <c r="J20" i="6"/>
  <c r="J288" i="6"/>
  <c r="J131" i="6"/>
  <c r="J115" i="6"/>
  <c r="J295" i="6"/>
  <c r="J41" i="6"/>
  <c r="J363" i="6"/>
  <c r="J105" i="6"/>
  <c r="J202" i="6"/>
  <c r="J132" i="6"/>
  <c r="J157" i="6"/>
  <c r="J286" i="6"/>
  <c r="J235" i="6"/>
  <c r="J153" i="6"/>
  <c r="J190" i="6"/>
  <c r="J142" i="6"/>
  <c r="J143" i="6"/>
  <c r="J334" i="6"/>
  <c r="J76" i="6"/>
  <c r="J387" i="6"/>
  <c r="J121" i="6"/>
  <c r="J332" i="6"/>
  <c r="J25" i="6"/>
  <c r="J93" i="6"/>
  <c r="J370" i="6"/>
  <c r="J275" i="6"/>
  <c r="J177" i="6"/>
  <c r="J206" i="6"/>
  <c r="J318" i="6"/>
  <c r="J179" i="6"/>
  <c r="J296" i="6"/>
  <c r="J247" i="6"/>
  <c r="J407" i="6"/>
  <c r="J137" i="6"/>
  <c r="J151" i="6"/>
  <c r="J29" i="6"/>
  <c r="J290" i="6"/>
  <c r="J397" i="6"/>
  <c r="J40" i="6"/>
  <c r="J174" i="6"/>
  <c r="J24" i="6"/>
  <c r="J346" i="6"/>
  <c r="J28" i="6"/>
  <c r="J353" i="6"/>
  <c r="J55" i="6"/>
  <c r="J81" i="6"/>
  <c r="J272" i="6"/>
  <c r="J83" i="6"/>
  <c r="J114" i="6"/>
  <c r="J361" i="6"/>
  <c r="J264" i="6"/>
  <c r="J262" i="6"/>
  <c r="J250" i="6"/>
  <c r="J320" i="6"/>
  <c r="J22" i="6"/>
  <c r="J127" i="6"/>
  <c r="J313" i="6"/>
  <c r="J109" i="6"/>
  <c r="J110" i="6"/>
  <c r="J144" i="6"/>
  <c r="J129" i="6"/>
  <c r="J402" i="6"/>
  <c r="J276" i="6"/>
  <c r="J64" i="6"/>
  <c r="J75" i="6"/>
  <c r="J71" i="6"/>
  <c r="J224" i="6"/>
  <c r="J154" i="6"/>
  <c r="J338" i="6"/>
  <c r="J205" i="6"/>
  <c r="J360" i="6"/>
  <c r="J322" i="6"/>
  <c r="J124" i="6"/>
  <c r="J269" i="6"/>
  <c r="J321" i="6"/>
  <c r="J239" i="6"/>
  <c r="J106" i="6"/>
  <c r="J311" i="6"/>
  <c r="J388" i="6"/>
  <c r="J325" i="6"/>
  <c r="J32" i="6"/>
  <c r="J102" i="6"/>
  <c r="J400" i="6"/>
  <c r="J133" i="6"/>
  <c r="J39" i="6"/>
  <c r="J148" i="6"/>
  <c r="J289" i="6"/>
  <c r="J116" i="6"/>
  <c r="J336" i="6"/>
  <c r="J347" i="6"/>
  <c r="J191" i="6"/>
  <c r="J182" i="6"/>
  <c r="J175" i="6"/>
  <c r="J164" i="6"/>
  <c r="J87" i="6"/>
  <c r="J37" i="6"/>
  <c r="J339" i="6"/>
  <c r="K213" i="6"/>
  <c r="K214" i="6" s="1"/>
  <c r="G213" i="6"/>
  <c r="G214" i="6" s="1"/>
  <c r="C214" i="6"/>
  <c r="K222" i="6"/>
  <c r="B214" i="6"/>
  <c r="E63" i="91"/>
  <c r="H63" i="91"/>
  <c r="G63" i="91"/>
  <c r="E129" i="91"/>
  <c r="E130" i="91" s="1"/>
  <c r="B24" i="22"/>
  <c r="J129" i="91"/>
  <c r="J130" i="91" s="1"/>
  <c r="H129" i="91"/>
  <c r="F96" i="91"/>
  <c r="B32" i="22"/>
  <c r="E23" i="91"/>
  <c r="H23" i="91"/>
  <c r="G23" i="91"/>
  <c r="C22" i="91"/>
  <c r="B97" i="91"/>
  <c r="B22" i="22"/>
  <c r="F121" i="91"/>
  <c r="I121" i="91"/>
  <c r="F213" i="91"/>
  <c r="C119" i="91"/>
  <c r="F119" i="91" s="1"/>
  <c r="I213" i="91"/>
  <c r="I119" i="91" s="1"/>
  <c r="F109" i="91"/>
  <c r="C120" i="91"/>
  <c r="I109" i="91"/>
  <c r="H142" i="91"/>
  <c r="G142" i="91"/>
  <c r="E142" i="91"/>
  <c r="C141" i="91"/>
  <c r="D135" i="80" l="1"/>
  <c r="D117" i="22" s="1"/>
  <c r="C76" i="85"/>
  <c r="F94" i="85"/>
  <c r="B76" i="85"/>
  <c r="I94" i="85"/>
  <c r="C180" i="85"/>
  <c r="G178" i="85"/>
  <c r="E178" i="85"/>
  <c r="I178" i="85"/>
  <c r="N50" i="90"/>
  <c r="B52" i="90"/>
  <c r="B54" i="90" s="1"/>
  <c r="I120" i="91"/>
  <c r="C128" i="91"/>
  <c r="F120" i="91"/>
  <c r="H141" i="91"/>
  <c r="C86" i="91"/>
  <c r="G141" i="91"/>
  <c r="E141" i="91"/>
  <c r="B25" i="22"/>
  <c r="F97" i="91"/>
  <c r="H22" i="91"/>
  <c r="E22" i="91"/>
  <c r="G22" i="91"/>
  <c r="B33" i="22"/>
  <c r="H130" i="91"/>
  <c r="C79" i="85" l="1"/>
  <c r="C81" i="85"/>
  <c r="B167" i="22"/>
  <c r="B79" i="85"/>
  <c r="B80" i="85" s="1"/>
  <c r="C94" i="85"/>
  <c r="B81" i="85"/>
  <c r="E180" i="85"/>
  <c r="I180" i="85"/>
  <c r="G180" i="85"/>
  <c r="N52" i="90"/>
  <c r="B52" i="22"/>
  <c r="E86" i="91"/>
  <c r="H86" i="91"/>
  <c r="C87" i="91"/>
  <c r="G86" i="91"/>
  <c r="B29" i="22"/>
  <c r="I128" i="91"/>
  <c r="C130" i="91"/>
  <c r="F128" i="91"/>
  <c r="F86" i="85" l="1"/>
  <c r="D94" i="85"/>
  <c r="N54" i="90"/>
  <c r="B54" i="22" s="1"/>
  <c r="B53" i="22"/>
  <c r="E87" i="91"/>
  <c r="H87" i="91"/>
  <c r="G87" i="91"/>
  <c r="C95" i="91"/>
  <c r="K94" i="85" l="1"/>
  <c r="G94" i="85"/>
  <c r="H95" i="91"/>
  <c r="B23" i="22"/>
  <c r="E95" i="91"/>
  <c r="G95" i="91"/>
  <c r="C97" i="91"/>
  <c r="G97" i="91" l="1"/>
  <c r="E97" i="91"/>
  <c r="H97" i="91"/>
</calcChain>
</file>

<file path=xl/sharedStrings.xml><?xml version="1.0" encoding="utf-8"?>
<sst xmlns="http://schemas.openxmlformats.org/spreadsheetml/2006/main" count="2165" uniqueCount="1150">
  <si>
    <t xml:space="preserve">        Dívida Mobiliária</t>
  </si>
  <si>
    <t xml:space="preserve">        Outras Dívidas</t>
  </si>
  <si>
    <t xml:space="preserve">    Amortização da Dívida Interna</t>
  </si>
  <si>
    <t xml:space="preserve">    Amortização da Dívida Externa</t>
  </si>
  <si>
    <t>RREO - Anexo XVIII (LRF, Art. 48)</t>
  </si>
  <si>
    <t>&lt;EXERCÍCIO ANTERIOR&gt;</t>
  </si>
  <si>
    <t>a Pagar</t>
  </si>
  <si>
    <t xml:space="preserve">    RECEITAS CORRENTES</t>
  </si>
  <si>
    <t xml:space="preserve">            Impostos</t>
  </si>
  <si>
    <t xml:space="preserve">            Taxas</t>
  </si>
  <si>
    <t xml:space="preserve">            Contribuição de Melhoria</t>
  </si>
  <si>
    <t xml:space="preserve">            Contribuições Sociais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</si>
  <si>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</si>
  <si>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</si>
  <si>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</si>
  <si>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Outras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</si>
  <si>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</si>
  <si>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</si>
  <si>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</si>
  <si>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TRANSFERÊNCIAS CORRENTES</t>
  </si>
  <si>
    <t xml:space="preserve">            Transferências de Instituições Privadas</t>
  </si>
  <si>
    <t xml:space="preserve">            Transferências do Exterior</t>
  </si>
  <si>
    <t xml:space="preserve">        OUTRAS RECEITAS CORRENTES</t>
  </si>
  <si>
    <t xml:space="preserve">    RECEITAS DE CAPITAL</t>
  </si>
  <si>
    <t xml:space="preserve">        OPERAÇÕES DE CRÉDITO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</si>
  <si>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</si>
  <si>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</si>
  <si>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</si>
  <si>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</si>
  <si>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</si>
  <si>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</si>
  <si>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</si>
  <si>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</si>
  <si>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Mobiliária</t>
  </si>
  <si>
    <t xml:space="preserve">        Contratual</t>
  </si>
  <si>
    <t>(b/total b)</t>
  </si>
  <si>
    <t xml:space="preserve">            Demais Despesas Previdenciárias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</si>
  <si>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</si>
  <si>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</si>
  <si>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</si>
  <si>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</si>
  <si>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</si>
  <si>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</si>
  <si>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</si>
  <si>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</si>
  <si>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>RECEITAS E DESPESAS DOS REGIMES DE PREVIDÊNCIA</t>
  </si>
  <si>
    <t>RESTOS A PAGAR A PAGAR POR PODER E MINISTÉRIO PÚBLICO</t>
  </si>
  <si>
    <t>Mínimo Anual de &lt;18% / 25%&gt; das Receitas de Impostos na Manutenção e Desenvolvimento do Ensino</t>
  </si>
  <si>
    <t>DESPESAS COM MANUTENÇÃO E DESENVOLVIMENTO DO ENSINO</t>
  </si>
  <si>
    <t>Valor Apurado no Exercício Corrente</t>
  </si>
  <si>
    <t>DESPESAS DE CARÁTER CONTINUADO DERIVADAS DE  PPP</t>
  </si>
  <si>
    <t>RECEITAS (INTRA-ORÇAMENTÁRIAS) (II)</t>
  </si>
  <si>
    <t>SUBTOTAL DAS RECEITAS (III) = (I + 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</si>
  <si>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</si>
  <si>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</si>
  <si>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</si>
  <si>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</si>
  <si>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</si>
  <si>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</si>
  <si>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</si>
  <si>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</si>
  <si>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</si>
  <si>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>RESTOS A PAGAR (EXCETO INTRA-ORÇAMENTÁRIOS) (I)</t>
  </si>
  <si>
    <t>RESTOS A PAGAR (INTRA-ORÇAMENTÁRIOS) (II)</t>
  </si>
  <si>
    <t>RELATÓRIO RESUMIDO DA EXECUÇÃO ORÇAMENTÁRIA</t>
  </si>
  <si>
    <t>BALANÇO ORÇAMENTÁRIO</t>
  </si>
  <si>
    <t>ORÇAMENTOS FISCAL E DA SEGURIDADE SOCIAL</t>
  </si>
  <si>
    <t>PREVISÃO</t>
  </si>
  <si>
    <t>RECEITAS REALIZADAS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</si>
  <si>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</si>
  <si>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</si>
  <si>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</si>
  <si>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</si>
  <si>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</si>
  <si>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</si>
  <si>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</si>
  <si>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</si>
  <si>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</si>
  <si>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Tabela 3 - Demonstrativo da Receita Corrente Líquida</t>
  </si>
  <si>
    <t>Tabela 2 - Demonstrativo da Execução das Despesas por Função/Subfunção</t>
  </si>
  <si>
    <t>Tabela 1 - Balanço Orçamentário</t>
  </si>
  <si>
    <t xml:space="preserve">        Alienação de Bens, Direitos e Ativos</t>
  </si>
  <si>
    <t>PREVISÃO ORÇAMENTÁRIA</t>
  </si>
  <si>
    <t xml:space="preserve">        Receita de Contribuições dos Segurados</t>
  </si>
  <si>
    <t xml:space="preserve">            Demais Receitas Correntes</t>
  </si>
  <si>
    <t>2 Este Demonstrativo utiliza as seguintes hipóteses:
&lt;HIPÓTESE&gt;: &lt;VALOR&gt;</t>
  </si>
  <si>
    <t>SALDO FINANCEIRO</t>
  </si>
  <si>
    <t xml:space="preserve"> DO EXERCÍCIO</t>
  </si>
  <si>
    <t xml:space="preserve">DEMONSTRATIVO DA PROJEÇÃO ATUARIAL DO REGIME PRÓPRIO DE PREVIDÊNCIA DOS SERVIDORES </t>
  </si>
  <si>
    <t>APLICAÇÃO DOS RECURSOS DA ALIENAÇÃO DE ATIVOS (II)</t>
  </si>
  <si>
    <t>VALOR (III)</t>
  </si>
  <si>
    <t>(c)</t>
  </si>
  <si>
    <t>(c/a)</t>
  </si>
  <si>
    <t>(a-c)</t>
  </si>
  <si>
    <t>DOTAÇÃO</t>
  </si>
  <si>
    <t>DESPESAS EMPENHADAS</t>
  </si>
  <si>
    <t>DESPESAS LIQUIDADAS</t>
  </si>
  <si>
    <t>DESPESAS</t>
  </si>
  <si>
    <t>SALDO</t>
  </si>
  <si>
    <t>(d)</t>
  </si>
  <si>
    <t>(e)</t>
  </si>
  <si>
    <t>(g)</t>
  </si>
  <si>
    <t>(h)</t>
  </si>
  <si>
    <t>DESPESAS DE CAPITAL</t>
  </si>
  <si>
    <t>DEMONSTRATIVO DA EXECUÇÃO DAS DESPESAS POR FUNÇÃO/SUBFUNÇÃO</t>
  </si>
  <si>
    <t>FUNÇÃO/SUBFUNÇÃO</t>
  </si>
  <si>
    <t>TOTAL</t>
  </si>
  <si>
    <t>DEMONSTRATIVO DA RECEITA CORRENTE LÍQUIDA</t>
  </si>
  <si>
    <t>EVOLUÇÃO DA RECEITA REALIZADA NOS ÚLTIMOS 12 MESES</t>
  </si>
  <si>
    <t>ESPECIFICAÇÃO</t>
  </si>
  <si>
    <t>(ÚLTIMOS</t>
  </si>
  <si>
    <t>12 MESES)</t>
  </si>
  <si>
    <t>&lt;EXERCÍCIO&gt;</t>
  </si>
  <si>
    <t>RECEITAS CORRENTES (I)</t>
  </si>
  <si>
    <t xml:space="preserve">    Receita de Contribuições</t>
  </si>
  <si>
    <t xml:space="preserve">    Receita Patrimonial</t>
  </si>
  <si>
    <t xml:space="preserve">    Receita Agropecuária</t>
  </si>
  <si>
    <t xml:space="preserve">    Receita Industrial</t>
  </si>
  <si>
    <t xml:space="preserve">    Transferências Correntes</t>
  </si>
  <si>
    <t xml:space="preserve">    Outras Receitas Correntes</t>
  </si>
  <si>
    <t>DEDUÇÕES (II)</t>
  </si>
  <si>
    <t xml:space="preserve">    Receita de Serviços</t>
  </si>
  <si>
    <t>ORÇAMENTO DA SEGURIDADE SOCIAL</t>
  </si>
  <si>
    <t>RECEITAS DO ENSINO</t>
  </si>
  <si>
    <t>1- RECEITA DE IMPOSTOS</t>
  </si>
  <si>
    <t>FUNDEB</t>
  </si>
  <si>
    <t>DESPESAS DO FUNDEB</t>
  </si>
  <si>
    <t xml:space="preserve">
ESPECIFICAÇÃO</t>
  </si>
  <si>
    <t>REGISTROS EFETUADOS EM &lt;EXERCÍCIO&gt;</t>
  </si>
  <si>
    <t>TOTAL DE ATIVOS</t>
  </si>
  <si>
    <t xml:space="preserve">    Provisões de PPP</t>
  </si>
  <si>
    <t>DESPESAS DE PPP</t>
  </si>
  <si>
    <t>DEMONSTRATIVO DAS PARCERIAS PÚBLICO-PRIVADAS</t>
  </si>
  <si>
    <t>(EC)</t>
  </si>
  <si>
    <t>CORRENTE</t>
  </si>
  <si>
    <t xml:space="preserve">EXERCÍCIO </t>
  </si>
  <si>
    <t>ANTERIOR</t>
  </si>
  <si>
    <t>Até o Bimestre/</t>
  </si>
  <si>
    <t>&lt;Exercício&gt;</t>
  </si>
  <si>
    <t>&lt;Exercício Anterior&gt;</t>
  </si>
  <si>
    <t xml:space="preserve">    Despesas de Capital</t>
  </si>
  <si>
    <t xml:space="preserve">    Pessoal e Encargos Sociais</t>
  </si>
  <si>
    <t xml:space="preserve">    Outras Despesas Correntes</t>
  </si>
  <si>
    <t>PERÍODO DE REFERÊNCIA</t>
  </si>
  <si>
    <t>VALOR</t>
  </si>
  <si>
    <t>DEMONSTRATIVO DOS RESTOS A PAGAR POR PODER E ÓRGÃO</t>
  </si>
  <si>
    <t>Inscritos</t>
  </si>
  <si>
    <t>PODER/ÓRGÃO</t>
  </si>
  <si>
    <t>Cancelados</t>
  </si>
  <si>
    <t>Pagos</t>
  </si>
  <si>
    <t>Anteriores</t>
  </si>
  <si>
    <t>&lt;Exercício</t>
  </si>
  <si>
    <t>Anterior&gt;</t>
  </si>
  <si>
    <t>DESPESAS (EXCETO INTRA-ORÇAMENTÁRIAS) (I)</t>
  </si>
  <si>
    <t>DESPESAS (INTRA-ORÇAMENTÁRIAS) (II)</t>
  </si>
  <si>
    <t>TOTAL (III) = (I + II)</t>
  </si>
  <si>
    <t xml:space="preserve">    Compensação Financ. entre Regimes Previdência</t>
  </si>
  <si>
    <t>(b/a) x 100</t>
  </si>
  <si>
    <t>(d/c) x 100</t>
  </si>
  <si>
    <t xml:space="preserve">    Dedução de Receita para Formação do FUNDEB</t>
  </si>
  <si>
    <t>&lt;MR–11&gt;</t>
  </si>
  <si>
    <t>&lt;MR–10&gt;</t>
  </si>
  <si>
    <t>&lt;MR–9&gt;</t>
  </si>
  <si>
    <t>&lt;MR–8&gt;</t>
  </si>
  <si>
    <t>&lt;MR–7&gt;</t>
  </si>
  <si>
    <t>&lt;MR–6&gt;</t>
  </si>
  <si>
    <t>&lt;MR–5&gt;</t>
  </si>
  <si>
    <t>&lt;MR–4&gt;</t>
  </si>
  <si>
    <t>&lt;MR–3&gt;</t>
  </si>
  <si>
    <t>&lt;MR–2&gt;</t>
  </si>
  <si>
    <t>&lt;MR–1&gt;</t>
  </si>
  <si>
    <t>&lt;MR&gt;</t>
  </si>
  <si>
    <t xml:space="preserve">        Receita de Serviços</t>
  </si>
  <si>
    <t xml:space="preserve">            Compensação Previdenciária do RGPS para o RPPS</t>
  </si>
  <si>
    <t xml:space="preserve">        Amortização de Empréstimos</t>
  </si>
  <si>
    <t xml:space="preserve">            Compensação Previdenciária do RPPS para o RGPS</t>
  </si>
  <si>
    <t>DEMONSTRATIVO DAS RECEITAS E DESPESAS COM MANUTENÇÃO E DESENVOLVIMENTO DO ENSINO - MDE</t>
  </si>
  <si>
    <t>(f)</t>
  </si>
  <si>
    <t>LIQUIDADAS</t>
  </si>
  <si>
    <t>RECEITA CORRENTE LÍQUIDA (III) = (I - II)</t>
  </si>
  <si>
    <t>DEMONSTRATIVO DAS RECEITAS DE OPERAÇÕES DE CRÉDITO E DESPESAS DE CAPITAL</t>
  </si>
  <si>
    <t>DESPESA DE CAPITAL LÍQUIDA (II)</t>
  </si>
  <si>
    <t>EXERCÍCIO</t>
  </si>
  <si>
    <t>DEMONSTRATIVO DA RECEITA DE ALIENAÇÃO DE ATIVOS E APLICAÇÃO DOS RECURSOS</t>
  </si>
  <si>
    <t>PREVISÃO ATUALIZADA</t>
  </si>
  <si>
    <t>DOTAÇÃO ATUALIZADA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</si>
  <si>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</si>
  <si>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</si>
  <si>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</si>
  <si>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</si>
  <si>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Próprio dos Servidores Públicos</t>
  </si>
  <si>
    <t>SALDO ATUAL</t>
  </si>
  <si>
    <t>SALDO FINANCEIRO A APLICAR</t>
  </si>
  <si>
    <t xml:space="preserve">    Inversões Financeiras</t>
  </si>
  <si>
    <t>DESPESAS COM AÇÕES E SERVIÇOS PÚBLICOS DE SAÚDE</t>
  </si>
  <si>
    <t>(Por Subfunção)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</si>
  <si>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</si>
  <si>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</si>
  <si>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</si>
  <si>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</si>
  <si>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</si>
  <si>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</si>
  <si>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DEMONSTRATIVO SIMPLIFICADO DO RELATÓRIO RESUMIDO DA EXECUÇÃO ORÇAMENTÁRIA</t>
  </si>
  <si>
    <t>Despesas Empenhadas</t>
  </si>
  <si>
    <t>Despesas Liquidadas</t>
  </si>
  <si>
    <t>DESPESAS POR FUNÇÃO/SUBFUNÇÃO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</si>
  <si>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</si>
  <si>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</si>
  <si>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</si>
  <si>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</si>
  <si>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</si>
  <si>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</si>
  <si>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</si>
  <si>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</si>
  <si>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</si>
  <si>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RECEITA CORRENTE LÍQUIDA - RCL</t>
  </si>
  <si>
    <t>Receita Corrente Líquida</t>
  </si>
  <si>
    <t>Meta Fixada no</t>
  </si>
  <si>
    <t>Resultado Apurado</t>
  </si>
  <si>
    <t>% em Relação à Meta</t>
  </si>
  <si>
    <t>RESULTADOS NOMINAL E PRIMÁRIO</t>
  </si>
  <si>
    <t>Anexo de Metas</t>
  </si>
  <si>
    <t>Fiscais da LDO</t>
  </si>
  <si>
    <t>Inscrição</t>
  </si>
  <si>
    <t>Cancelamento</t>
  </si>
  <si>
    <t xml:space="preserve">Saldo 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</si>
  <si>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</si>
  <si>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</si>
  <si>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</si>
  <si>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</si>
  <si>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</si>
  <si>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</si>
  <si>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Valor Apurado</t>
  </si>
  <si>
    <t>Limites Constitucionais Anuais</t>
  </si>
  <si>
    <t>% Mínimo a</t>
  </si>
  <si>
    <t xml:space="preserve">    LEGISLATIVA</t>
  </si>
  <si>
    <t xml:space="preserve">    JUDICIÁRIA</t>
  </si>
  <si>
    <t xml:space="preserve">    ESSENCIAL A JUSTIÇA</t>
  </si>
  <si>
    <t xml:space="preserve">RECEITAS </t>
  </si>
  <si>
    <t>PREVIDENCIÁRIAS</t>
  </si>
  <si>
    <t>RESULTADO</t>
  </si>
  <si>
    <t>PREVIDENCIÁRIO</t>
  </si>
  <si>
    <t>(c) = (a - b)</t>
  </si>
  <si>
    <t>(d) = (“d” exerc. Anterior) + (c)</t>
  </si>
  <si>
    <t>(c) = (a-b)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</si>
  <si>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</si>
  <si>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</si>
  <si>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</si>
  <si>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</si>
  <si>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</si>
  <si>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</si>
  <si>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</si>
  <si>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</si>
  <si>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</si>
  <si>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</si>
  <si>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</si>
  <si>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</si>
  <si>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</si>
  <si>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</si>
  <si>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</si>
  <si>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</si>
  <si>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</si>
  <si>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</si>
  <si>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</si>
  <si>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</si>
  <si>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</si>
  <si>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</si>
  <si>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</si>
  <si>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</si>
  <si>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</si>
  <si>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 xml:space="preserve">        Outras Receitas Correntes</t>
  </si>
  <si>
    <t xml:space="preserve">        Outras Receitas de Capital</t>
  </si>
  <si>
    <t xml:space="preserve">            Aposentadorias</t>
  </si>
  <si>
    <t xml:space="preserve">            Pensões</t>
  </si>
  <si>
    <t xml:space="preserve">       Outras Despesas Previdenciárias</t>
  </si>
  <si>
    <t>Aplicar no Exercício</t>
  </si>
  <si>
    <t>RECEITAS DE OPERAÇÕES DE CRÉDITO E DESPESAS DE CAPITAL</t>
  </si>
  <si>
    <t>Valor Apurado Até o Bimestre</t>
  </si>
  <si>
    <t>Saldo a Realizar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</si>
  <si>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</si>
  <si>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</si>
  <si>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</si>
  <si>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</si>
  <si>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</si>
  <si>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</si>
  <si>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</si>
  <si>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RECEITA DA ALIENAÇÃO DE ATIVOS E APLICAÇÃO DOS RECURSOS</t>
  </si>
  <si>
    <t>Receita de Capital Resultante da Alienação de Ativos</t>
  </si>
  <si>
    <t>Aplicação dos Recursos da Alienação de Ativos</t>
  </si>
  <si>
    <t>Valor apurado</t>
  </si>
  <si>
    <t>Limite Constitucional Anual</t>
  </si>
  <si>
    <t xml:space="preserve">    Operações de Crédito Internas</t>
  </si>
  <si>
    <t xml:space="preserve">    Operações de Crédito Externas</t>
  </si>
  <si>
    <t xml:space="preserve">        Receita Patrimonial</t>
  </si>
  <si>
    <t>RESTOS A PAGAR NÃO PROCESSADOS</t>
  </si>
  <si>
    <t xml:space="preserve">  Previsão Inicial </t>
  </si>
  <si>
    <t xml:space="preserve">  Previsão Atualizada </t>
  </si>
  <si>
    <t>RECEITA RESULTANTE DE IMPOSTOS (caput do art. 212 da Constituição)</t>
  </si>
  <si>
    <t xml:space="preserve">2- RECEITA DE TRANSFERÊNCIAS CONSTITUCIONAIS E LEGAIS </t>
  </si>
  <si>
    <t>OUTRAS INFORMAÇÕES PARA CONTROLE</t>
  </si>
  <si>
    <t>(c) = (a – b)</t>
  </si>
  <si>
    <t>INSCRITAS EM RESTOS A PAGAR NÃO PROCESSADOS</t>
  </si>
  <si>
    <t>(-) Incentivos Fiscais a Contribuinte</t>
  </si>
  <si>
    <t xml:space="preserve">RESULTADO PARA APURAÇÃO DA </t>
  </si>
  <si>
    <t>REGRA DE OURO (III) = (I – II)</t>
  </si>
  <si>
    <t xml:space="preserve">Notas: </t>
  </si>
  <si>
    <t>Saldo não realizado</t>
  </si>
  <si>
    <t>(j)</t>
  </si>
  <si>
    <t>(k)</t>
  </si>
  <si>
    <t>(i)</t>
  </si>
  <si>
    <t>RREO - Anexo 1 (LRF, Art. 52, inciso I, alíneas "a" e "b" do inciso II e §1º)</t>
  </si>
  <si>
    <t>RECEITAS (EXCETO INTRA-ORÇAMENTÁRIAS) (I)</t>
  </si>
  <si>
    <t>OPERAÇÕES DE CRÉDITO / REFINANCIAMENTO  (IV)</t>
  </si>
  <si>
    <t>RREO - Anexo 2 (LRF, Art. 52, inciso II, alínea "c")</t>
  </si>
  <si>
    <t>RREO - Anexo 3 (LRF, Art. 53, inciso I)</t>
  </si>
  <si>
    <t xml:space="preserve">    Contrib. do Servidor para o Plano de Previdência </t>
  </si>
  <si>
    <t>RREO - Anexo 4 (LRF, Art. 53, inciso II)</t>
  </si>
  <si>
    <t>Tabela 7 - Demonstrativo dos Restos a Pagar por Poder e Órgão</t>
  </si>
  <si>
    <t>RREO - ANEXO 7 (LRF, art. 53, inciso V)</t>
  </si>
  <si>
    <t>Tabela 9 – Demonstrativo das Receitas de Operações de Crédito e Despesas de Capital</t>
  </si>
  <si>
    <t xml:space="preserve"> RREO – ANEXO 9 (LRF, art.53, § 1º, inciso I) </t>
  </si>
  <si>
    <t>SALDO NÃO EXECUTADO</t>
  </si>
  <si>
    <t>RREO – ANEXO 11 (LRF, art. 53, § 1º, inciso III )</t>
  </si>
  <si>
    <t>RREO – ANEXO 10 (LRF, art. 53, § 1º, inciso II)</t>
  </si>
  <si>
    <t xml:space="preserve">Tabela 10.1 - Demonstrativo da Projeção Atuarial do Regime Próprio de Previdência dos Servidores </t>
  </si>
  <si>
    <t>Tabela 11 - Demonstrativo da Receita de Alienação de Ativos e Aplicação dos Recursos</t>
  </si>
  <si>
    <t>Tabela 13 - Demonstrativo das Parcerias Público Privadas</t>
  </si>
  <si>
    <t>RREO - Anexo 13 (Lei nº 11.079, de 30.12.2004, arts. 22, 25 e 28)</t>
  </si>
  <si>
    <t>Tabela 14 - Demonstrativo Simplificado do Relatório Resumido da Execução Orçamentária</t>
  </si>
  <si>
    <t>DESPESAS COM SAÚDE NÃO COMPUTADAS PARA FINS DE APURAÇÃO DO PERCENTUAL MÍNIMO</t>
  </si>
  <si>
    <t>Inscritos em &lt;Exercício de Referência&gt;</t>
  </si>
  <si>
    <t>(m)</t>
  </si>
  <si>
    <t>DEMONSTRATIVO DAS RECEITAS E DESPESAS COM AÇÕES E SERVIÇOS PÚBLICOS DE SAÚDE</t>
  </si>
  <si>
    <t>RECEITAS PARA APURAÇÃO DA APLICAÇÃO EM AÇÕES E SERVIÇOS PÚBLICOS DE SAÚDE</t>
  </si>
  <si>
    <t xml:space="preserve">   Provenientes da União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</si>
  <si>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</si>
  <si>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</si>
  <si>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</si>
  <si>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</si>
  <si>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RREO – ANEXO  12 (LC 141/2012, art. 35)</t>
  </si>
  <si>
    <t>Em Reais</t>
  </si>
  <si>
    <t>Ação Legislativa</t>
  </si>
  <si>
    <t>Controle Externo</t>
  </si>
  <si>
    <t>Demais Subfunções</t>
  </si>
  <si>
    <t>Ação Judiciária</t>
  </si>
  <si>
    <t>Defesa do Interesse Público no Processo Judiciário</t>
  </si>
  <si>
    <t>Defesa da Ordem Jurídica</t>
  </si>
  <si>
    <t>Representação Judicial e Extrajudicial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</si>
  <si>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</si>
  <si>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</si>
  <si>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</si>
  <si>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</si>
  <si>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</si>
  <si>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</si>
  <si>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Ordenamento Territorial</t>
  </si>
  <si>
    <t>Formação de Recursos Humanos</t>
  </si>
  <si>
    <t>Administração de Receitas</t>
  </si>
  <si>
    <t>Administração de Concessões</t>
  </si>
  <si>
    <t>Comunicação Social</t>
  </si>
  <si>
    <t>Defesa Aérea</t>
  </si>
  <si>
    <t>Defesa Naval</t>
  </si>
  <si>
    <t>Defesa Terrestre</t>
  </si>
  <si>
    <t>Policiamento</t>
  </si>
  <si>
    <t>Defesa Civil</t>
  </si>
  <si>
    <t>Informação e Inteligência</t>
  </si>
  <si>
    <t>Relações Diplomáticas</t>
  </si>
  <si>
    <t>Cooperação Internacional</t>
  </si>
  <si>
    <t>Assistência ao Idoso</t>
  </si>
  <si>
    <t>Assistência ao Portador de Deficiência</t>
  </si>
  <si>
    <t>Assistência à Criança e ao Adolescente</t>
  </si>
  <si>
    <t>Assistência Comunitária</t>
  </si>
  <si>
    <t>Previdência Básica</t>
  </si>
  <si>
    <t>Previdência do Regime Estatutário</t>
  </si>
  <si>
    <t>Previdência Complementar</t>
  </si>
  <si>
    <t>Previdência Especial</t>
  </si>
  <si>
    <t>Proteção e Benefícios ao Trabalhador</t>
  </si>
  <si>
    <t>Relações de Trabalho</t>
  </si>
  <si>
    <t>Empregabilidade</t>
  </si>
  <si>
    <t>Fomento ao Trabalho</t>
  </si>
  <si>
    <t>Ensino Fundamental</t>
  </si>
  <si>
    <t>Ensino Médio</t>
  </si>
  <si>
    <t>Ensino Profissional</t>
  </si>
  <si>
    <t>Ensino Superior</t>
  </si>
  <si>
    <t>Educação Infantil</t>
  </si>
  <si>
    <t>Educação de Jovens e Adultos</t>
  </si>
  <si>
    <t>Educação Especial</t>
  </si>
  <si>
    <t>Patrimônio Histórico, Artístico e Arqueológico</t>
  </si>
  <si>
    <t>Difusão Cultural</t>
  </si>
  <si>
    <t>Custódia e Reintegração Social</t>
  </si>
  <si>
    <t>Direitos Individuais, Coletivos e Difusos</t>
  </si>
  <si>
    <t>Assistência aos Povos Indígenas</t>
  </si>
  <si>
    <t>Infra-Estrutura Urbana</t>
  </si>
  <si>
    <t>Serviços Urbanos</t>
  </si>
  <si>
    <t>Transportes Coletivos Urbanos</t>
  </si>
  <si>
    <t>Habitação Rural</t>
  </si>
  <si>
    <t>Habitação Urbana</t>
  </si>
  <si>
    <t>Saneamento Básico Rural</t>
  </si>
  <si>
    <t>Saneamento Básico Urbano</t>
  </si>
  <si>
    <t>Preservação e Conservação Ambiental</t>
  </si>
  <si>
    <t>Controle Ambiental</t>
  </si>
  <si>
    <t>Recuperação de Áreas Degradadas</t>
  </si>
  <si>
    <t>Recursos Hídricos</t>
  </si>
  <si>
    <t>Meteorologia</t>
  </si>
  <si>
    <t>Desenvolvimento Científico</t>
  </si>
  <si>
    <t>Desenvolvimento Tecnológico e Engenharia</t>
  </si>
  <si>
    <t>Difusão do Conhecimento Científico e Tecnológico</t>
  </si>
  <si>
    <t>Abastecimento</t>
  </si>
  <si>
    <t>Extensão Rural</t>
  </si>
  <si>
    <t>Irrigação</t>
  </si>
  <si>
    <t>Reforma Agrária</t>
  </si>
  <si>
    <t>Colonização</t>
  </si>
  <si>
    <t>Promoção Industrial</t>
  </si>
  <si>
    <t>Produção Industrial</t>
  </si>
  <si>
    <t>Mineração</t>
  </si>
  <si>
    <t>Propriedade Industrial</t>
  </si>
  <si>
    <t>Normalização e Qualidade</t>
  </si>
  <si>
    <t>Promoção Comercial</t>
  </si>
  <si>
    <t>Comercialização</t>
  </si>
  <si>
    <t>Comércio Exterior</t>
  </si>
  <si>
    <t>Serviços Financeiros</t>
  </si>
  <si>
    <t>Turismo</t>
  </si>
  <si>
    <t>Comunicações Postais</t>
  </si>
  <si>
    <t>Telecomunicações</t>
  </si>
  <si>
    <t>Conservação de Energia</t>
  </si>
  <si>
    <t>Energia Elétrica</t>
  </si>
  <si>
    <t>Petróleo</t>
  </si>
  <si>
    <t>Álcool</t>
  </si>
  <si>
    <t>Transporte Áereo</t>
  </si>
  <si>
    <t>Transporte Rodoviário</t>
  </si>
  <si>
    <t>Transporte Ferroviário</t>
  </si>
  <si>
    <t>Transporte Hidroviário</t>
  </si>
  <si>
    <t>Transportes Especiais</t>
  </si>
  <si>
    <t>Desporto de Rendimento</t>
  </si>
  <si>
    <t>Desporto Comunitário</t>
  </si>
  <si>
    <t>Lazer</t>
  </si>
  <si>
    <t>Refinanciamento da Dívida Interna</t>
  </si>
  <si>
    <t>Refinanciamento da Dívida Externa</t>
  </si>
  <si>
    <t>Serviço da Dívida Interna</t>
  </si>
  <si>
    <t>Serviço da Dívida Externa</t>
  </si>
  <si>
    <t>Transferências</t>
  </si>
  <si>
    <t>Outros Encargos Especiais</t>
  </si>
  <si>
    <t xml:space="preserve">         IRRF</t>
  </si>
  <si>
    <t xml:space="preserve">         Transferências da LC 87/1996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</si>
  <si>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</si>
  <si>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</si>
  <si>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</si>
  <si>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>RECEITAS DE ALIENAÇÃO DE ATIVOS (I)</t>
  </si>
  <si>
    <t>PREVISÃO INICIAL</t>
  </si>
  <si>
    <t>1 Essa coluna poderá ser apresentada somente no último bimestre</t>
  </si>
  <si>
    <t>Saldo</t>
  </si>
  <si>
    <t>Liquidados</t>
  </si>
  <si>
    <t xml:space="preserve">DOTAÇÃO </t>
  </si>
  <si>
    <t xml:space="preserve">DESPESAS </t>
  </si>
  <si>
    <t>EMPENHADAS</t>
  </si>
  <si>
    <t>(f) = (d – e)</t>
  </si>
  <si>
    <t>Despesas com Ações e Serviços Públicos de Saúde executadas com recursos de impostos</t>
  </si>
  <si>
    <t xml:space="preserve"> Em &lt;Exercício&gt;</t>
  </si>
  <si>
    <t>Em &lt;Exercício Anterior&gt;</t>
  </si>
  <si>
    <t>APORTES REALIZADOS</t>
  </si>
  <si>
    <t>FLUXO FINANCEIRO DOS RECURSOS DO FUNDEB</t>
  </si>
  <si>
    <t>Inscritos em &lt;Exercício de Referência - 4&gt;</t>
  </si>
  <si>
    <t>RECEITA DE TRANSFERÊNCIAS CONSTITUCIONAIS E LEGAIS (II)</t>
  </si>
  <si>
    <t>Saldo Total (a+b)</t>
  </si>
  <si>
    <t>3- TOTAL DA RECEITA DE IMPOSTOS (1 + 2)</t>
  </si>
  <si>
    <t>PODER EXECUTIVO</t>
  </si>
  <si>
    <t>RESTOS A PAGAR PROCESSADOS E NÃO PROCESSADOS LIQUIDADOS EM EXERCÍCIOS ANTERIORES</t>
  </si>
  <si>
    <t>PODER LEGISLATIVO</t>
  </si>
  <si>
    <t>RECEITAS ADICIONAIS PARA FINANCIAMENTO DO ENSINO</t>
  </si>
  <si>
    <t xml:space="preserve">    2.7- Cota-Parte IOF-Ouro </t>
  </si>
  <si>
    <t xml:space="preserve">    2.6- Cota-Parte IPVA </t>
  </si>
  <si>
    <t xml:space="preserve">    2.5- Cota-Parte ITR </t>
  </si>
  <si>
    <t xml:space="preserve">    2.4- Cota-Parte IPI-Exportação </t>
  </si>
  <si>
    <t xml:space="preserve">    2.3- ICMS-Desoneração – L.C. nº87/1996 </t>
  </si>
  <si>
    <t xml:space="preserve">    2.2- Cota-Parte ICMS </t>
  </si>
  <si>
    <t xml:space="preserve">        2.1.1- Parcela referente à CF, art. 159, I, alínea b</t>
  </si>
  <si>
    <t xml:space="preserve">    2.1- Cota-Parte FPM </t>
  </si>
  <si>
    <t xml:space="preserve">    1.3- Receita Resultante do Imposto sobre Serviços de Qualquer Natureza – ISS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</si>
  <si>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</si>
  <si>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1.1- Receita Resultante do Imposto sobre a Propriedade Predial e Territorial Urbana – IPTU</t>
  </si>
  <si>
    <t>RREO - ANEXO 8 (LDB, art. 72)</t>
  </si>
  <si>
    <t>Tabela 8.2 - Demonstrativo das Receitas e Despesas com Manutenção e Desenvolvimento do Ensino - MDE - MUNICÍPIOS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</si>
  <si>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</si>
  <si>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</si>
  <si>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</si>
  <si>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</si>
  <si>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Provenientes dos Estados</t>
  </si>
  <si>
    <t xml:space="preserve">   Provenientes de Outros Municípios</t>
  </si>
  <si>
    <t xml:space="preserve">         IPTU</t>
  </si>
  <si>
    <t xml:space="preserve">         ISS</t>
  </si>
  <si>
    <t xml:space="preserve">         ITBI</t>
  </si>
  <si>
    <t xml:space="preserve">         Cota-Parte do FPM</t>
  </si>
  <si>
    <t xml:space="preserve">         Cota-Parte do ITR</t>
  </si>
  <si>
    <t xml:space="preserve">         Cota-Parte do IPVA</t>
  </si>
  <si>
    <t xml:space="preserve">         Cota-Parte do ICMS</t>
  </si>
  <si>
    <t>RECEITAS INTRA-ORÇAMENTÁRIAS</t>
  </si>
  <si>
    <t>DESPESAS INTRA-ORÇAMENTÁRIAS</t>
  </si>
  <si>
    <t>SALDO NÃO REALIZADO</t>
  </si>
  <si>
    <r>
      <t>RECEITAS DE OPERAÇÕES DE CRÉDITO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(I)</t>
    </r>
  </si>
  <si>
    <r>
      <t>1</t>
    </r>
    <r>
      <rPr>
        <sz val="10"/>
        <rFont val="Times New Roman"/>
        <family val="1"/>
      </rPr>
      <t xml:space="preserve">  Operações de Crédito descritas na CF, art. 167, inciso III</t>
    </r>
  </si>
  <si>
    <t xml:space="preserve">(g) = (e-f) </t>
  </si>
  <si>
    <t>(i) = (e-h)</t>
  </si>
  <si>
    <t>(g) = (e-f)</t>
  </si>
  <si>
    <t>INSCRITAS EM RESTOS A PAGAR NÃO PROCESSADOS                          (k)</t>
  </si>
  <si>
    <t>(e) = (a-d)</t>
  </si>
  <si>
    <t>(d/total d)</t>
  </si>
  <si>
    <t xml:space="preserve">  Despesas Pagas</t>
  </si>
  <si>
    <t>Pagamento</t>
  </si>
  <si>
    <t>PAGAMENTO</t>
  </si>
  <si>
    <t>DE RESTOS A PAGAR</t>
  </si>
  <si>
    <t>PAGAS</t>
  </si>
  <si>
    <t>DESPESAS                                                    (e)</t>
  </si>
  <si>
    <t xml:space="preserve">    Demais Haveres Financeiros</t>
  </si>
  <si>
    <t xml:space="preserve">RESULTADO NOMINAL </t>
  </si>
  <si>
    <t>DISCRIMINAÇÃO DA META FISCAL</t>
  </si>
  <si>
    <t>VALOR CORRENTE</t>
  </si>
  <si>
    <t>META DE RESULTADO NOMINAL FIXADA NO ANEXO DE METAS FISCAIS DA LDO P/ O EXERCÍCIO DE REFERÊNCIA</t>
  </si>
  <si>
    <t xml:space="preserve">    Investimentos</t>
  </si>
  <si>
    <t>Tabela 6 - Demonstrativo do Resultado Primário</t>
  </si>
  <si>
    <t>RREO - ANEXO 6 (LRF, art 53, inciso III)</t>
  </si>
  <si>
    <t>Em reais</t>
  </si>
  <si>
    <t>RECEITAS PRIMÁRIAS</t>
  </si>
  <si>
    <t>DESPESAS PRIMÁRIAS</t>
  </si>
  <si>
    <t xml:space="preserve">        Demais Inversões Financeiras</t>
  </si>
  <si>
    <t>DESPESA PRIMÁRIA TOTAL (XVIII) = (X + XV + XVI + XVII)</t>
  </si>
  <si>
    <t xml:space="preserve">RESULTADO PRIMÁRIO (XIX) = (VII - XVIII) </t>
  </si>
  <si>
    <t>META DE RESULTADO PRIMÁRIO FIXADA NO ANEXO DE METAS FISCAIS DA LDO P/ O EXERCÍCIO DE REFERÊNCIA</t>
  </si>
  <si>
    <t xml:space="preserve">    Receita de Alienação de Bens Móveis</t>
  </si>
  <si>
    <t xml:space="preserve">    Receita de Alienação de Bens Imóveis</t>
  </si>
  <si>
    <t>(VIc -VIb)</t>
  </si>
  <si>
    <t>(VIc - VIa)</t>
  </si>
  <si>
    <t>Transferências para a Educação Básica</t>
  </si>
  <si>
    <t>Tabela 12.2 - Demonstrativo das Despesas com Saúde - Municípios</t>
  </si>
  <si>
    <t>Educação Básica</t>
  </si>
  <si>
    <t>Em 31 de dezembro de &lt;Exercício Anterior&gt;</t>
  </si>
  <si>
    <t>Em Exercícios Anteriores</t>
  </si>
  <si>
    <t xml:space="preserve">        Câmara Municipal </t>
  </si>
  <si>
    <t xml:space="preserve">        Tribunal de Contas do Município </t>
  </si>
  <si>
    <t>DO EXERCÍCIO</t>
  </si>
  <si>
    <t>DESPESAS INSCRITAS EM RESTOS A PAGAR NÃO PROCESSADOS</t>
  </si>
  <si>
    <t>Inscritos em &lt;Exercício de Referência - 1&gt;</t>
  </si>
  <si>
    <t>Inscritos em &lt;Exercício de Referência - 2&gt;</t>
  </si>
  <si>
    <r>
      <t>Inscritas em Restos a Pagar não Processados</t>
    </r>
    <r>
      <rPr>
        <b/>
        <vertAlign val="superscript"/>
        <sz val="8"/>
        <rFont val="Times New Roman"/>
        <family val="1"/>
      </rPr>
      <t>7</t>
    </r>
  </si>
  <si>
    <t>Notas: 1 Projeção atuarial elaborada em &lt;DATA DA AVALIAÇÃO&gt; e oficialmente enviada para o Ministério da Previdência Social – MPS.</t>
  </si>
  <si>
    <t>Promoção da Produção Agropecuária</t>
  </si>
  <si>
    <t>Defesa Agropecuária</t>
  </si>
  <si>
    <t>PODER/ÓRGÃO - INTRA</t>
  </si>
  <si>
    <t xml:space="preserve">    SALDOS DE EXERCÍCIOS ANTERIORES</t>
  </si>
  <si>
    <t xml:space="preserve">        Recursos Arrecadados em Exercícios Anteriores - RPPS</t>
  </si>
  <si>
    <t>RESERVA DO RPPS</t>
  </si>
  <si>
    <t xml:space="preserve">        Receita de Contribuições Patronais</t>
  </si>
  <si>
    <t xml:space="preserve">    RECEITAS CORRENTES (I)</t>
  </si>
  <si>
    <t>DEMONSTRATIVO DAS RECEITAS E DESPESAS PREVIDENCIÁRIAS DO REGIME PRÓPRIO DE PREVIDÊNCIA DOS SERVIDORES</t>
  </si>
  <si>
    <t>RECEITAS - PLANO FINANCEIRO</t>
  </si>
  <si>
    <t>DESPESAS - PLANO FINANCEIRO</t>
  </si>
  <si>
    <t xml:space="preserve">        VALOR</t>
  </si>
  <si>
    <t>RECEITAS - PLANO PREVIDENCIÁRIO</t>
  </si>
  <si>
    <t>DESPESAS - PLANO PREVIDENCIÁRIO</t>
  </si>
  <si>
    <t>RECURSOS ARRECADADOS EM EXERCÍCIOS ANTERIORES - PLANO PREVIDENCIÁRIO</t>
  </si>
  <si>
    <t>RESERVA ORÇAMENTÁRIA DO RPPS - PLANO PREVIDENCIÁRIO</t>
  </si>
  <si>
    <t xml:space="preserve">  Plano de Amortização - Contribuição Patronal Suplementar </t>
  </si>
  <si>
    <t xml:space="preserve">  Plano de Amortização - Aporte Periódico de Valores Predefinidos </t>
  </si>
  <si>
    <t xml:space="preserve">  Outros Aportes para o RPPS </t>
  </si>
  <si>
    <t xml:space="preserve">  Recursos para Cobertura de Déficit Financeiro </t>
  </si>
  <si>
    <t>APORTES DE RECURSOS PARA O RPPS - PLANO PREVIDENCIÁRIO</t>
  </si>
  <si>
    <t>BENS E DIREITOS DO RPPS - PLANO PREVIDENCIÁRIO</t>
  </si>
  <si>
    <t xml:space="preserve">  Recursos para Cobertura de Insuficiências Financeiras </t>
  </si>
  <si>
    <t xml:space="preserve">  Recursos para Formação de Reserva </t>
  </si>
  <si>
    <t>Caixa e Equivalente de Caixa</t>
  </si>
  <si>
    <t>Investimentos e Aplicações</t>
  </si>
  <si>
    <t>Outros Bens e Direitos</t>
  </si>
  <si>
    <t>APORTES DE RECURSOS PARA O RPPS - PLANO FINANCEIRO</t>
  </si>
  <si>
    <t xml:space="preserve">    Disponibilidade de Caixa</t>
  </si>
  <si>
    <t xml:space="preserve">    Ativos Constituídos pela SPE</t>
  </si>
  <si>
    <t>TOTAL DE PASSIVOS</t>
  </si>
  <si>
    <t xml:space="preserve">    Obrigações decorrentes de Ativos Constituídos pela SPE</t>
  </si>
  <si>
    <t xml:space="preserve">    Outros Passivos</t>
  </si>
  <si>
    <t>ATOS POTENCIAIS PASSIVOS</t>
  </si>
  <si>
    <t xml:space="preserve">    Obrigações Contratuais</t>
  </si>
  <si>
    <t xml:space="preserve">        Defensoria Pública</t>
  </si>
  <si>
    <t>Tabela 4 - Demonstrativo das Receitas e Despesas Previdenciárias do Regime Próprio de Previdência dos Servidores</t>
  </si>
  <si>
    <t xml:space="preserve">       IMPOSTOS, TAXAS E CONTRIBUIÇÕES DE MELHORIA</t>
  </si>
  <si>
    <t xml:space="preserve">        CONTRIBUIÇÕES</t>
  </si>
  <si>
    <t xml:space="preserve">            Contribuições Econômicas</t>
  </si>
  <si>
    <t xml:space="preserve">            Exploração do Patrimônio Imobiliário do Estado</t>
  </si>
  <si>
    <t xml:space="preserve">            Valores Mobiliários</t>
  </si>
  <si>
    <t xml:space="preserve">            Exploração de Recursos Naturais</t>
  </si>
  <si>
    <t xml:space="preserve">            Exploração do Patrimônio Intangível</t>
  </si>
  <si>
    <t xml:space="preserve">           Cessão de Direitos</t>
  </si>
  <si>
    <t xml:space="preserve">           Demais Receitas Patrimoniais</t>
  </si>
  <si>
    <t xml:space="preserve">            Serviços Administrativos e Comerciais Gerais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</si>
  <si>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</si>
  <si>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</si>
  <si>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</si>
  <si>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    Transferências da União e de suas Entidades</t>
  </si>
  <si>
    <t xml:space="preserve">            Transferências dos Municípios e de suas Entidades</t>
  </si>
  <si>
    <t xml:space="preserve">            Transferências de Pessoas Físicas</t>
  </si>
  <si>
    <t xml:space="preserve">            Multas Administrativas, Contratuais e Judiciais</t>
  </si>
  <si>
    <t xml:space="preserve">            Indenizações, Restituições e Ressarcimentos</t>
  </si>
  <si>
    <t xml:space="preserve">            Operações de Crédito - Mercado Interno</t>
  </si>
  <si>
    <t xml:space="preserve">            Operações de Crédito - Mercado Externo</t>
  </si>
  <si>
    <t xml:space="preserve">            Alienação de Bens Intangíveis</t>
  </si>
  <si>
    <t xml:space="preserve">           Transferências da União e de suas Entidades</t>
  </si>
  <si>
    <t xml:space="preserve">            Remuneração das Disponibilidades do Tesouro</t>
  </si>
  <si>
    <t xml:space="preserve">            Resgate de Títulos do Tesouro</t>
  </si>
  <si>
    <t xml:space="preserve">           Demais Receitas de Capital       </t>
  </si>
  <si>
    <t xml:space="preserve">            Contribuições para Entidades Privadas de Serviço Social
           └ e de Formação Profissional</t>
  </si>
  <si>
    <t xml:space="preserve">            Contribuição para o Custeio do Serviço de Iluminação
           └ Pública</t>
  </si>
  <si>
    <t xml:space="preserve">           Delegação de Serviços Públicos Mediante Concessão,
           └ Permissão, Autorização ou Licença</t>
  </si>
  <si>
    <t xml:space="preserve">            Serviços e Atividades Referentes à Navegação e ao
           └ Transporte</t>
  </si>
  <si>
    <t xml:space="preserve">            Transferências dos Estados e do Distrito Federal e de
           └ suas Entidades</t>
  </si>
  <si>
    <t xml:space="preserve">             Transferências Provenientes de Depósitos Não 
           └ Identificados</t>
  </si>
  <si>
    <t xml:space="preserve">            Transferências Provenientes de Depósitos Não 
           └ Identificados</t>
  </si>
  <si>
    <t xml:space="preserve">        IMPOSTOS, TAXAS E CONTRIBUIÇÕES DE MELHORIA</t>
  </si>
  <si>
    <t xml:space="preserve">            Cessão de Direitos</t>
  </si>
  <si>
    <t xml:space="preserve">            Demais Receitas Patrimoniais</t>
  </si>
  <si>
    <t xml:space="preserve">            Resgate de Títulos do Tesouro       </t>
  </si>
  <si>
    <t xml:space="preserve">           Demais Receitas de Capital</t>
  </si>
  <si>
    <t xml:space="preserve">            Contribuição para o Custeio do Serviço de Iluminação 
           └ Pública</t>
  </si>
  <si>
    <t xml:space="preserve">            Delegação de Serviços Públicos Mediante Concessão, 
           └ Permissão, Autorização ou Licença</t>
  </si>
  <si>
    <t xml:space="preserve">            Serviços e Atividades Referentes à Navegação e ao 
           └ Transporte</t>
  </si>
  <si>
    <t xml:space="preserve">            Transferências da União e de 
           └ suas Entidades</t>
  </si>
  <si>
    <t xml:space="preserve">            Transferências dos Estados e do Distrito Federal e de 
           └ suas Entidades</t>
  </si>
  <si>
    <t xml:space="preserve">            Bens, Direitos e Valores Incorporados ao Patrimônio 
           └ Público</t>
  </si>
  <si>
    <t xml:space="preserve">           Transferências dos Estados e do Distrito Federal e de suas 
           └ Entidades</t>
  </si>
  <si>
    <t xml:space="preserve">            Transferências Provenientes de Depósitos Não
           └ Identificados</t>
  </si>
  <si>
    <t xml:space="preserve">        Rendimentos de Aplicação Financeira </t>
  </si>
  <si>
    <t xml:space="preserve">        Outras Receitas Patrimoniais </t>
  </si>
  <si>
    <t xml:space="preserve">   Impostos, Taxas e Contribuições de Melhoria </t>
  </si>
  <si>
    <t xml:space="preserve">         Outros Impostos, Taxas e Contribuições de Melhoria </t>
  </si>
  <si>
    <t xml:space="preserve">    Impostos, Taxas e Contribuições de Melhoria </t>
  </si>
  <si>
    <t xml:space="preserve">    Contribuições </t>
  </si>
  <si>
    <t xml:space="preserve">    Receita Patrimonial </t>
  </si>
  <si>
    <t xml:space="preserve">    Transferências Correntes </t>
  </si>
  <si>
    <t xml:space="preserve">    Demais Receitas Correntes </t>
  </si>
  <si>
    <t xml:space="preserve">    Operações de Crédito (VI) </t>
  </si>
  <si>
    <t xml:space="preserve">    Amortização de Empréstimos (VII) </t>
  </si>
  <si>
    <t xml:space="preserve">    Alienação de Bens </t>
  </si>
  <si>
    <t xml:space="preserve">    Transferências de Capital </t>
  </si>
  <si>
    <t xml:space="preserve">    Outras Receitas de Capital </t>
  </si>
  <si>
    <t xml:space="preserve">RECEITAS CORRENTES (I) </t>
  </si>
  <si>
    <t xml:space="preserve">          ISS </t>
  </si>
  <si>
    <t xml:space="preserve">          ITBI </t>
  </si>
  <si>
    <t xml:space="preserve">          IRRF </t>
  </si>
  <si>
    <t xml:space="preserve">  IPTU </t>
  </si>
  <si>
    <t xml:space="preserve">        Aplicações Financeiras (II) </t>
  </si>
  <si>
    <t xml:space="preserve">        Cota-Parte do FPM </t>
  </si>
  <si>
    <t xml:space="preserve">        Cota-Parte do ICMS</t>
  </si>
  <si>
    <t xml:space="preserve">        Cota-Parte do IPVA </t>
  </si>
  <si>
    <t xml:space="preserve">        Cota-Parte do ITR </t>
  </si>
  <si>
    <t xml:space="preserve">        Transferências da LC 87/1996 </t>
  </si>
  <si>
    <t xml:space="preserve">        Transferências da LC nº 61/1989 </t>
  </si>
  <si>
    <t xml:space="preserve">        Transferências do FUNDEB </t>
  </si>
  <si>
    <t xml:space="preserve">        Outras Transferências Correntes </t>
  </si>
  <si>
    <t xml:space="preserve">        Outras Receitas Financeiras (III) </t>
  </si>
  <si>
    <t xml:space="preserve">        Receitas Correntes Restantes </t>
  </si>
  <si>
    <t xml:space="preserve">RECEITAS PRIMÁRIAS CORRENTES (IV) = (I - II - III) </t>
  </si>
  <si>
    <t xml:space="preserve">RECEITAS DE CAPITAL (V) </t>
  </si>
  <si>
    <t xml:space="preserve">        Convênios </t>
  </si>
  <si>
    <t xml:space="preserve">        Outras Transferências de Capital </t>
  </si>
  <si>
    <t xml:space="preserve">        Outras Alienações de Bens </t>
  </si>
  <si>
    <t xml:space="preserve">        Receitas de Alienação de Investimentos Permanentes (IX) </t>
  </si>
  <si>
    <t xml:space="preserve">        Receitas de Alienação de Investimentos Temporários (VIII) </t>
  </si>
  <si>
    <t xml:space="preserve">        Outras Receitas de Capital Não Primárias (X) </t>
  </si>
  <si>
    <t xml:space="preserve">        Outras Receitas de Capital Primárias </t>
  </si>
  <si>
    <t xml:space="preserve">RECEITAS PRIMÁRIAS DE CAPITAL (XI) = (V - VI - VII - VIII - IX - X) </t>
  </si>
  <si>
    <t xml:space="preserve">RECEITA PRIMÁRIA TOTAL (XII) = (IV + XI) </t>
  </si>
  <si>
    <t xml:space="preserve">RESULTADO PRIMÁRIO - Acima da Linha (XXIV) = (XIIa - (XXIIIa  +     XXIIIb +  XXIIIc)) </t>
  </si>
  <si>
    <t>JUROS NOMINAIS</t>
  </si>
  <si>
    <t>VALOR INCORRIDO</t>
  </si>
  <si>
    <t>JUROS E ENCARGOS ATIVOS (XXV)</t>
  </si>
  <si>
    <t>JUROS E ENCARGOS PASSIVOS (XXVI)</t>
  </si>
  <si>
    <t>RESULTADO NOMINAL - Acima da Linha (XXVII) =  XXIV + (XXV - XXVI)</t>
  </si>
  <si>
    <t>META FISCAL PARA O RESULTADO NOMINAL</t>
  </si>
  <si>
    <t>Meta fixada no Anexo de Metas Fiscais da LDO para o exercício de referência</t>
  </si>
  <si>
    <t>ABAIXO DA LINHA</t>
  </si>
  <si>
    <t>CÁLCULO DO RESULTADO NOMINAL</t>
  </si>
  <si>
    <t>DÍVIDA CONSOLIDADA (XXVIII)</t>
  </si>
  <si>
    <t>DEDUÇÕES (XXIX)</t>
  </si>
  <si>
    <t xml:space="preserve">           Disponibilidade de Caixa Bruta</t>
  </si>
  <si>
    <t xml:space="preserve">           (-) Restos a Pagar Processados (XXX)  </t>
  </si>
  <si>
    <t>DÍVIDA CONSOLIDADA LÍQUIDA (XXXI) = (XXVIII - XXIX)</t>
  </si>
  <si>
    <t>RESULTADO NOMINAL - Abaixo da Linha (XXXII) = (XXXIa - XXXIb)</t>
  </si>
  <si>
    <t>AJUSTE METODOLÓGICO</t>
  </si>
  <si>
    <t>VARIAÇÃO SALDO RPP = (XXXIII) = (XXXa - XXXb)</t>
  </si>
  <si>
    <t>RECEITA DE ALIENAÇÃO DE INVESTIMENTOS PERMANENTES (IX)</t>
  </si>
  <si>
    <t>PASSIVOS RECONHECIDOS NA DC (XXXIV)</t>
  </si>
  <si>
    <t>INFORMAÇÕES ADICIONAIS</t>
  </si>
  <si>
    <t>RESERVA ORÇAMENTÁRIA DO RPPS</t>
  </si>
  <si>
    <t>RESULTADO PRIMÁRIO CONFORME MODELO DA 7ª EDIÇÃO DO MDF</t>
  </si>
  <si>
    <t>RECEITA PRIMÁRIA TOTAL  (VII) = (I + VI)</t>
  </si>
  <si>
    <t>DISCRIMINAÇÃO DA META FISCAL DE RESULTADO PRIMÁRIO</t>
  </si>
  <si>
    <t>RESULTADO NOMINAL CONFORME MODELO DA 7ª EDIÇÃO DO MDF</t>
  </si>
  <si>
    <t>DISCRIMINAÇÃO DA META FISCAL DE RESULTADO NOMINAL</t>
  </si>
  <si>
    <t>Em 31/Dez Exercício Anterior</t>
  </si>
  <si>
    <t>DOTAÇÃO 
ATUALIZADA</t>
  </si>
  <si>
    <t>DESPESAS 
EMPENHADAS</t>
  </si>
  <si>
    <t>RESTOS A PAGAR 
NÃO PROCESSADOS</t>
  </si>
  <si>
    <t>LIQUIDADOS</t>
  </si>
  <si>
    <t xml:space="preserve">PAGOS                     (c) </t>
  </si>
  <si>
    <t>DESPESAS 
PAGAS                     (a)</t>
  </si>
  <si>
    <t>RESTOS A PAGAR 
PROCESSADOS PAGOS                     (b)</t>
  </si>
  <si>
    <t>DESPESA PRIMÁRIA TOTAL (XXIII) = (XV + XXI + XXII)</t>
  </si>
  <si>
    <t>DESPESAS CORRENTES (XIII)</t>
  </si>
  <si>
    <t xml:space="preserve">    Juros e Encargos da Dívida (XIV)</t>
  </si>
  <si>
    <t>DESPESAS PRIMÁRIAS CORRENTES (XV) = (XIII - XIV)</t>
  </si>
  <si>
    <t>DESPESAS DE CAPITAL (XVI)</t>
  </si>
  <si>
    <t xml:space="preserve">        Concessão de Empréstimos e Financiamentos (XVII)</t>
  </si>
  <si>
    <t xml:space="preserve">        Aquisição de Título de Capital já Integralizado (XVIII)</t>
  </si>
  <si>
    <t xml:space="preserve">        Aquisição de Título de Crédito (XIX)</t>
  </si>
  <si>
    <t xml:space="preserve">    Amortização da Dívida (XX)</t>
  </si>
  <si>
    <t>DESPESAS PRIMÁRIAS DE CAPITAL (XXI) = (XVI - XVII - XVIII - XIX - XX)</t>
  </si>
  <si>
    <t>RESERVA DE CONTINGÊNCIA (XXII)</t>
  </si>
  <si>
    <t xml:space="preserve">    Riscos não Provisionados </t>
  </si>
  <si>
    <t xml:space="preserve">    Garantias Concedidas </t>
  </si>
  <si>
    <t xml:space="preserve">    Outros Passivos Contingentes </t>
  </si>
  <si>
    <t xml:space="preserve">          Outros Impostos, Taxas e Contribuições de Melhoria </t>
  </si>
  <si>
    <t xml:space="preserve">DESPESAS PAGAS </t>
  </si>
  <si>
    <t>INSCRITAS EM RESTOS A PAGAR NÃO PROCESSADOS (f)</t>
  </si>
  <si>
    <r>
      <t>INSCRITAS EM RESTOS A PAGAR NÃO PROCESSADOS</t>
    </r>
    <r>
      <rPr>
        <b/>
        <sz val="10"/>
        <rFont val="Times New Roman"/>
        <family val="1"/>
      </rPr>
      <t xml:space="preserve"> (f)</t>
    </r>
  </si>
  <si>
    <t>% Aplicado</t>
  </si>
  <si>
    <t>PLANO PREVIDÊNCIARIO</t>
  </si>
  <si>
    <t>PLANO FINANCEIRO</t>
  </si>
  <si>
    <t xml:space="preserve">    1.4- Receita Resultante do Imposto de Renda Retido na Fonte – IRRF</t>
  </si>
  <si>
    <t>SALÁRIO</t>
  </si>
  <si>
    <t>EDUCAÇÃO</t>
  </si>
  <si>
    <t>(-) Incentivos Fiscais a Contribuinte por Instituições Financeiras</t>
  </si>
  <si>
    <t>(h) = (d-e)</t>
  </si>
  <si>
    <t xml:space="preserve">SALDO </t>
  </si>
  <si>
    <t>(j) = (Ib – (IIf+ IIg))</t>
  </si>
  <si>
    <t>(k) = (IIIi + IIIj)</t>
  </si>
  <si>
    <t>Regime Próprio de Previdência dos Servidores - PLANO PREVIDENCIÁRIO</t>
  </si>
  <si>
    <t xml:space="preserve">    Receitas Previdenciárias Realizadas</t>
  </si>
  <si>
    <t xml:space="preserve">    Despesas Previdenciárias Liquidadas</t>
  </si>
  <si>
    <t xml:space="preserve">    Resultado Previdenciário</t>
  </si>
  <si>
    <t>Regime Próprio de Previdência dos Servidores - PLANO FINANCEIRO</t>
  </si>
  <si>
    <t>DEMONSTRATIVO DOS RESULTADOS PRIMÁRIO E NOMINAL   - ESTADOS, DISTRITO FEDERAL E MUNICÍPIOS</t>
  </si>
  <si>
    <t xml:space="preserve">            Receita de Aporte Periódico de Valores Predefinidos (II)</t>
  </si>
  <si>
    <t xml:space="preserve">    RECEITAS DE CAPITAL (III)</t>
  </si>
  <si>
    <t>TOTAL DAS RECEITAS PREVIDENCIÁRIAS RPPS - (IV) = (I + III - II)</t>
  </si>
  <si>
    <t>SALDO DE EXERCÍCIO ANTERIORES</t>
  </si>
  <si>
    <t xml:space="preserve">        Superávit Financeiro Utilizado para Créditos Adicionais</t>
  </si>
  <si>
    <t>VARIAÇÃO CAMBIAL (XXXV)</t>
  </si>
  <si>
    <t>PAGAMENTO DE PRECATÓRIOS INTEGRANTES DA DC (XXXVI)</t>
  </si>
  <si>
    <t xml:space="preserve">    RECURSOS ARRECADADOS EM EXERCÍCIOS ANTERIORES - RPPS</t>
  </si>
  <si>
    <t xml:space="preserve">    SUPERÁVIT FINANCEIRO UTILIZADO PARA ABERTURA E
   └ REABERTURA DE CRÉDITOS ADICIONAIS</t>
  </si>
  <si>
    <t xml:space="preserve">    Receita de Alienação de Bens Intangiveis </t>
  </si>
  <si>
    <t xml:space="preserve">    Receita de Rendimento de Aplicações Financeiras</t>
  </si>
  <si>
    <t>RCL AJUSTADA P/ DESPESA COM PESSOAL (VII) = (V - VI)</t>
  </si>
  <si>
    <t>(-) Emendas de bancada  (art. 166, § 16, da CF) (VI)</t>
  </si>
  <si>
    <t>RCL AJUSTADA P/ ENDIVIDAMENTO  (V) = (III - IV)</t>
  </si>
  <si>
    <t>(-) Emendas individuais (art. 166-A, § 1º, da CF) (IV)</t>
  </si>
  <si>
    <t>RECEITAS DA ADMINISTRAÇÃO DO RPPS</t>
  </si>
  <si>
    <t>DESPESA DA ADMINISTRAÇÃO DO RPPS</t>
  </si>
  <si>
    <t xml:space="preserve">        DESPESAS CORRENTES (XIII)</t>
  </si>
  <si>
    <t xml:space="preserve">        DESPESAS DE CAPITAL (XIV)</t>
  </si>
  <si>
    <t>TOTAL DAS DESPESAS DA ADMINISTRAÇÃO DO RPPS (XV) = (XIII - XIV)</t>
  </si>
  <si>
    <t>RESULTADO DA ADMISNITRAÇÃO DO RPPS (XVI) = (XII – XV)</t>
  </si>
  <si>
    <t>TOTAL DAS DESPESAS PREVIDENCIÁRIAS RPPS (V)</t>
  </si>
  <si>
    <t>RESULTADO PREVIDENCIÁRIO (VI) = (IV - V)</t>
  </si>
  <si>
    <t xml:space="preserve">    RECEITAS CORRENTES (VII)</t>
  </si>
  <si>
    <t>TOTAL DAS RECEITAS PREVIDENCIÁRIAS RPPS - (IX) = (VII + VIII)</t>
  </si>
  <si>
    <t xml:space="preserve">    RECEITAS DE CAPITAL (VIII)</t>
  </si>
  <si>
    <t>TOTAL DAS DESPESAS PREVIDENCIÁRIAS RPPS (X)</t>
  </si>
  <si>
    <t>RESULTADO PREVIDENCIÁRIO (XI) = (IX – X)</t>
  </si>
  <si>
    <t>TOTAL DAS RECEITAS DA ADMINISTRAÇÃO DO RPPS - (XII)</t>
  </si>
  <si>
    <t>AJUSTES RELATIVOS AO RPPS (XXXVII)</t>
  </si>
  <si>
    <t>OUTROS AJUSTES (XXXVIII)</t>
  </si>
  <si>
    <t>RESULTADO NOMINAL AJUSTADO - Abaixo da Linha (XXXIX) = (XXXII - XXXIII - IX + XXXIV + XXXV - XXXVI + XXXVII + XXXVIII )</t>
  </si>
  <si>
    <t>RESULTADO PRIMÁRIO - Abaixo da Linha (XL) =  XXXIX - (XXV - XXVI)</t>
  </si>
  <si>
    <t>Do Ente Federado, exceto estatais não dependentes - Contratadas (I.1)</t>
  </si>
  <si>
    <t>Do Ente Federado, exceto estatais não dependentes  - A contratar (I.2)</t>
  </si>
  <si>
    <t xml:space="preserve">Das Estatais Não-Dependentes - Contratadas (II.1) </t>
  </si>
  <si>
    <t xml:space="preserve">Das Estatais Não-Dependentes - A contratar (II.2) </t>
  </si>
  <si>
    <t>TOTAL DAS DESPESAS  DE PPP (III) = (I +II)</t>
  </si>
  <si>
    <t>RECEITA CORRENTE LÍQUIDA (RCL) (IV)</t>
  </si>
  <si>
    <t>TOTAL DAS DESPESAS CONSIDERADAS PARA O LIMITE (I)</t>
  </si>
  <si>
    <t>TOTAL DAS DESPESAS CONSIDERADAS PARA O LIMITE / RCL (%) (V) = (I / IV)</t>
  </si>
  <si>
    <t xml:space="preserve">    Despesas Previdenciárias Empenhadas</t>
  </si>
  <si>
    <t>Resultado Nominal - Acima da Linha</t>
  </si>
  <si>
    <t>Resultado Primário - Acima da Linha</t>
  </si>
  <si>
    <t xml:space="preserve">Total das Despesas Consideradas para o Limite / RCL (%) </t>
  </si>
  <si>
    <t xml:space="preserve">    Receitas Previdenciárias</t>
  </si>
  <si>
    <t xml:space="preserve">    Despesas Previdenciárias</t>
  </si>
  <si>
    <t>Plano Previdênciário</t>
  </si>
  <si>
    <t>Plano Financeiro</t>
  </si>
  <si>
    <t xml:space="preserve">Receita Corrente Líquida Ajustada para Cálculo dos Limites de Endividamento </t>
  </si>
  <si>
    <t xml:space="preserve">Receita Corrente Líquida Ajustada para Cálculo dos Limites da Despesa com Pessoal </t>
  </si>
  <si>
    <t xml:space="preserve">    Receita Resultante do Imposto Predial e Territorial Urbano - IPTU</t>
  </si>
  <si>
    <t xml:space="preserve">        IPTU</t>
  </si>
  <si>
    <t xml:space="preserve">        Multas, Juros de Mora, Divida Ativa e Outros Encargos do IPTU</t>
  </si>
  <si>
    <t xml:space="preserve">    Receita Resultante do Imposto sobre Transmissão Inter Vivos - ITBI</t>
  </si>
  <si>
    <t xml:space="preserve">        ITBI</t>
  </si>
  <si>
    <t xml:space="preserve">        Multas, Juros de Mora, Dívida Ativa e Outros Encargos do ITBI</t>
  </si>
  <si>
    <t xml:space="preserve">    Receita Resultante do Imposto sobre Serviços de Qualquer Natureza - ISS</t>
  </si>
  <si>
    <t xml:space="preserve">        ISS</t>
  </si>
  <si>
    <t xml:space="preserve">        Multas, Juros de Mora, Dívida Ativa e Outros Encargos do ISS</t>
  </si>
  <si>
    <t>DESPESAS PAGAS</t>
  </si>
  <si>
    <t>(e/c) x 100</t>
  </si>
  <si>
    <t>(f/c) x 100</t>
  </si>
  <si>
    <t>RECEITA DE IMPOSTOS (I)</t>
  </si>
  <si>
    <t>TOTAL DAS RECEITAS RESULTANTES DE IMPOSTOS E TRANFERÊNCIAS CONSTITUCIONAIS E LEGAIS - (III) = (I) + (II)</t>
  </si>
  <si>
    <t>DESPESAS COM AÇÕES E SERVIÇOS PÚBLICOS DE SAÚDE (ASPS) –  POR SUBFUNÇÃO E CATEGORIA ECONÔMICA</t>
  </si>
  <si>
    <t>ATENÇÃO BÁSICA  (IV)</t>
  </si>
  <si>
    <t xml:space="preserve">     Despesas Correntes </t>
  </si>
  <si>
    <t xml:space="preserve">     Despesas de Capital</t>
  </si>
  <si>
    <t>ASSISTÊNCIA HOSPITALAR E AMBULATORIAL  (V)</t>
  </si>
  <si>
    <t xml:space="preserve">     Despesas de Capital </t>
  </si>
  <si>
    <t>SUPORTE PROFILÁTICO E TERAPÊUTICO  (VI)</t>
  </si>
  <si>
    <t>VIGILÂNCIA SANITÁRIA  (VII)</t>
  </si>
  <si>
    <t>VIGILÂNCIA EPIDEMIOLÓGICA (VIII)</t>
  </si>
  <si>
    <t>ALIMENTAÇÃO E NUTRIÇÃO (IX)</t>
  </si>
  <si>
    <t>OUTRAS SUBFUNÇÕES (X)</t>
  </si>
  <si>
    <t xml:space="preserve">    Receita Resultante do IRRF</t>
  </si>
  <si>
    <t>APURAÇÃO DO CUMPRIMENTO DO LIMITE MÍNIMO PARA APLICAÇÃO EM ASPS</t>
  </si>
  <si>
    <t>Total das Despesas com ASPS (XII) = (XI)</t>
  </si>
  <si>
    <t>(-) Restos a Pagar Não Processados Inscritos Indevidamente no Exercício sem Disponibilidade Financeira (XIII)</t>
  </si>
  <si>
    <t>(-) Despesas Custeadas com Recursos Vinculados à Parcela do Percentual Mínimo que não foi Aplicada em ASPS em Exercícios Anteriores (XIV)</t>
  </si>
  <si>
    <t>(-) Despesas Custeadas com Disponibilidade de Caixa Vinculada aos Restos a Pagar Cancelados (XV)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</si>
  <si>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</si>
  <si>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</si>
  <si>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</si>
  <si>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r>
      <t>Diferença entre o Valor Aplicado e a Despesa Mínima a ser Aplicada (XVIII) = (XVI (d ou e) - XVII)</t>
    </r>
    <r>
      <rPr>
        <vertAlign val="superscript"/>
        <sz val="9"/>
        <rFont val="Times New Roman"/>
        <family val="1"/>
      </rPr>
      <t>1</t>
    </r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</si>
  <si>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</si>
  <si>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</si>
  <si>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 xml:space="preserve"> CONTROLE DO VALOR REFERENTE AO PERCENTUAL MÍNIMO NÃO CUMPRIDO EM EXERCÍCIOS ANTERIORES PARA FINS DE APLICAÇÃO DOS RECURSOS VINCULADOS CONFORME ARTIGOS 25 E 26 DA LC 141/2012</t>
  </si>
  <si>
    <t>Diferença de limite não cumprido no exercício</t>
  </si>
  <si>
    <t>Diferença de limite não cumprido no exercício anterior</t>
  </si>
  <si>
    <t>Diferença de limite não cumprido em exercícios anteriores</t>
  </si>
  <si>
    <t>TOTAL DA DIFERENÇA DE LIMITE NÃO CUMPRIDO EM EXERCÍCIOS ANTERIORES (XX)</t>
  </si>
  <si>
    <t>Despesas Custeadas no Exercício de Referência</t>
  </si>
  <si>
    <t>Pagas</t>
  </si>
  <si>
    <t>Liquidadas</t>
  </si>
  <si>
    <t>Empenhadad</t>
  </si>
  <si>
    <t xml:space="preserve">Saldo Inicial                                       (no exercicio atual)                             </t>
  </si>
  <si>
    <t xml:space="preserve">Saldo Final                               (não aplicado)1                                             </t>
  </si>
  <si>
    <t>(l) = (h - (i ou j))</t>
  </si>
  <si>
    <t>EXECUÇÃO DE RESTOS A PAGAR</t>
  </si>
  <si>
    <t>EXERÍCIO DO EMPENHO</t>
  </si>
  <si>
    <t>Inscritos em &lt;Exercício de Referência - 3&gt;</t>
  </si>
  <si>
    <t>Inscritos em exercícios anteriores</t>
  </si>
  <si>
    <t xml:space="preserve"> Valor Mínimo para aplicação em ASPS                                                </t>
  </si>
  <si>
    <t>(n)</t>
  </si>
  <si>
    <t xml:space="preserve"> Valor aplicado em ASPS no exercício</t>
  </si>
  <si>
    <t>(o) = (n - m)</t>
  </si>
  <si>
    <t>Valor aplicado além do limite mínimo</t>
  </si>
  <si>
    <t>(p)</t>
  </si>
  <si>
    <t>Total inscrito em RP no exercício</t>
  </si>
  <si>
    <t xml:space="preserve">RPNP Inscritos Indevidamente no Exercício sem Disponibilidade Financeira         </t>
  </si>
  <si>
    <t>q = (XIIId)</t>
  </si>
  <si>
    <t xml:space="preserve">Valor inscrito em RP considerado no Limite                                  </t>
  </si>
  <si>
    <t xml:space="preserve">(r) = (p - (o + q))           </t>
  </si>
  <si>
    <t xml:space="preserve">Total de RP pagos                </t>
  </si>
  <si>
    <t>(s)</t>
  </si>
  <si>
    <t xml:space="preserve">Total de RP a pagar                     </t>
  </si>
  <si>
    <t>(t)</t>
  </si>
  <si>
    <t>(u)</t>
  </si>
  <si>
    <t>Total de RP cancelados ou prescritos</t>
  </si>
  <si>
    <t xml:space="preserve">Diferença entre o valor aplicado além do limite e o total de RP cancelados                                                       </t>
  </si>
  <si>
    <t>(v) = ((o + q) - u))</t>
  </si>
  <si>
    <t xml:space="preserve">TOTAL DOS RESTOS A PAGAR CANCELADOS OU PRESCRITOS ATÉ O FINAL DO EXERCÍCIO ATUAL QUE AFETARAM O CUMPRIMENTO DO LIMITE (XXI) 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</si>
  <si>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</si>
  <si>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</si>
  <si>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</si>
  <si>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TOTAL DE RESTOS A PAGAR CANCELADOS OU PRESCRITOS A COMPENSAR (XXVII)</t>
  </si>
  <si>
    <t>(W)</t>
  </si>
  <si>
    <t>(x)</t>
  </si>
  <si>
    <t>(y)</t>
  </si>
  <si>
    <t>(z)</t>
  </si>
  <si>
    <t>(aa) = (w - (x ou y))</t>
  </si>
  <si>
    <t>RECEITAS DE TRANSFERÊNCIAS PARA A SAÚDE  (XXVIII)</t>
  </si>
  <si>
    <t>RECEITA DE OPERAÇÕES DE CRÉDITO INTERNAS E EXTERNAS VINCULADAS A SAÚDE (XXIX)</t>
  </si>
  <si>
    <t>OUTRAS RECEITAS (XXX)</t>
  </si>
  <si>
    <t>RECEITAS ADICIONAIS PARA O FINANCIAMENTO DA SAÚDE NÃO COMPUTADAS NO CÁLCULO DO MÍNIMO</t>
  </si>
  <si>
    <t>TOTAL DE RECEITAS ADICIONAIS PARA FINANCIAMENTO DA SAÚDE (XXXI) = (XXVIII + XXIX + XXX)</t>
  </si>
  <si>
    <t>ATENÇÃO BÁSICA (XXXII)</t>
  </si>
  <si>
    <t>ASSISTÊNCIA HOSPITALAR E AMBULATORIAL (XXXIII)</t>
  </si>
  <si>
    <t>SUPORTE PROFILÁTICO E TERAPÊUTICO (XXXIV)</t>
  </si>
  <si>
    <t>VIGILÂNCIA SANITÁRIA (XXXV)</t>
  </si>
  <si>
    <t>VIGILÂNCIA EPIDEMIOLÓGICA (XXXVI)</t>
  </si>
  <si>
    <t>ALIMENTAÇÃO E NUTRIÇÃO (XXXVII)</t>
  </si>
  <si>
    <t>OUTRAS SUBFUNÇÕES (XXXVIII)</t>
  </si>
  <si>
    <t>TOTAL DAS DESPESAS NÃO COMPUTADAS NO CÁLCULO DO MÍNIMO  (XXXIX) = (XXXII + XXXIII + XXXIV + XXXV + XXXVI + XXXVII + XXXVIII)</t>
  </si>
  <si>
    <t>(d/c)x100</t>
  </si>
  <si>
    <t>(e/c)x100</t>
  </si>
  <si>
    <t>(f/c)x100</t>
  </si>
  <si>
    <t>DESPESAS TOTAIS COM SAÚDE EXECUTADAS COM COM RECURSOS PRÓPRIOS E COM RECURSOS TRANSFERIDOS DE OUTROS ENTES</t>
  </si>
  <si>
    <t>ATENÇÃO BÁSICA (XL) = (IV + XXXII)</t>
  </si>
  <si>
    <t>ASSISTÊNCIA HOSPITALAR E AMBULATORIAL (XLI) = (V + XXXIII)</t>
  </si>
  <si>
    <t>SUPORTE PROFILÁTICO E TERAPÊUTICO (XLII) = (VI + XXXIV)</t>
  </si>
  <si>
    <t>VIGILÂNCIA SANITÁRIA (XLIII) = (VII + XXXV)</t>
  </si>
  <si>
    <t>VIGILÂNCIA EPIDEMIOLÓGICA (XLIV) = (VIII + XXXVI)</t>
  </si>
  <si>
    <t>ALIMENTAÇÃO E NUTRIÇÃO (XLV) = (XIX + XXXVII)</t>
  </si>
  <si>
    <t>OUTRAS SUBFUNÇÕES (XLVI) = (X + XXXVIII)</t>
  </si>
  <si>
    <t>TOTAL DAS DESPESAS COM SAÚDE (XLVII) = (XI + XXXIX)</t>
  </si>
  <si>
    <r>
      <t>(-) Despesas executadas com recursos provenientes das transferências de recursos de outros entes</t>
    </r>
    <r>
      <rPr>
        <b/>
        <vertAlign val="superscript"/>
        <sz val="10"/>
        <rFont val="Times New Roman"/>
        <family val="1"/>
      </rPr>
      <t>3</t>
    </r>
  </si>
  <si>
    <t>TOTAL DAS DESPESAS EXECUTADAS COM RECURSOS PRÓPRIOS (XLVIII)</t>
  </si>
  <si>
    <t>¹Nos cinco primeiros bimestres do exercício, o acompanhamento será feito com base na despesa liquidada. No último bimestre do exercício, o valor deverá corresponder ao total da despesa empenhada.</t>
  </si>
  <si>
    <t>2Até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</si>
  <si>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3Essas despesas são consideradas executadas pelo ente transferidor.</t>
  </si>
  <si>
    <t>Notas:</t>
  </si>
  <si>
    <t>TOTAL (XI) = (IV + V + VI + VII + VIII + IX + X)</t>
  </si>
  <si>
    <t>META DA RECEITA APROVADA NA LDO</t>
  </si>
  <si>
    <t>META DA DESPESA APROVADA NA LDO</t>
  </si>
  <si>
    <t>TOTAL DAS RECEITAS (V) = (III + IV)</t>
  </si>
  <si>
    <t>DÉFICIT (VI)</t>
  </si>
  <si>
    <t>TOTAL (VII) = (V + VI)</t>
  </si>
  <si>
    <t>DESPESAS (EXCETO INTRA-ORÇAMENTÁRIAS) (VIII)</t>
  </si>
  <si>
    <t>DESPESAS (INTRA-ORÇAMENTÁRIAS) (IX)</t>
  </si>
  <si>
    <t>SUBTOTAL DAS DESPESAS (X) = (VIII + IX)</t>
  </si>
  <si>
    <t>AMORTIZAÇÃO DA DÍV. / REFINANCIAMENTO (XI)</t>
  </si>
  <si>
    <t>SUBTOTAL C/ REFINANCIAMENTO (XII) = (X + XI)</t>
  </si>
  <si>
    <t>SUPERÁVIT (XIII)</t>
  </si>
  <si>
    <t>TOTAL (XIV) = (XII + XIII)</t>
  </si>
  <si>
    <t xml:space="preserve">        Benefícios</t>
  </si>
  <si>
    <t xml:space="preserve">            Pessoal e Encargos Sociais</t>
  </si>
  <si>
    <t xml:space="preserve">            Demais Despesas Correntes</t>
  </si>
  <si>
    <t>RECEITAS PREVIDÊNCIÁRIAS (BENEFÍCIOS MANTIDOS PELO TESOURO)</t>
  </si>
  <si>
    <t>TOTAL DAS RECEITAS (BENEFÍCIOS MANTIDOS PELO TESOURO) (XVII)</t>
  </si>
  <si>
    <t xml:space="preserve">    Contribuições dos Servidores </t>
  </si>
  <si>
    <t xml:space="preserve">    Demais Receitas Previdênciárias</t>
  </si>
  <si>
    <t xml:space="preserve">       Aposentadorias</t>
  </si>
  <si>
    <t xml:space="preserve">       Pensões</t>
  </si>
  <si>
    <t>DESPESAS PREVIDÊNCIÁRIAS (BENEFÍCIOS MANTIDOS PELO TESOURO)</t>
  </si>
  <si>
    <t xml:space="preserve">  TOTAL DAS DESPESAS (BENEFÍCIOS MANTIDOS PELO TESOURO) (XVIII) </t>
  </si>
  <si>
    <t xml:space="preserve">  RESULTADO DOS BENEFÍCIOS MANTIDOS PELO TESOURO (XIX) = (XVII - XVIII) </t>
  </si>
  <si>
    <t xml:space="preserve">            Ativo </t>
  </si>
  <si>
    <t xml:space="preserve">            Inativo </t>
  </si>
  <si>
    <t xml:space="preserve">            Pensionista </t>
  </si>
  <si>
    <t>DESPESA EMPENHADA</t>
  </si>
  <si>
    <t>DESPESA LIQUIDADA</t>
  </si>
  <si>
    <t>DESPESA PAGA</t>
  </si>
  <si>
    <t/>
  </si>
  <si>
    <t>REALIZADAS</t>
  </si>
  <si>
    <t xml:space="preserve">        2.1.2- Parcela referente à CF, art. 159, I, alínea d e e</t>
  </si>
  <si>
    <t>5- VALOR MÍNIMO A SER APLICADO ALÉM DO VALOR DESTINADO AO FUNDEB - 5% DE ((2.1.1) + (2.2) + (2.3) + (2.4) + (2.5)) + 25% DE ((1.1) + (1.2) + (1.3) + (1.4) + (2.1.2) + (2.6)+ (2.7))</t>
  </si>
  <si>
    <t>RECEITAS RECEBIDAS DO FUNDEB NO EXERCÍCIO</t>
  </si>
  <si>
    <t>6- RECEITAS RECEBIDAS DO FUNDEB</t>
  </si>
  <si>
    <t xml:space="preserve">    6.1- FUNDEB - Impostos e Transferências de Impostos</t>
  </si>
  <si>
    <t xml:space="preserve">       6.1.1- Principal</t>
  </si>
  <si>
    <t xml:space="preserve">       6.1.2- Rendimentos de Aplicação Financeira</t>
  </si>
  <si>
    <t xml:space="preserve">    6.2- FUNDEB - Complementação da União - VAAF</t>
  </si>
  <si>
    <t xml:space="preserve">       6.2.1- Principal</t>
  </si>
  <si>
    <t xml:space="preserve">       6.2.2- Rendimentos de Aplicação Financeira</t>
  </si>
  <si>
    <t xml:space="preserve">    6.3- FUNDEB - Complementação da União - VAAT</t>
  </si>
  <si>
    <t xml:space="preserve">       6.3.1- Principal</t>
  </si>
  <si>
    <t xml:space="preserve">       6.3.2- Rendimentos de Aplicação Financeira</t>
  </si>
  <si>
    <r>
      <t>7- RESULTADO LÍQUIDO DAS TRANSFERÊNCIAS DO FUNDEB (6.1.1 – 4)</t>
    </r>
    <r>
      <rPr>
        <vertAlign val="superscript"/>
        <sz val="10"/>
        <rFont val="Times New Roman"/>
        <family val="1"/>
      </rPr>
      <t>1</t>
    </r>
  </si>
  <si>
    <t>8- TOTAL DOS RECURSOS DE SUPERÁVIT</t>
  </si>
  <si>
    <t xml:space="preserve">  8.1- SUPERÁVIT DO EXERCÍCIO IMEDIATAMENTE ANTERIOR</t>
  </si>
  <si>
    <t xml:space="preserve">  8.2- SUPERÁVIT RESIDUAL DE OUTROS EXERCÍCIOS</t>
  </si>
  <si>
    <t>INSCR EM RP</t>
  </si>
  <si>
    <t>LIQUIDADA</t>
  </si>
  <si>
    <t>PAGA</t>
  </si>
  <si>
    <t>Ñ PROC</t>
  </si>
  <si>
    <t>10- PROFISSIONAIS DA EDUCAÇÃO BÁSICA</t>
  </si>
  <si>
    <t xml:space="preserve">   10.1- Educação Infantil</t>
  </si>
  <si>
    <t xml:space="preserve">     10.1.1- Creche</t>
  </si>
  <si>
    <t xml:space="preserve">     10.1.2- Pré-escola</t>
  </si>
  <si>
    <t xml:space="preserve">   10.2- Ensino Fundamental </t>
  </si>
  <si>
    <t>11- OUTRAS DESPESAS</t>
  </si>
  <si>
    <t xml:space="preserve">   11.1- Educação Infantil</t>
  </si>
  <si>
    <t xml:space="preserve">     11.1.1- Creche</t>
  </si>
  <si>
    <t xml:space="preserve">     11.1.2- Pré-escola</t>
  </si>
  <si>
    <t xml:space="preserve">   11.2- Ensino Fundamental</t>
  </si>
  <si>
    <t>12- TOTAL DAS DESPESAS COM RECURSOS DO FUNDEB (10 + 11)</t>
  </si>
  <si>
    <t>DESPESAS CUSTEADAS COM RECEITAS DO FUNDEB RECEBIDAS NO EXERCÍCIO</t>
  </si>
  <si>
    <t xml:space="preserve">INSCRIÇÃO DE </t>
  </si>
  <si>
    <t>INSCR RPNP</t>
  </si>
  <si>
    <t xml:space="preserve">RESTOS A PAGAR </t>
  </si>
  <si>
    <t>SEM</t>
  </si>
  <si>
    <t>Ñ PROCESSADOS</t>
  </si>
  <si>
    <t>DISPONIBILIDADE</t>
  </si>
  <si>
    <t>13- Total das Despesas do FUNDEB com Profissionais da Educação Básica</t>
  </si>
  <si>
    <t>14- Total das Despesas custeadas com FUNDEB - Impostos e Transferências de Impostos</t>
  </si>
  <si>
    <t>15- Total das Despesas custeadas com FUNDEB - Complementação da União - VAAF</t>
  </si>
  <si>
    <t>16- Total das Despesas custeadas com FUNDEB - Complementação da União - VAAT</t>
  </si>
  <si>
    <t>17- Total das Despesas custeadas com FUNDEB - Complementação da União - VAAT Aplicadas na Educação Infantil</t>
  </si>
  <si>
    <t>18- Total das Despesas custeadas com FUNDEB - Complementação da União - VAAT Aplicadas em Despesa de Capital</t>
  </si>
  <si>
    <t>INDICADORES - Art. 212-A, inciso XI e § 3º - Constituição Federal2</t>
  </si>
  <si>
    <t>VALOR APÓS</t>
  </si>
  <si>
    <t>VALOR EXIGIDO</t>
  </si>
  <si>
    <t>VALOR APLICADO</t>
  </si>
  <si>
    <t>DEDUÇÕES</t>
  </si>
  <si>
    <t>% APLICADO</t>
  </si>
  <si>
    <t>(l)</t>
  </si>
  <si>
    <t>19- Mínimo de 70% do FUNDEB na Remuneração dos Profissionais da Educação Básica</t>
  </si>
  <si>
    <t>20 - Percentual de 50% da Complementação da União ao FUNDEB (VAAT) na Educação Infantil</t>
  </si>
  <si>
    <t>21- Mínimo de 15% da Complementação da União ao FUNDEB - VAAT em Despesas de Capital</t>
  </si>
  <si>
    <t>INDICADOR - Art.25, § 3º - Lei nº 14.113, de 2020 - (Máximo de 10% de Superávit)3</t>
  </si>
  <si>
    <t xml:space="preserve">VALOR MÁXIMO </t>
  </si>
  <si>
    <t xml:space="preserve">VALOR </t>
  </si>
  <si>
    <t>VALOR Ñ APLIC</t>
  </si>
  <si>
    <t>PERMITIDO</t>
  </si>
  <si>
    <t>NÃO APLICADO</t>
  </si>
  <si>
    <t>APÓS AJUSTE</t>
  </si>
  <si>
    <t>% NÃO APLICADO</t>
  </si>
  <si>
    <t>(o)</t>
  </si>
  <si>
    <t xml:space="preserve">22- Total da Receita Recebida e não Aplicada no Exercício </t>
  </si>
  <si>
    <t>INDICADOR - Art.25, § 3º - Lei nº 14.113, de 2020 - (Aplicação do Superávit de Exercício Anterior)3</t>
  </si>
  <si>
    <t xml:space="preserve">VALOR DE </t>
  </si>
  <si>
    <t xml:space="preserve">VALOR APLICADO </t>
  </si>
  <si>
    <t xml:space="preserve">VL APLIC ATÉ O </t>
  </si>
  <si>
    <t xml:space="preserve">SUPERÁVIT </t>
  </si>
  <si>
    <t xml:space="preserve">APLICADO ATÉ O </t>
  </si>
  <si>
    <t>1ºQUADRIMESTRE</t>
  </si>
  <si>
    <t xml:space="preserve">APLICADO APÓS O </t>
  </si>
  <si>
    <t>NÃO</t>
  </si>
  <si>
    <t xml:space="preserve">PERMITIDO NO </t>
  </si>
  <si>
    <t>NO EXERCÍCIO</t>
  </si>
  <si>
    <t xml:space="preserve">QUE INTEGRARÁ </t>
  </si>
  <si>
    <t>APLICADO</t>
  </si>
  <si>
    <t>EXERC ANTERIOR</t>
  </si>
  <si>
    <t>O LIMITE CONST.</t>
  </si>
  <si>
    <t>(q)</t>
  </si>
  <si>
    <t>(r)</t>
  </si>
  <si>
    <t>(v)</t>
  </si>
  <si>
    <t>23- Total das Despesas custeadas com Superávit do FUNDEB</t>
  </si>
  <si>
    <t xml:space="preserve">   23.1- Total das Despesas custeadas com FUNDEB - Impostos e Transferências de Impostos</t>
  </si>
  <si>
    <t xml:space="preserve">   23.2- Total das Despesas custeadas com FUNDEB - Complementação da União (VAAF + VAAT)</t>
  </si>
  <si>
    <t>DESPESAS COM MANUTENÇÃO E DESENVOLVIMENTO DO ENSINO – MDE -  CUSTEADAS COM RECEITA DE IMPOSTOS (EXCETO FUNDEB)</t>
  </si>
  <si>
    <t>24- EDUCAÇÃO INFANTIL</t>
  </si>
  <si>
    <t xml:space="preserve">   24.1- Creche</t>
  </si>
  <si>
    <t xml:space="preserve">   24.2- Pré-escola</t>
  </si>
  <si>
    <t xml:space="preserve">25- ENSINO FUNDAMENTAL </t>
  </si>
  <si>
    <t>26- TOTAL DAS DESPESAS COM AÇÕES TÍPICAS DE MDE (24 + 25)</t>
  </si>
  <si>
    <t>APURAÇÃO DAS DESPESAS PARA FINS DE LIMITE MÍNIMO CONSTITUCIONAL</t>
  </si>
  <si>
    <t>27- TOTAL DAS DESPESAS DE MDE CUSTEADAS COM RECURSOS DE IMPOSTOS (FUNDEB E RECEITA DE IMPOSTOS) = (L14(d ou e) + L26(d ou e) + L23.1(t))</t>
  </si>
  <si>
    <t>28 (-) RESULTADO LÍQUIDO DAS TRANSFERÊNCIAS DO FUNDEB = (L7)</t>
  </si>
  <si>
    <t>29 (-) RESTOS A PAGAR NÃO PROCESSADOS INSCRITOS NO EXERCÍCIO SEM DISPONIBILIDADE FINANCEIRA DE RECURSOS DO FUNDEB IMPOSTOS4 = (L14h)</t>
  </si>
  <si>
    <r>
      <t>30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 e 7</t>
    </r>
    <r>
      <rPr>
        <sz val="10"/>
        <rFont val="Times New Roman"/>
        <family val="1"/>
      </rPr>
      <t xml:space="preserve"> </t>
    </r>
  </si>
  <si>
    <t xml:space="preserve">31 (-) CANCELAMENTO, NO EXERCÍCIO, DE RESTOS A PAGAR INSCRITOS COM DISPONIBILIDADE FINANCEIRA DE RECURSOS DE IMPOSTOS VINCULADOS AO ENSINO = (L34.1(ac) + L34.2(ac)) </t>
  </si>
  <si>
    <t>32- TOTAL DAS DESPESAS PARA FINS DE LIMITE  (27 – (28 + 29 + 30 + 31))</t>
  </si>
  <si>
    <t>APURAÇÃO DO LIMITE MÍNIMO CONSTITUCIONAL2 e 5</t>
  </si>
  <si>
    <t>(w)</t>
  </si>
  <si>
    <t>33- APLICAÇÃO EM MDE SOBRE A RECEITA RESULTANTE DE IMPOSTOS</t>
  </si>
  <si>
    <t>RESTOS A PAGAR INSCRITOS EM EXERCÍCIOS ANTERIORES COM DISPONIBILIDADE FINANCEIRA
DE RECURSOS DE IMPOSTOS E DO FUNDEB8</t>
  </si>
  <si>
    <t>SALDO INICIAL</t>
  </si>
  <si>
    <t>RP LIQUIDADOS</t>
  </si>
  <si>
    <t>RP PAGOS</t>
  </si>
  <si>
    <t>RP CANCELADOS</t>
  </si>
  <si>
    <t>SALDO FINAL</t>
  </si>
  <si>
    <t>(aa)</t>
  </si>
  <si>
    <t>(ab)</t>
  </si>
  <si>
    <t>(ac)</t>
  </si>
  <si>
    <t>(ad)</t>
  </si>
  <si>
    <t>34- RESTOS A PAGAR DE DESPESAS COM MDE</t>
  </si>
  <si>
    <t xml:space="preserve">   34.1 - Executadas com Recursos de Impostos e Transferências de Impostos</t>
  </si>
  <si>
    <t xml:space="preserve">   34.2 - Executadas com Recursos do FUNDEB - Impostos</t>
  </si>
  <si>
    <t xml:space="preserve">   34.3 - Executadas com Recursos do FUNDEB - Complementação da União (VAAT + VAAF)</t>
  </si>
  <si>
    <t>35- RECEITA DE TRANSFERÊNCIAS DO FNDE (INCLUINDO RENDIMENTOS DE APLICAÇÃO FINANCEIRA)</t>
  </si>
  <si>
    <t xml:space="preserve">    35.1- Salário-Educação</t>
  </si>
  <si>
    <t xml:space="preserve">    35.2- PDDE</t>
  </si>
  <si>
    <t xml:space="preserve">    35.3- PNAE</t>
  </si>
  <si>
    <t xml:space="preserve">    35.4 - PNATE</t>
  </si>
  <si>
    <t xml:space="preserve">    35.5- Outras Transferências do FNDE</t>
  </si>
  <si>
    <t>36- RECEITA DE TRANSFERÊNCIAS DE CONVÊNIOS</t>
  </si>
  <si>
    <t>37- RECEITA DE ROYALTIES DESTINADOS À EDUCAÇÃO</t>
  </si>
  <si>
    <t>38- RECEITA DE OPERAÇÕES DE CRÉDITO VINCULADAS À EDUCAÇÃO</t>
  </si>
  <si>
    <t>39- OUTRAS RECEITAS PARA FINANCIAMENTO DO ENSINO</t>
  </si>
  <si>
    <t>40- TOTAL DAS RECEITAS ADICIONAIS PARA FINANCIAMENTO DO ENSINO = (35 + 36 + 37 + 38 + 39 )</t>
  </si>
  <si>
    <t>DESPESAS CUSTEADAS COM RECEITAS ADICIONAIS PARA FINANCIAMENTO DO ENSINO
(Por Área de Atuação)6</t>
  </si>
  <si>
    <t>41- EDUCAÇÃO INFANTIL</t>
  </si>
  <si>
    <t xml:space="preserve">   41.1- Creche</t>
  </si>
  <si>
    <t xml:space="preserve">   41.2- Pré-escola</t>
  </si>
  <si>
    <t xml:space="preserve">42- ENSINO FUNDAMENTAL </t>
  </si>
  <si>
    <t xml:space="preserve">43- ENSINO MÉDIO </t>
  </si>
  <si>
    <t>44- ENSINO SUPERIOR</t>
  </si>
  <si>
    <t>45- ENSINO PROFISSIONAL NÃO INTEGRADO AO ENSINO REGULAR</t>
  </si>
  <si>
    <t>46- TOTAL DAS DESPESAS CUSTEADAS COM RECEITAS ADICIONAIS (41 + 42 + 43 + 44 + 45)</t>
  </si>
  <si>
    <t>TOTAL GERAL DAS DESPESAS COM EDUCAÇÃO</t>
  </si>
  <si>
    <t xml:space="preserve">   47.1- Despesas Correntes</t>
  </si>
  <si>
    <t xml:space="preserve">      47.1.1- Pessoal Ativo</t>
  </si>
  <si>
    <t xml:space="preserve">      47.1.2- Pessoal Inativo</t>
  </si>
  <si>
    <t xml:space="preserve">      47.1.3-Transferências às instituições comunitárias, confessionais ou filantrópicas sem fins lucrativos</t>
  </si>
  <si>
    <t xml:space="preserve">      47.1.4- Outras Despesas Correntes</t>
  </si>
  <si>
    <t xml:space="preserve">   47.2- Despesas de Capital</t>
  </si>
  <si>
    <t xml:space="preserve">      47.2.1- Transferências às instituições comunitárias, confessionais ou filantrópicas sem fins lucrativos</t>
  </si>
  <si>
    <t xml:space="preserve">      47.2.2- Outras Despesas de Capital</t>
  </si>
  <si>
    <t>(ae)</t>
  </si>
  <si>
    <t>(af)</t>
  </si>
  <si>
    <t>48- DISPONIBILIDADE FINANCEIRA EM 31 DE DEZEMBRO DE &lt;EXERCÍCIO ANTERIOR&gt;</t>
  </si>
  <si>
    <t>49- (+) INGRESSO DE RECURSOS ATÉ O BIMESTRE (orçamentário)</t>
  </si>
  <si>
    <t>50- (-) PAGAMENTOS EFETUADOS ATÉ O BIMESTRE (orçamentário e restos a pagar)</t>
  </si>
  <si>
    <t>51- (=) DISPONIBILIDADE FINANCEIRA ATÉ O BIMESTRE</t>
  </si>
  <si>
    <t>52- (+) AJUSTES POSITIVOS ( RETENÇÕES E OUTROS VALORES EXTRAORÇAMENTÁRIOS)</t>
  </si>
  <si>
    <t>53- (-) AJUSTES NEGATIVOS (OUTROS VALORES EXTRAORÇAMENTÁRIOS)</t>
  </si>
  <si>
    <t>54- (=) SALDO FINANCEIRO CONCILIADO (Saldo Bancário)</t>
  </si>
  <si>
    <t>1  SE RESULTADO LÍQUIDO DA TRANSFERÊNCIA (7) &gt; 0 = ACRÉSCIMO RESULTANTE DAS TRANSFERÊNCIAS DO FUNDEB, SE RESULTADO LÍQUIDO DA TRANSFERÊNCIA (7) &lt; 0 = DECRÉSCIMO RESULTANTE DAS TRANSFERÊNCIAS DO FUNDEB</t>
  </si>
  <si>
    <t>2 Limites mínimos anuais a serem cumpridos no encerramento do exercício.</t>
  </si>
  <si>
    <t>4 Os valores referentes à parcela dos Restos a Pagar inscritos sem disponibilidade financeira vinculada à educação deverão ser informados somente no RREO do último bimestre do exercício.</t>
  </si>
  <si>
    <t xml:space="preserve">5 Nos cinco primeiros bimestres do exercício o acompanhamento será feito com base na despesa liquidada. No último bimestre do exercício, o valor deverá corresponder ao total da despesa empenhada. </t>
  </si>
  <si>
    <t>6 As linhas representam áreas de atuação e não correspondem exatamente às subfunções da Função Educação. As despesas classificadas nas demais subfunções típicas e nas subfunções atípicas deverão ser rateadas para essas áreas de atuação.</t>
  </si>
  <si>
    <t>7 Valor inscrito em RPNP sem disponibilidade de caixa, que não deve ser considerado na apuração dos indicadores e limites</t>
  </si>
  <si>
    <t>8 Controle da execução de restos a pagar considerados no cumprimento do limite mínimo dos exercícios anteriores.</t>
  </si>
  <si>
    <t xml:space="preserve"> Restos a pagar cancelados ou prescritos em 2020 a serem compensados (XXIV) </t>
  </si>
  <si>
    <t xml:space="preserve"> Restos a pagar cancelados ou prescritos em 2019 a serem compensados (XXV)</t>
  </si>
  <si>
    <t xml:space="preserve"> Restos a pagar cancelados ou prescritos em exercícios anteriores a serem compensados (XXVI) </t>
  </si>
  <si>
    <t>DO ENTE FEDERADO, EXCETO ESTATAIS NÃO DEPENDENTES (I) = (I.1 + I.2)</t>
  </si>
  <si>
    <t>DAS ESTATAIS NÃO-DEPENDENTES (II) = (II.1 + II.2)</t>
  </si>
  <si>
    <t>RECURSOS RECEBIDOS EM EXERCÍCIOS ANTERIORES E NÃO UTILIZADOS (SUPERÁVIT)</t>
  </si>
  <si>
    <t xml:space="preserve">      34.1.1 - Processados</t>
  </si>
  <si>
    <t xml:space="preserve">      34.1.2 - Não Processados</t>
  </si>
  <si>
    <t xml:space="preserve">      34.2.1 - Processados</t>
  </si>
  <si>
    <t xml:space="preserve">      34.2.2 - Não Processados</t>
  </si>
  <si>
    <t xml:space="preserve">      34.3.1 - Processados</t>
  </si>
  <si>
    <t xml:space="preserve">      34.3.2 - Não Processados</t>
  </si>
  <si>
    <t>50.1 ORÇAMENTO DO EXERCÍCIO</t>
  </si>
  <si>
    <t>50.2 RESTOS A PAGAR</t>
  </si>
  <si>
    <t>Mínimo Anual de 70% do FUNDEB na Remuneração dos Profissionais da Educação Básica</t>
  </si>
  <si>
    <t xml:space="preserve">Percentual de 50% da Complementação da União ao FUNDEB (VAAT) na Educação Infantil </t>
  </si>
  <si>
    <t>Mínimo de 15% da Complementação da União ao FUNDEB (VAAT) em Despesas de Capital</t>
  </si>
  <si>
    <t>4- TOTAL DESTINADO AO FUNDEB - 20% DE ((2.1.1) + (2.2) + (2.3) + (2.4) + (2.5) + (2.6))</t>
  </si>
  <si>
    <t>47- TOTAL GERAL DAS DESPESAS COM EDUCAÇÃO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</si>
  <si>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</si>
  <si>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</si>
  <si>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</si>
  <si>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</si>
  <si>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3º Bimestre</t>
  </si>
  <si>
    <t>NILSON ALCIDES GASPAR</t>
  </si>
  <si>
    <t>PREFEITO MUNICIPAL</t>
  </si>
  <si>
    <t>MARIANA ALVES RIZATO</t>
  </si>
  <si>
    <t>CONTADORA</t>
  </si>
  <si>
    <t>LUIS HENRIQUE BORTOLETTO</t>
  </si>
  <si>
    <t>COORDENADOR DE SERVIÇOS DE CONTABILIDADE</t>
  </si>
  <si>
    <t>FONTE: Sistema CECAM, Unidade Responsável: CONTABILIDADE. Emissão: 22/07/2021, às 11:34:10. Assinado Digitalmente no dia 22/07/2021, às 11:34:10.</t>
  </si>
  <si>
    <t>FONTE: Sistema CECAM, Unidade Responsável: CONTABILIDADE. Emissão: 22/07/2021, às 11:34:30. Assinado Digitalmente no dia 22/07/2021, às 11:34:30.</t>
  </si>
  <si>
    <t>FONTE: Sistema CECAM, Unidade Responsável: CONTABILIDADE. Emissão: 22/07/2021, às 11:34:34. Assinado Digitalmente no dia 22/07/2021, às 11:34:34.</t>
  </si>
  <si>
    <t>FONTE: Sistema CECAM, Unidade Responsável: CONTABILIDADE. Emissão: 22/07/2021, às 11:34:47. Assinado Digitalmente no dia 22/07/2021, às 11:34:47.</t>
  </si>
  <si>
    <t>FONTE: Sistema CECAM, Unidade Responsável: CONTABILIDADE. Emissão: 22/07/2021, às 11:34:58. Assinado Digitalmente no dia 22/07/2021, às 11:34:58.</t>
  </si>
  <si>
    <t>FONTE: Sistema CECAM, Unidade Responsável: CONTABILIDADE. Emissão: 22/07/2021, às 11:35:03. Assinado Digitalmente no dia 22/07/2021, às 11:35:03.</t>
  </si>
  <si>
    <t>FONTE: Sistema CECAM, Unidade Responsável: CONTABILIDADE. Emissão: 22/07/2021, às 11:37:20. Assinado Digitalmente no dia 22/07/2021, às 11:37:20.</t>
  </si>
  <si>
    <t>FONTE: Sistema CECAM, Unidade Responsável: CONTABILIDADE. Emissão: 22/07/2021, às 11:37:25. Assinado Digitalmente no dia 22/07/2021, às 11:37:25.</t>
  </si>
  <si>
    <t>FONTE: Sistema CECAM, Unidade Responsável: CONTABILIDADE. Emissão: 22/07/2021, às 11:37:31. Assinado Digitalmente no dia 22/07/2021, às 11:37:31.</t>
  </si>
  <si>
    <t>FONTE: Sistema CECAM, Unidade Responsável: CONTABILIDADE. Emissão: 22/07/2021, às 11:37:39. Assinado Digitalmente no dia 22/07/2021, às 11:37:39.</t>
  </si>
  <si>
    <t>FONTE: Sistema CECAM, Unidade Responsável: CONTABILIDADE. Emissão: 22/07/2021, às 11:37:42. Assinado Digitalmente no dia 22/07/2021, às 11:37:42.</t>
  </si>
  <si>
    <t>FONTE: Sistema CECAM, Unidade Responsável: CONTABILIDADE. Emissão: 22/07/2021, às 11:37:43. Assinado Digitalmente no dia 22/07/2021, às 11:37:43.</t>
  </si>
  <si>
    <t>CRC-SP 321123/O-4</t>
  </si>
  <si>
    <t>CRC-SP 289944/O-3</t>
  </si>
  <si>
    <r>
      <rPr>
        <b/>
        <sz val="10"/>
        <rFont val="Times New Roman"/>
        <family val="1"/>
      </rPr>
      <t>NOTA EXPLICATIVA:</t>
    </r>
    <r>
      <rPr>
        <sz val="10"/>
        <rFont val="Times New Roman"/>
        <family val="1"/>
      </rPr>
      <t xml:space="preserve"> Nos valores da linha "Rendimentos de Aplicação Financeira" não foram computados os rendimentos de aplicação financeira do RPPS, para não prejudicar a apuração do percentual dos limites do RREO e RGF, uma vez que se tratam de recursos vinculados e exclusivos que somente poderão ser utilizados para pagamento de benefícios previdenciários.</t>
    </r>
  </si>
  <si>
    <t>Considerando a destinação específica dada aos recursos vinculados ao RPPS na Lei 9.717/98, entendemos que os ganhos com aplicação financeira registrados pelo RPPS devem ser deduzidos da RCL, pois do contrário esta variável aumentará, dando, de maneira indevida, uma margem maior para endividamento e gastos com pessoal aos entes municipais.</t>
  </si>
  <si>
    <t>ELIETH APARECIDA PEREIRA</t>
  </si>
  <si>
    <t>CONTADORA - SEPREV</t>
  </si>
  <si>
    <t>CRC-SP 323.834/O-5</t>
  </si>
  <si>
    <t>CRC - SP 321123/O-4</t>
  </si>
  <si>
    <t>HELENO DA SILVA LUIZ JUNIOR</t>
  </si>
  <si>
    <t>SECRETÁRIO MUNICIPAL DE EDUCAÇÃO</t>
  </si>
  <si>
    <t>GRAZIELA DRIGO BOSSOLAN GARCIA</t>
  </si>
  <si>
    <t>SECRETÁRIA MUNICIPAL DA SAÚDE</t>
  </si>
  <si>
    <t>EXERCÍCIO: 2021</t>
  </si>
  <si>
    <r>
      <t>3</t>
    </r>
    <r>
      <rPr>
        <vertAlign val="superscript"/>
        <sz val="10"/>
        <rFont val="Times New Roman"/>
        <family val="1"/>
      </rPr>
      <t xml:space="preserve"> </t>
    </r>
    <r>
      <rPr>
        <sz val="10"/>
        <rFont val="Times New Roman"/>
        <family val="1"/>
      </rPr>
      <t>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    utilizados no 1º trimestre do exercício imediatamente subseqüente, mediante abertura de crédito adicional.”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</si>
</sst>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0_ ;\-0\ "/>
  </numFmts>
  <fonts count="44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0"/>
      <name val="Times New Roman"/>
      <family val="1"/>
    </font>
    <font>
      <sz val="8"/>
      <color indexed="8"/>
      <name val="Times New Roman"/>
      <family val="1"/>
    </font>
    <font>
      <b/>
      <u/>
      <sz val="8"/>
      <name val="Times New Roman"/>
      <family val="1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sz val="12"/>
      <color indexed="8"/>
      <name val="Times New Roman"/>
      <family val="1"/>
    </font>
    <font>
      <i/>
      <sz val="10"/>
      <color indexed="8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</font>
    <font>
      <b/>
      <sz val="8"/>
      <color indexed="8"/>
      <name val="Times New Roman"/>
      <family val="1"/>
    </font>
    <font>
      <sz val="10"/>
      <name val="Arial"/>
      <family val="2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vertAlign val="superscript"/>
      <sz val="9"/>
      <name val="Times New Roman"/>
      <family val="1"/>
    </font>
    <font>
      <b/>
      <vertAlign val="superscript"/>
      <sz val="10"/>
      <name val="Times New Roman"/>
      <family val="1"/>
    </font>
    <font>
      <sz val="9.5"/>
      <name val="Times New Roman"/>
      <family val="1"/>
    </font>
    <font>
      <sz val="10"/>
      <name val="Calibri Light"/>
      <family val="2"/>
    </font>
    <font>
      <sz val="8"/>
      <name val="Arial"/>
      <family val="2"/>
    </font>
    <font>
      <b/>
      <sz val="20"/>
      <name val="Times New Roman"/>
      <family val="1"/>
    </font>
    <font>
      <b/>
      <sz val="2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b/>
      <sz val="10"/>
      <color rgb="FFFF000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trike/>
      <sz val="8"/>
      <color rgb="FFFF0000"/>
      <name val="Times New Roman"/>
      <family val="1"/>
    </font>
    <font>
      <sz val="9.5"/>
      <color theme="0"/>
      <name val="Times New Roman"/>
      <family val="1"/>
    </font>
    <font>
      <sz val="12"/>
      <color theme="0"/>
      <name val="Times New Roman"/>
      <family val="1"/>
    </font>
    <font>
      <b/>
      <sz val="8"/>
      <color rgb="FFFF0000"/>
      <name val="Times New Roman"/>
      <family val="1"/>
    </font>
    <font>
      <b/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9847407452621"/>
      </patternFill>
    </fill>
    <fill>
      <patternFill patternType="lightUp">
        <bgColor theme="0" tint="-0.14996795556505021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9">
    <xf numFmtId="0" fontId="0" fillId="0" borderId="0"/>
    <xf numFmtId="0" fontId="8" fillId="0" borderId="0"/>
    <xf numFmtId="0" fontId="8" fillId="0" borderId="0"/>
    <xf numFmtId="0" fontId="33" fillId="0" borderId="0"/>
    <xf numFmtId="164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935">
    <xf numFmtId="0" fontId="0" fillId="0" borderId="0" xfId="0"/>
    <xf numFmtId="43" fontId="2" fillId="0" borderId="0" xfId="0" applyNumberFormat="1" applyFont="1" applyFill="1"/>
    <xf numFmtId="43" fontId="2" fillId="0" borderId="1" xfId="0" applyNumberFormat="1" applyFont="1" applyFill="1" applyBorder="1" applyAlignment="1">
      <alignment horizontal="justify" vertical="top" wrapText="1"/>
    </xf>
    <xf numFmtId="43" fontId="2" fillId="0" borderId="2" xfId="0" applyNumberFormat="1" applyFont="1" applyFill="1" applyBorder="1" applyAlignment="1">
      <alignment horizontal="left" vertical="top"/>
    </xf>
    <xf numFmtId="43" fontId="2" fillId="0" borderId="5" xfId="8" applyNumberFormat="1" applyFont="1" applyFill="1" applyBorder="1" applyAlignment="1"/>
    <xf numFmtId="43" fontId="4" fillId="0" borderId="0" xfId="1" applyNumberFormat="1" applyFont="1" applyFill="1" applyAlignment="1"/>
    <xf numFmtId="43" fontId="4" fillId="0" borderId="5" xfId="1" applyNumberFormat="1" applyFont="1" applyBorder="1" applyAlignment="1">
      <alignment horizontal="left" vertical="top" wrapText="1"/>
    </xf>
    <xf numFmtId="43" fontId="2" fillId="0" borderId="2" xfId="8" applyNumberFormat="1" applyFont="1" applyFill="1" applyBorder="1" applyAlignment="1"/>
    <xf numFmtId="43" fontId="2" fillId="0" borderId="6" xfId="8" applyNumberFormat="1" applyFont="1" applyFill="1" applyBorder="1" applyAlignment="1"/>
    <xf numFmtId="43" fontId="10" fillId="0" borderId="5" xfId="1" applyNumberFormat="1" applyFont="1" applyBorder="1" applyAlignment="1">
      <alignment horizontal="left" vertical="top" wrapText="1"/>
    </xf>
    <xf numFmtId="43" fontId="2" fillId="0" borderId="0" xfId="8" applyNumberFormat="1" applyFont="1" applyFill="1" applyBorder="1" applyAlignment="1"/>
    <xf numFmtId="43" fontId="2" fillId="0" borderId="8" xfId="8" applyNumberFormat="1" applyFont="1" applyFill="1" applyBorder="1" applyAlignment="1"/>
    <xf numFmtId="43" fontId="2" fillId="0" borderId="9" xfId="8" applyNumberFormat="1" applyFont="1" applyFill="1" applyBorder="1" applyAlignment="1"/>
    <xf numFmtId="43" fontId="4" fillId="0" borderId="10" xfId="1" applyNumberFormat="1" applyFont="1" applyBorder="1" applyAlignment="1">
      <alignment horizontal="left" vertical="top" wrapText="1"/>
    </xf>
    <xf numFmtId="43" fontId="4" fillId="0" borderId="10" xfId="1" applyNumberFormat="1" applyFont="1" applyFill="1" applyBorder="1" applyAlignment="1"/>
    <xf numFmtId="43" fontId="2" fillId="0" borderId="2" xfId="8" applyNumberFormat="1" applyFont="1" applyFill="1" applyBorder="1" applyAlignment="1">
      <alignment horizontal="right"/>
    </xf>
    <xf numFmtId="43" fontId="2" fillId="0" borderId="6" xfId="8" applyNumberFormat="1" applyFont="1" applyFill="1" applyBorder="1" applyAlignment="1">
      <alignment horizontal="right"/>
    </xf>
    <xf numFmtId="43" fontId="2" fillId="0" borderId="0" xfId="8" applyNumberFormat="1" applyFont="1" applyFill="1" applyBorder="1" applyAlignment="1">
      <alignment horizontal="right"/>
    </xf>
    <xf numFmtId="43" fontId="2" fillId="0" borderId="5" xfId="8" applyNumberFormat="1" applyFont="1" applyFill="1" applyBorder="1" applyAlignment="1">
      <alignment horizontal="right"/>
    </xf>
    <xf numFmtId="43" fontId="2" fillId="0" borderId="9" xfId="8" applyNumberFormat="1" applyFont="1" applyFill="1" applyBorder="1" applyAlignment="1">
      <alignment horizontal="right"/>
    </xf>
    <xf numFmtId="43" fontId="2" fillId="0" borderId="4" xfId="8" applyNumberFormat="1" applyFont="1" applyFill="1" applyBorder="1" applyAlignment="1"/>
    <xf numFmtId="43" fontId="2" fillId="0" borderId="10" xfId="8" applyNumberFormat="1" applyFont="1" applyFill="1" applyBorder="1" applyAlignment="1"/>
    <xf numFmtId="43" fontId="9" fillId="0" borderId="0" xfId="1" applyNumberFormat="1" applyFont="1" applyFill="1" applyBorder="1" applyAlignment="1"/>
    <xf numFmtId="43" fontId="4" fillId="0" borderId="0" xfId="1" applyNumberFormat="1" applyFont="1" applyFill="1" applyBorder="1" applyAlignment="1">
      <alignment horizontal="left" vertical="top" wrapText="1"/>
    </xf>
    <xf numFmtId="43" fontId="2" fillId="0" borderId="11" xfId="8" applyNumberFormat="1" applyFont="1" applyBorder="1" applyAlignment="1"/>
    <xf numFmtId="43" fontId="2" fillId="0" borderId="12" xfId="8" applyNumberFormat="1" applyFont="1" applyBorder="1" applyAlignment="1"/>
    <xf numFmtId="43" fontId="2" fillId="0" borderId="7" xfId="8" applyNumberFormat="1" applyFont="1" applyFill="1" applyBorder="1" applyAlignment="1"/>
    <xf numFmtId="43" fontId="2" fillId="0" borderId="13" xfId="8" applyNumberFormat="1" applyFont="1" applyBorder="1" applyAlignment="1"/>
    <xf numFmtId="43" fontId="2" fillId="0" borderId="0" xfId="8" applyNumberFormat="1" applyFont="1" applyAlignment="1"/>
    <xf numFmtId="43" fontId="2" fillId="0" borderId="3" xfId="8" applyNumberFormat="1" applyFont="1" applyFill="1" applyBorder="1" applyAlignment="1"/>
    <xf numFmtId="43" fontId="2" fillId="0" borderId="9" xfId="8" applyNumberFormat="1" applyFont="1" applyBorder="1" applyAlignment="1"/>
    <xf numFmtId="43" fontId="2" fillId="0" borderId="14" xfId="8" applyNumberFormat="1" applyFont="1" applyBorder="1" applyAlignment="1"/>
    <xf numFmtId="43" fontId="2" fillId="0" borderId="8" xfId="8" applyNumberFormat="1" applyFont="1" applyBorder="1" applyAlignment="1"/>
    <xf numFmtId="43" fontId="4" fillId="0" borderId="12" xfId="1" applyNumberFormat="1" applyFont="1" applyBorder="1" applyAlignment="1">
      <alignment horizontal="right" vertical="top" wrapText="1"/>
    </xf>
    <xf numFmtId="43" fontId="4" fillId="0" borderId="12" xfId="1" applyNumberFormat="1" applyFont="1" applyFill="1" applyBorder="1" applyAlignment="1"/>
    <xf numFmtId="43" fontId="4" fillId="0" borderId="0" xfId="1" applyNumberFormat="1" applyFont="1" applyFill="1" applyBorder="1" applyAlignment="1">
      <alignment vertical="center"/>
    </xf>
    <xf numFmtId="43" fontId="4" fillId="0" borderId="0" xfId="1" applyNumberFormat="1" applyFont="1" applyFill="1" applyBorder="1" applyAlignment="1"/>
    <xf numFmtId="43" fontId="4" fillId="0" borderId="8" xfId="1" applyNumberFormat="1" applyFont="1" applyBorder="1" applyAlignment="1">
      <alignment vertical="top" wrapText="1"/>
    </xf>
    <xf numFmtId="43" fontId="2" fillId="0" borderId="4" xfId="8" applyNumberFormat="1" applyFont="1" applyBorder="1" applyAlignment="1"/>
    <xf numFmtId="43" fontId="4" fillId="0" borderId="0" xfId="1" applyNumberFormat="1" applyFont="1" applyBorder="1" applyAlignment="1">
      <alignment vertical="top" wrapText="1"/>
    </xf>
    <xf numFmtId="43" fontId="4" fillId="0" borderId="0" xfId="1" applyNumberFormat="1" applyFont="1" applyFill="1" applyBorder="1" applyAlignment="1">
      <alignment vertical="center" wrapText="1"/>
    </xf>
    <xf numFmtId="43" fontId="4" fillId="0" borderId="0" xfId="1" applyNumberFormat="1" applyFont="1" applyFill="1" applyAlignment="1">
      <alignment horizontal="center" vertical="center"/>
    </xf>
    <xf numFmtId="43" fontId="2" fillId="0" borderId="4" xfId="8" applyNumberFormat="1" applyFont="1" applyFill="1" applyBorder="1" applyAlignment="1">
      <alignment horizontal="right"/>
    </xf>
    <xf numFmtId="43" fontId="2" fillId="0" borderId="3" xfId="8" applyNumberFormat="1" applyFont="1" applyFill="1" applyBorder="1" applyAlignment="1">
      <alignment horizontal="right"/>
    </xf>
    <xf numFmtId="43" fontId="2" fillId="0" borderId="8" xfId="8" applyNumberFormat="1" applyFont="1" applyFill="1" applyBorder="1" applyAlignment="1">
      <alignment horizontal="right"/>
    </xf>
    <xf numFmtId="43" fontId="4" fillId="0" borderId="0" xfId="1" applyNumberFormat="1" applyFont="1" applyBorder="1" applyAlignment="1">
      <alignment horizontal="left" vertical="top" wrapText="1"/>
    </xf>
    <xf numFmtId="43" fontId="4" fillId="0" borderId="0" xfId="1" applyNumberFormat="1" applyFont="1" applyFill="1" applyBorder="1" applyAlignment="1">
      <alignment horizontal="left" vertical="center" wrapText="1"/>
    </xf>
    <xf numFmtId="43" fontId="4" fillId="0" borderId="0" xfId="1" applyNumberFormat="1" applyFont="1" applyFill="1" applyBorder="1" applyAlignment="1">
      <alignment horizontal="left" vertical="center"/>
    </xf>
    <xf numFmtId="43" fontId="4" fillId="0" borderId="0" xfId="1" applyNumberFormat="1" applyFont="1" applyFill="1" applyAlignment="1">
      <alignment horizontal="left" vertical="center"/>
    </xf>
    <xf numFmtId="43" fontId="4" fillId="0" borderId="12" xfId="1" applyNumberFormat="1" applyFont="1" applyBorder="1" applyAlignment="1">
      <alignment horizontal="left" wrapText="1"/>
    </xf>
    <xf numFmtId="43" fontId="4" fillId="0" borderId="0" xfId="0" applyNumberFormat="1" applyFont="1" applyFill="1" applyAlignment="1"/>
    <xf numFmtId="43" fontId="11" fillId="0" borderId="0" xfId="0" applyNumberFormat="1" applyFont="1" applyFill="1" applyAlignment="1"/>
    <xf numFmtId="43" fontId="9" fillId="0" borderId="0" xfId="0" applyNumberFormat="1" applyFont="1" applyFill="1" applyAlignment="1"/>
    <xf numFmtId="43" fontId="4" fillId="0" borderId="0" xfId="0" applyNumberFormat="1" applyFont="1" applyFill="1" applyAlignment="1">
      <alignment horizontal="left"/>
    </xf>
    <xf numFmtId="43" fontId="9" fillId="0" borderId="0" xfId="0" applyNumberFormat="1" applyFont="1" applyFill="1" applyAlignment="1">
      <alignment horizontal="left"/>
    </xf>
    <xf numFmtId="43" fontId="34" fillId="0" borderId="0" xfId="0" applyNumberFormat="1" applyFont="1" applyFill="1" applyAlignment="1">
      <alignment horizontal="left"/>
    </xf>
    <xf numFmtId="43" fontId="4" fillId="0" borderId="0" xfId="0" applyNumberFormat="1" applyFont="1" applyFill="1" applyAlignment="1">
      <alignment horizontal="center"/>
    </xf>
    <xf numFmtId="43" fontId="4" fillId="0" borderId="0" xfId="0" applyNumberFormat="1" applyFont="1" applyFill="1" applyBorder="1" applyAlignment="1"/>
    <xf numFmtId="43" fontId="4" fillId="0" borderId="0" xfId="0" applyNumberFormat="1" applyFont="1" applyFill="1" applyAlignment="1">
      <alignment horizontal="right"/>
    </xf>
    <xf numFmtId="43" fontId="4" fillId="0" borderId="0" xfId="0" applyNumberFormat="1" applyFont="1" applyFill="1" applyBorder="1" applyAlignment="1">
      <alignment horizontal="center"/>
    </xf>
    <xf numFmtId="43" fontId="4" fillId="0" borderId="0" xfId="0" applyNumberFormat="1" applyFont="1" applyFill="1" applyBorder="1" applyAlignment="1">
      <alignment horizontal="right"/>
    </xf>
    <xf numFmtId="43" fontId="9" fillId="0" borderId="0" xfId="0" applyNumberFormat="1" applyFont="1" applyFill="1" applyBorder="1" applyAlignment="1">
      <alignment horizontal="center"/>
    </xf>
    <xf numFmtId="43" fontId="4" fillId="0" borderId="5" xfId="1" applyNumberFormat="1" applyFont="1" applyFill="1" applyBorder="1" applyAlignment="1">
      <alignment wrapText="1"/>
    </xf>
    <xf numFmtId="43" fontId="2" fillId="0" borderId="2" xfId="5" applyNumberFormat="1" applyFont="1" applyFill="1" applyBorder="1" applyAlignment="1">
      <alignment horizontal="right"/>
    </xf>
    <xf numFmtId="43" fontId="2" fillId="0" borderId="7" xfId="5" applyNumberFormat="1" applyFont="1" applyFill="1" applyBorder="1" applyAlignment="1">
      <alignment horizontal="right"/>
    </xf>
    <xf numFmtId="43" fontId="2" fillId="0" borderId="5" xfId="5" applyNumberFormat="1" applyFont="1" applyFill="1" applyBorder="1" applyAlignment="1">
      <alignment horizontal="right"/>
    </xf>
    <xf numFmtId="43" fontId="2" fillId="0" borderId="6" xfId="5" applyNumberFormat="1" applyFont="1" applyFill="1" applyBorder="1" applyAlignment="1">
      <alignment horizontal="right"/>
    </xf>
    <xf numFmtId="43" fontId="4" fillId="0" borderId="5" xfId="1" applyNumberFormat="1" applyFont="1" applyFill="1" applyBorder="1" applyAlignment="1"/>
    <xf numFmtId="43" fontId="4" fillId="3" borderId="2" xfId="1" applyNumberFormat="1" applyFont="1" applyFill="1" applyBorder="1"/>
    <xf numFmtId="43" fontId="4" fillId="3" borderId="2" xfId="1" applyNumberFormat="1" applyFont="1" applyFill="1" applyBorder="1" applyAlignment="1">
      <alignment wrapText="1"/>
    </xf>
    <xf numFmtId="43" fontId="4" fillId="0" borderId="2" xfId="1" applyNumberFormat="1" applyFont="1" applyFill="1" applyBorder="1"/>
    <xf numFmtId="43" fontId="4" fillId="3" borderId="5" xfId="1" applyNumberFormat="1" applyFont="1" applyFill="1" applyBorder="1" applyAlignment="1"/>
    <xf numFmtId="43" fontId="4" fillId="3" borderId="5" xfId="1" applyNumberFormat="1" applyFont="1" applyFill="1" applyBorder="1" applyAlignment="1">
      <alignment horizontal="justify" vertical="top" wrapText="1"/>
    </xf>
    <xf numFmtId="43" fontId="10" fillId="0" borderId="5" xfId="1" applyNumberFormat="1" applyFont="1" applyFill="1" applyBorder="1" applyAlignment="1">
      <alignment horizontal="justify" vertical="top" wrapText="1"/>
    </xf>
    <xf numFmtId="43" fontId="4" fillId="0" borderId="14" xfId="0" applyNumberFormat="1" applyFont="1" applyFill="1" applyBorder="1" applyAlignment="1"/>
    <xf numFmtId="43" fontId="2" fillId="0" borderId="8" xfId="5" applyNumberFormat="1" applyFont="1" applyFill="1" applyBorder="1" applyAlignment="1">
      <alignment horizontal="right"/>
    </xf>
    <xf numFmtId="43" fontId="2" fillId="0" borderId="9" xfId="5" applyNumberFormat="1" applyFont="1" applyFill="1" applyBorder="1" applyAlignment="1">
      <alignment horizontal="right"/>
    </xf>
    <xf numFmtId="43" fontId="4" fillId="0" borderId="11" xfId="0" applyNumberFormat="1" applyFont="1" applyFill="1" applyBorder="1" applyAlignment="1">
      <alignment wrapText="1"/>
    </xf>
    <xf numFmtId="43" fontId="4" fillId="0" borderId="13" xfId="0" applyNumberFormat="1" applyFont="1" applyFill="1" applyBorder="1" applyAlignment="1"/>
    <xf numFmtId="43" fontId="2" fillId="0" borderId="3" xfId="5" applyNumberFormat="1" applyFont="1" applyFill="1" applyBorder="1" applyAlignment="1">
      <alignment horizontal="right"/>
    </xf>
    <xf numFmtId="43" fontId="2" fillId="0" borderId="4" xfId="5" applyNumberFormat="1" applyFont="1" applyFill="1" applyBorder="1" applyAlignment="1">
      <alignment horizontal="right"/>
    </xf>
    <xf numFmtId="43" fontId="4" fillId="0" borderId="10" xfId="0" applyNumberFormat="1" applyFont="1" applyFill="1" applyBorder="1" applyAlignment="1"/>
    <xf numFmtId="43" fontId="2" fillId="4" borderId="8" xfId="5" applyNumberFormat="1" applyFont="1" applyFill="1" applyBorder="1" applyAlignment="1"/>
    <xf numFmtId="43" fontId="2" fillId="4" borderId="9" xfId="5" applyNumberFormat="1" applyFont="1" applyFill="1" applyBorder="1" applyAlignment="1"/>
    <xf numFmtId="43" fontId="2" fillId="0" borderId="6" xfId="5" applyNumberFormat="1" applyFont="1" applyFill="1" applyBorder="1" applyAlignment="1"/>
    <xf numFmtId="43" fontId="4" fillId="2" borderId="10" xfId="0" applyNumberFormat="1" applyFont="1" applyFill="1" applyBorder="1" applyAlignment="1"/>
    <xf numFmtId="43" fontId="4" fillId="0" borderId="8" xfId="1" applyNumberFormat="1" applyFont="1" applyFill="1" applyBorder="1" applyAlignment="1">
      <alignment wrapText="1"/>
    </xf>
    <xf numFmtId="43" fontId="2" fillId="0" borderId="8" xfId="5" applyNumberFormat="1" applyFont="1" applyFill="1" applyBorder="1" applyAlignment="1"/>
    <xf numFmtId="43" fontId="4" fillId="0" borderId="2" xfId="1" applyNumberFormat="1" applyFont="1" applyFill="1" applyBorder="1" applyAlignment="1">
      <alignment wrapText="1"/>
    </xf>
    <xf numFmtId="43" fontId="4" fillId="0" borderId="4" xfId="1" applyNumberFormat="1" applyFont="1" applyFill="1" applyBorder="1" applyAlignment="1">
      <alignment vertical="center" wrapText="1"/>
    </xf>
    <xf numFmtId="43" fontId="2" fillId="4" borderId="8" xfId="8" applyNumberFormat="1" applyFont="1" applyFill="1" applyBorder="1" applyAlignment="1"/>
    <xf numFmtId="43" fontId="2" fillId="4" borderId="9" xfId="8" applyNumberFormat="1" applyFont="1" applyFill="1" applyBorder="1" applyAlignment="1"/>
    <xf numFmtId="43" fontId="4" fillId="3" borderId="0" xfId="0" applyNumberFormat="1" applyFont="1" applyFill="1" applyBorder="1" applyAlignment="1">
      <alignment horizontal="center"/>
    </xf>
    <xf numFmtId="43" fontId="9" fillId="2" borderId="12" xfId="0" applyNumberFormat="1" applyFont="1" applyFill="1" applyBorder="1" applyAlignment="1"/>
    <xf numFmtId="43" fontId="4" fillId="0" borderId="0" xfId="0" applyNumberFormat="1" applyFont="1" applyFill="1" applyBorder="1" applyAlignment="1">
      <alignment wrapText="1"/>
    </xf>
    <xf numFmtId="43" fontId="2" fillId="0" borderId="0" xfId="5" applyNumberFormat="1" applyFont="1" applyFill="1" applyAlignment="1">
      <alignment horizontal="right"/>
    </xf>
    <xf numFmtId="43" fontId="2" fillId="0" borderId="13" xfId="5" applyNumberFormat="1" applyFont="1" applyFill="1" applyBorder="1" applyAlignment="1">
      <alignment horizontal="right"/>
    </xf>
    <xf numFmtId="43" fontId="2" fillId="0" borderId="1" xfId="5" applyNumberFormat="1" applyFont="1" applyFill="1" applyBorder="1" applyAlignment="1">
      <alignment horizontal="right"/>
    </xf>
    <xf numFmtId="43" fontId="2" fillId="4" borderId="8" xfId="5" applyNumberFormat="1" applyFont="1" applyFill="1" applyBorder="1" applyAlignment="1">
      <alignment horizontal="right"/>
    </xf>
    <xf numFmtId="43" fontId="4" fillId="0" borderId="1" xfId="0" applyNumberFormat="1" applyFont="1" applyFill="1" applyBorder="1" applyAlignment="1"/>
    <xf numFmtId="43" fontId="4" fillId="0" borderId="15" xfId="0" applyNumberFormat="1" applyFont="1" applyFill="1" applyBorder="1" applyAlignment="1"/>
    <xf numFmtId="43" fontId="2" fillId="4" borderId="9" xfId="5" applyNumberFormat="1" applyFont="1" applyFill="1" applyBorder="1" applyAlignment="1">
      <alignment horizontal="right"/>
    </xf>
    <xf numFmtId="43" fontId="2" fillId="2" borderId="8" xfId="5" applyNumberFormat="1" applyFont="1" applyFill="1" applyBorder="1" applyAlignment="1">
      <alignment horizontal="right"/>
    </xf>
    <xf numFmtId="43" fontId="2" fillId="0" borderId="0" xfId="0" applyNumberFormat="1" applyFont="1" applyFill="1" applyBorder="1" applyAlignment="1">
      <alignment horizontal="left" vertical="center" wrapText="1"/>
    </xf>
    <xf numFmtId="43" fontId="4" fillId="0" borderId="6" xfId="1" applyNumberFormat="1" applyFont="1" applyFill="1" applyBorder="1" applyAlignment="1">
      <alignment wrapText="1"/>
    </xf>
    <xf numFmtId="43" fontId="4" fillId="0" borderId="13" xfId="1" applyNumberFormat="1" applyFont="1" applyFill="1" applyBorder="1" applyAlignment="1"/>
    <xf numFmtId="43" fontId="4" fillId="0" borderId="13" xfId="1" applyNumberFormat="1" applyFont="1" applyFill="1" applyBorder="1" applyAlignment="1">
      <alignment wrapText="1"/>
    </xf>
    <xf numFmtId="43" fontId="10" fillId="0" borderId="5" xfId="1" applyNumberFormat="1" applyFont="1" applyFill="1" applyBorder="1" applyAlignment="1">
      <alignment wrapText="1"/>
    </xf>
    <xf numFmtId="43" fontId="4" fillId="3" borderId="1" xfId="1" applyNumberFormat="1" applyFont="1" applyFill="1" applyBorder="1" applyAlignment="1">
      <alignment horizontal="justify" vertical="top" wrapText="1"/>
    </xf>
    <xf numFmtId="43" fontId="4" fillId="0" borderId="0" xfId="0" applyNumberFormat="1" applyFont="1" applyFill="1" applyBorder="1" applyAlignment="1">
      <alignment horizontal="justify" vertical="top" wrapText="1"/>
    </xf>
    <xf numFmtId="43" fontId="4" fillId="0" borderId="6" xfId="0" applyNumberFormat="1" applyFont="1" applyFill="1" applyBorder="1" applyAlignment="1">
      <alignment wrapText="1"/>
    </xf>
    <xf numFmtId="43" fontId="2" fillId="0" borderId="12" xfId="5" applyNumberFormat="1" applyFont="1" applyFill="1" applyBorder="1" applyAlignment="1">
      <alignment horizontal="right"/>
    </xf>
    <xf numFmtId="43" fontId="4" fillId="0" borderId="5" xfId="0" applyNumberFormat="1" applyFont="1" applyFill="1" applyBorder="1" applyAlignment="1"/>
    <xf numFmtId="43" fontId="2" fillId="0" borderId="0" xfId="5" applyNumberFormat="1" applyFont="1" applyFill="1" applyBorder="1" applyAlignment="1">
      <alignment horizontal="right"/>
    </xf>
    <xf numFmtId="43" fontId="4" fillId="0" borderId="4" xfId="0" applyNumberFormat="1" applyFont="1" applyFill="1" applyBorder="1" applyAlignment="1"/>
    <xf numFmtId="43" fontId="2" fillId="0" borderId="15" xfId="8" applyNumberFormat="1" applyFont="1" applyFill="1" applyBorder="1" applyAlignment="1">
      <alignment horizontal="right"/>
    </xf>
    <xf numFmtId="43" fontId="4" fillId="0" borderId="0" xfId="0" applyNumberFormat="1" applyFont="1" applyFill="1" applyAlignment="1">
      <alignment horizontal="left" vertical="center"/>
    </xf>
    <xf numFmtId="43" fontId="4" fillId="0" borderId="0" xfId="0" applyNumberFormat="1" applyFont="1" applyFill="1" applyAlignment="1">
      <alignment horizontal="center" vertical="center"/>
    </xf>
    <xf numFmtId="43" fontId="4" fillId="0" borderId="0" xfId="0" applyNumberFormat="1" applyFont="1" applyFill="1"/>
    <xf numFmtId="43" fontId="35" fillId="0" borderId="0" xfId="0" applyNumberFormat="1" applyFont="1" applyFill="1" applyAlignment="1"/>
    <xf numFmtId="43" fontId="4" fillId="0" borderId="0" xfId="0" applyNumberFormat="1" applyFont="1" applyFill="1" applyBorder="1"/>
    <xf numFmtId="43" fontId="4" fillId="0" borderId="13" xfId="0" applyNumberFormat="1" applyFont="1" applyFill="1" applyBorder="1"/>
    <xf numFmtId="43" fontId="4" fillId="0" borderId="13" xfId="0" applyNumberFormat="1" applyFont="1" applyFill="1" applyBorder="1" applyAlignment="1">
      <alignment horizontal="left" indent="2"/>
    </xf>
    <xf numFmtId="43" fontId="2" fillId="2" borderId="9" xfId="5" applyNumberFormat="1" applyFont="1" applyFill="1" applyBorder="1" applyAlignment="1">
      <alignment horizontal="right"/>
    </xf>
    <xf numFmtId="43" fontId="9" fillId="0" borderId="0" xfId="0" applyNumberFormat="1" applyFont="1" applyFill="1" applyBorder="1"/>
    <xf numFmtId="43" fontId="9" fillId="0" borderId="2" xfId="0" applyNumberFormat="1" applyFont="1" applyFill="1" applyBorder="1" applyAlignment="1"/>
    <xf numFmtId="43" fontId="9" fillId="0" borderId="5" xfId="0" applyNumberFormat="1" applyFont="1" applyFill="1" applyBorder="1" applyAlignment="1">
      <alignment horizontal="left"/>
    </xf>
    <xf numFmtId="43" fontId="9" fillId="3" borderId="0" xfId="0" applyNumberFormat="1" applyFont="1" applyFill="1" applyBorder="1" applyAlignment="1"/>
    <xf numFmtId="43" fontId="4" fillId="3" borderId="0" xfId="0" applyNumberFormat="1" applyFont="1" applyFill="1" applyBorder="1" applyAlignment="1">
      <alignment wrapText="1"/>
    </xf>
    <xf numFmtId="43" fontId="4" fillId="0" borderId="0" xfId="0" applyNumberFormat="1" applyFont="1" applyFill="1" applyAlignment="1">
      <alignment vertical="center"/>
    </xf>
    <xf numFmtId="43" fontId="2" fillId="4" borderId="9" xfId="8" applyNumberFormat="1" applyFont="1" applyFill="1" applyBorder="1" applyAlignment="1">
      <alignment horizontal="right"/>
    </xf>
    <xf numFmtId="43" fontId="36" fillId="0" borderId="0" xfId="0" applyNumberFormat="1" applyFont="1" applyFill="1"/>
    <xf numFmtId="43" fontId="4" fillId="0" borderId="15" xfId="0" applyNumberFormat="1" applyFont="1" applyBorder="1" applyAlignment="1">
      <alignment horizontal="justify" vertical="top" wrapText="1"/>
    </xf>
    <xf numFmtId="43" fontId="2" fillId="0" borderId="9" xfId="8" applyNumberFormat="1" applyFont="1" applyBorder="1" applyAlignment="1">
      <alignment horizontal="right"/>
    </xf>
    <xf numFmtId="43" fontId="4" fillId="0" borderId="0" xfId="0" applyNumberFormat="1" applyFont="1" applyFill="1" applyBorder="1" applyAlignment="1">
      <alignment vertical="center"/>
    </xf>
    <xf numFmtId="43" fontId="4" fillId="0" borderId="2" xfId="0" applyNumberFormat="1" applyFont="1" applyFill="1" applyBorder="1"/>
    <xf numFmtId="43" fontId="4" fillId="0" borderId="0" xfId="0" applyNumberFormat="1" applyFont="1" applyBorder="1" applyAlignment="1">
      <alignment wrapText="1"/>
    </xf>
    <xf numFmtId="43" fontId="2" fillId="0" borderId="2" xfId="8" applyNumberFormat="1" applyFont="1" applyBorder="1" applyAlignment="1">
      <alignment horizontal="right"/>
    </xf>
    <xf numFmtId="43" fontId="4" fillId="0" borderId="1" xfId="0" applyNumberFormat="1" applyFont="1" applyBorder="1" applyAlignment="1">
      <alignment wrapText="1"/>
    </xf>
    <xf numFmtId="43" fontId="2" fillId="0" borderId="3" xfId="8" applyNumberFormat="1" applyFont="1" applyBorder="1" applyAlignment="1">
      <alignment horizontal="right"/>
    </xf>
    <xf numFmtId="43" fontId="4" fillId="0" borderId="0" xfId="0" applyNumberFormat="1" applyFont="1" applyBorder="1" applyAlignment="1">
      <alignment vertical="top" wrapText="1"/>
    </xf>
    <xf numFmtId="43" fontId="4" fillId="0" borderId="0" xfId="0" applyNumberFormat="1" applyFont="1" applyBorder="1" applyAlignment="1">
      <alignment horizontal="center" vertical="top"/>
    </xf>
    <xf numFmtId="43" fontId="4" fillId="0" borderId="0" xfId="0" applyNumberFormat="1" applyFont="1" applyBorder="1" applyAlignment="1">
      <alignment horizontal="center" vertical="top" wrapText="1"/>
    </xf>
    <xf numFmtId="43" fontId="4" fillId="0" borderId="12" xfId="0" applyNumberFormat="1" applyFont="1" applyBorder="1" applyAlignment="1">
      <alignment wrapText="1"/>
    </xf>
    <xf numFmtId="43" fontId="2" fillId="0" borderId="7" xfId="8" applyNumberFormat="1" applyFont="1" applyBorder="1" applyAlignment="1"/>
    <xf numFmtId="43" fontId="2" fillId="0" borderId="2" xfId="8" applyNumberFormat="1" applyFont="1" applyBorder="1" applyAlignment="1"/>
    <xf numFmtId="43" fontId="4" fillId="0" borderId="15" xfId="0" applyNumberFormat="1" applyFont="1" applyBorder="1" applyAlignment="1">
      <alignment wrapText="1"/>
    </xf>
    <xf numFmtId="43" fontId="2" fillId="0" borderId="3" xfId="8" applyNumberFormat="1" applyFont="1" applyBorder="1" applyAlignment="1"/>
    <xf numFmtId="43" fontId="2" fillId="0" borderId="0" xfId="8" applyNumberFormat="1" applyFont="1" applyBorder="1" applyAlignment="1">
      <alignment horizontal="right" wrapText="1"/>
    </xf>
    <xf numFmtId="43" fontId="4" fillId="0" borderId="7" xfId="0" applyNumberFormat="1" applyFont="1" applyBorder="1" applyAlignment="1">
      <alignment wrapText="1"/>
    </xf>
    <xf numFmtId="43" fontId="2" fillId="0" borderId="6" xfId="8" applyNumberFormat="1" applyFont="1" applyBorder="1" applyAlignment="1"/>
    <xf numFmtId="43" fontId="4" fillId="0" borderId="4" xfId="0" applyNumberFormat="1" applyFont="1" applyBorder="1" applyAlignment="1">
      <alignment wrapText="1"/>
    </xf>
    <xf numFmtId="43" fontId="2" fillId="0" borderId="2" xfId="8" applyNumberFormat="1" applyFont="1" applyBorder="1" applyAlignment="1">
      <alignment horizontal="right" wrapText="1"/>
    </xf>
    <xf numFmtId="43" fontId="4" fillId="0" borderId="0" xfId="0" applyNumberFormat="1" applyFont="1" applyBorder="1" applyAlignment="1">
      <alignment horizontal="center" vertical="center" wrapText="1"/>
    </xf>
    <xf numFmtId="43" fontId="4" fillId="0" borderId="0" xfId="0" applyNumberFormat="1" applyFont="1" applyFill="1" applyBorder="1" applyAlignment="1">
      <alignment vertical="top"/>
    </xf>
    <xf numFmtId="43" fontId="4" fillId="0" borderId="0" xfId="0" applyNumberFormat="1" applyFont="1" applyFill="1" applyBorder="1" applyAlignment="1">
      <alignment vertical="center" wrapText="1"/>
    </xf>
    <xf numFmtId="43" fontId="2" fillId="3" borderId="0" xfId="8" applyNumberFormat="1" applyFont="1" applyFill="1" applyBorder="1" applyAlignment="1">
      <alignment horizontal="right"/>
    </xf>
    <xf numFmtId="43" fontId="4" fillId="0" borderId="0" xfId="0" applyNumberFormat="1" applyFont="1" applyFill="1" applyAlignment="1">
      <alignment horizontal="left" vertical="top"/>
    </xf>
    <xf numFmtId="43" fontId="4" fillId="0" borderId="0" xfId="0" applyNumberFormat="1" applyFont="1" applyFill="1" applyBorder="1" applyAlignment="1">
      <alignment horizontal="center" vertical="center"/>
    </xf>
    <xf numFmtId="43" fontId="0" fillId="0" borderId="0" xfId="0" applyNumberFormat="1" applyFill="1" applyBorder="1" applyAlignment="1">
      <alignment vertical="center"/>
    </xf>
    <xf numFmtId="43" fontId="2" fillId="0" borderId="7" xfId="5" applyNumberFormat="1" applyFont="1" applyFill="1" applyBorder="1" applyAlignment="1"/>
    <xf numFmtId="43" fontId="2" fillId="0" borderId="5" xfId="5" applyNumberFormat="1" applyFont="1" applyFill="1" applyBorder="1" applyAlignment="1"/>
    <xf numFmtId="43" fontId="4" fillId="0" borderId="0" xfId="0" applyNumberFormat="1" applyFont="1" applyFill="1" applyBorder="1" applyAlignment="1">
      <alignment horizontal="left"/>
    </xf>
    <xf numFmtId="43" fontId="2" fillId="0" borderId="2" xfId="5" applyNumberFormat="1" applyFont="1" applyFill="1" applyBorder="1" applyAlignment="1"/>
    <xf numFmtId="43" fontId="4" fillId="0" borderId="0" xfId="0" applyNumberFormat="1" applyFont="1" applyFill="1" applyBorder="1" applyAlignment="1">
      <alignment horizontal="left" indent="2"/>
    </xf>
    <xf numFmtId="43" fontId="4" fillId="0" borderId="0" xfId="5" applyNumberFormat="1" applyFont="1" applyFill="1" applyBorder="1" applyAlignment="1">
      <alignment horizontal="right"/>
    </xf>
    <xf numFmtId="43" fontId="9" fillId="0" borderId="0" xfId="0" applyNumberFormat="1" applyFont="1" applyFill="1" applyAlignment="1">
      <alignment horizontal="center" vertical="center"/>
    </xf>
    <xf numFmtId="43" fontId="2" fillId="2" borderId="12" xfId="5" applyNumberFormat="1" applyFont="1" applyFill="1" applyBorder="1" applyAlignment="1">
      <alignment horizontal="right"/>
    </xf>
    <xf numFmtId="43" fontId="2" fillId="2" borderId="0" xfId="5" applyNumberFormat="1" applyFont="1" applyFill="1" applyBorder="1" applyAlignment="1">
      <alignment horizontal="right"/>
    </xf>
    <xf numFmtId="43" fontId="4" fillId="0" borderId="12" xfId="0" applyNumberFormat="1" applyFont="1" applyFill="1" applyBorder="1" applyAlignment="1">
      <alignment vertical="center"/>
    </xf>
    <xf numFmtId="43" fontId="4" fillId="0" borderId="2" xfId="1" applyNumberFormat="1" applyFont="1" applyFill="1" applyBorder="1" applyAlignment="1"/>
    <xf numFmtId="43" fontId="2" fillId="0" borderId="0" xfId="5" applyNumberFormat="1" applyFont="1" applyFill="1" applyAlignment="1"/>
    <xf numFmtId="43" fontId="2" fillId="2" borderId="10" xfId="5" applyNumberFormat="1" applyFont="1" applyFill="1" applyBorder="1" applyAlignment="1">
      <alignment horizontal="right"/>
    </xf>
    <xf numFmtId="43" fontId="2" fillId="2" borderId="7" xfId="5" applyNumberFormat="1" applyFont="1" applyFill="1" applyBorder="1" applyAlignment="1">
      <alignment horizontal="right"/>
    </xf>
    <xf numFmtId="43" fontId="2" fillId="2" borderId="6" xfId="5" applyNumberFormat="1" applyFont="1" applyFill="1" applyBorder="1" applyAlignment="1">
      <alignment horizontal="right"/>
    </xf>
    <xf numFmtId="43" fontId="17" fillId="0" borderId="0" xfId="0" applyNumberFormat="1" applyFont="1" applyFill="1" applyAlignment="1">
      <alignment horizontal="center" vertical="center"/>
    </xf>
    <xf numFmtId="43" fontId="4" fillId="0" borderId="14" xfId="0" applyNumberFormat="1" applyFont="1" applyFill="1" applyBorder="1" applyAlignment="1">
      <alignment wrapText="1"/>
    </xf>
    <xf numFmtId="43" fontId="2" fillId="0" borderId="0" xfId="5" applyNumberFormat="1" applyFont="1" applyFill="1" applyBorder="1" applyAlignment="1">
      <alignment wrapText="1"/>
    </xf>
    <xf numFmtId="43" fontId="4" fillId="0" borderId="3" xfId="1" applyNumberFormat="1" applyFont="1" applyFill="1" applyBorder="1" applyAlignment="1"/>
    <xf numFmtId="43" fontId="4" fillId="0" borderId="9" xfId="1" applyNumberFormat="1" applyFont="1" applyFill="1" applyBorder="1" applyAlignment="1">
      <alignment horizontal="left" wrapText="1"/>
    </xf>
    <xf numFmtId="43" fontId="9" fillId="0" borderId="0" xfId="1" applyNumberFormat="1" applyFont="1" applyFill="1" applyBorder="1" applyAlignment="1">
      <alignment vertical="center"/>
    </xf>
    <xf numFmtId="43" fontId="4" fillId="0" borderId="0" xfId="1" applyNumberFormat="1" applyFont="1" applyFill="1" applyBorder="1" applyAlignment="1">
      <alignment horizontal="left" wrapText="1"/>
    </xf>
    <xf numFmtId="43" fontId="9" fillId="0" borderId="0" xfId="1" applyNumberFormat="1" applyFont="1" applyFill="1" applyBorder="1" applyAlignment="1">
      <alignment horizontal="center" vertical="center"/>
    </xf>
    <xf numFmtId="43" fontId="23" fillId="0" borderId="0" xfId="1" applyNumberFormat="1" applyFont="1" applyFill="1" applyBorder="1" applyAlignment="1">
      <alignment vertical="center"/>
    </xf>
    <xf numFmtId="43" fontId="4" fillId="0" borderId="0" xfId="1" applyNumberFormat="1" applyFont="1" applyFill="1" applyBorder="1" applyAlignment="1">
      <alignment wrapText="1"/>
    </xf>
    <xf numFmtId="43" fontId="4" fillId="0" borderId="7" xfId="1" applyNumberFormat="1" applyFont="1" applyFill="1" applyBorder="1" applyAlignment="1"/>
    <xf numFmtId="43" fontId="4" fillId="0" borderId="0" xfId="1" applyNumberFormat="1" applyFont="1" applyFill="1" applyBorder="1" applyAlignment="1">
      <alignment horizontal="center" vertical="center"/>
    </xf>
    <xf numFmtId="43" fontId="4" fillId="0" borderId="2" xfId="1" applyNumberFormat="1" applyFont="1" applyFill="1" applyBorder="1" applyAlignment="1">
      <alignment vertical="center"/>
    </xf>
    <xf numFmtId="43" fontId="9" fillId="0" borderId="7" xfId="1" applyNumberFormat="1" applyFont="1" applyFill="1" applyBorder="1" applyAlignment="1">
      <alignment vertical="center"/>
    </xf>
    <xf numFmtId="43" fontId="9" fillId="0" borderId="2" xfId="1" applyNumberFormat="1" applyFont="1" applyFill="1" applyBorder="1" applyAlignment="1">
      <alignment vertical="center"/>
    </xf>
    <xf numFmtId="43" fontId="4" fillId="0" borderId="6" xfId="1" applyNumberFormat="1" applyFont="1" applyFill="1" applyBorder="1" applyAlignment="1"/>
    <xf numFmtId="43" fontId="4" fillId="0" borderId="0" xfId="1" applyNumberFormat="1" applyFont="1" applyFill="1" applyBorder="1" applyAlignment="1">
      <alignment horizontal="right" vertical="center"/>
    </xf>
    <xf numFmtId="43" fontId="4" fillId="0" borderId="2" xfId="1" applyNumberFormat="1" applyFont="1" applyFill="1" applyBorder="1" applyAlignment="1">
      <alignment horizontal="center" vertical="center"/>
    </xf>
    <xf numFmtId="43" fontId="2" fillId="0" borderId="0" xfId="5" applyNumberFormat="1" applyFont="1" applyFill="1" applyBorder="1" applyAlignment="1">
      <alignment horizontal="center" vertical="center"/>
    </xf>
    <xf numFmtId="43" fontId="2" fillId="0" borderId="12" xfId="1" applyNumberFormat="1" applyFont="1" applyFill="1" applyBorder="1" applyAlignment="1">
      <alignment vertical="center"/>
    </xf>
    <xf numFmtId="43" fontId="2" fillId="0" borderId="0" xfId="1" applyNumberFormat="1" applyFont="1" applyFill="1" applyBorder="1" applyAlignment="1">
      <alignment vertical="center"/>
    </xf>
    <xf numFmtId="43" fontId="4" fillId="0" borderId="5" xfId="0" applyNumberFormat="1" applyFont="1" applyFill="1" applyBorder="1" applyAlignment="1">
      <alignment horizontal="left" wrapText="1"/>
    </xf>
    <xf numFmtId="43" fontId="4" fillId="0" borderId="2" xfId="0" applyNumberFormat="1" applyFont="1" applyBorder="1" applyAlignment="1">
      <alignment horizontal="left" wrapText="1"/>
    </xf>
    <xf numFmtId="43" fontId="2" fillId="0" borderId="12" xfId="0" applyNumberFormat="1" applyFont="1" applyFill="1" applyBorder="1" applyAlignment="1">
      <alignment vertical="center"/>
    </xf>
    <xf numFmtId="43" fontId="2" fillId="0" borderId="0" xfId="0" applyNumberFormat="1" applyFont="1" applyFill="1" applyAlignment="1">
      <alignment horizontal="left" vertical="center"/>
    </xf>
    <xf numFmtId="43" fontId="12" fillId="0" borderId="0" xfId="0" applyNumberFormat="1" applyFont="1" applyFill="1" applyBorder="1" applyAlignment="1">
      <alignment vertical="center"/>
    </xf>
    <xf numFmtId="43" fontId="4" fillId="2" borderId="6" xfId="0" applyNumberFormat="1" applyFont="1" applyFill="1" applyBorder="1" applyAlignment="1">
      <alignment vertical="center"/>
    </xf>
    <xf numFmtId="43" fontId="12" fillId="2" borderId="5" xfId="0" applyNumberFormat="1" applyFont="1" applyFill="1" applyBorder="1" applyAlignment="1">
      <alignment horizontal="center" vertical="center"/>
    </xf>
    <xf numFmtId="43" fontId="4" fillId="2" borderId="6" xfId="0" applyNumberFormat="1" applyFont="1" applyFill="1" applyBorder="1" applyAlignment="1">
      <alignment horizontal="center" vertical="center"/>
    </xf>
    <xf numFmtId="43" fontId="4" fillId="2" borderId="4" xfId="0" applyNumberFormat="1" applyFont="1" applyFill="1" applyBorder="1" applyAlignment="1">
      <alignment vertical="center"/>
    </xf>
    <xf numFmtId="43" fontId="4" fillId="2" borderId="4" xfId="0" applyNumberFormat="1" applyFont="1" applyFill="1" applyBorder="1" applyAlignment="1">
      <alignment horizontal="center" vertical="center" wrapText="1"/>
    </xf>
    <xf numFmtId="43" fontId="4" fillId="2" borderId="4" xfId="0" applyNumberFormat="1" applyFont="1" applyFill="1" applyBorder="1" applyAlignment="1">
      <alignment horizontal="center" vertical="center"/>
    </xf>
    <xf numFmtId="43" fontId="9" fillId="2" borderId="9" xfId="0" applyNumberFormat="1" applyFont="1" applyFill="1" applyBorder="1" applyAlignment="1"/>
    <xf numFmtId="43" fontId="9" fillId="2" borderId="8" xfId="0" applyNumberFormat="1" applyFont="1" applyFill="1" applyBorder="1"/>
    <xf numFmtId="43" fontId="9" fillId="2" borderId="9" xfId="0" applyNumberFormat="1" applyFont="1" applyFill="1" applyBorder="1" applyAlignment="1">
      <alignment horizontal="center"/>
    </xf>
    <xf numFmtId="43" fontId="9" fillId="2" borderId="9" xfId="0" applyNumberFormat="1" applyFont="1" applyFill="1" applyBorder="1"/>
    <xf numFmtId="43" fontId="4" fillId="0" borderId="13" xfId="1" applyNumberFormat="1" applyFont="1" applyFill="1" applyBorder="1" applyAlignment="1">
      <alignment horizontal="center" vertical="center"/>
    </xf>
    <xf numFmtId="43" fontId="4" fillId="2" borderId="5" xfId="0" applyNumberFormat="1" applyFont="1" applyFill="1" applyBorder="1" applyAlignment="1">
      <alignment horizontal="center" vertical="center"/>
    </xf>
    <xf numFmtId="43" fontId="4" fillId="2" borderId="7" xfId="0" applyNumberFormat="1" applyFont="1" applyFill="1" applyBorder="1" applyAlignment="1">
      <alignment horizontal="center" vertical="center"/>
    </xf>
    <xf numFmtId="43" fontId="4" fillId="2" borderId="7" xfId="0" applyNumberFormat="1" applyFont="1" applyFill="1" applyBorder="1" applyAlignment="1">
      <alignment horizontal="center" vertical="center" wrapText="1"/>
    </xf>
    <xf numFmtId="43" fontId="4" fillId="2" borderId="3" xfId="0" applyNumberFormat="1" applyFont="1" applyFill="1" applyBorder="1" applyAlignment="1">
      <alignment horizontal="center" vertical="center" wrapText="1"/>
    </xf>
    <xf numFmtId="43" fontId="4" fillId="2" borderId="3" xfId="0" applyNumberFormat="1" applyFont="1" applyFill="1" applyBorder="1" applyAlignment="1">
      <alignment horizontal="center" vertical="center"/>
    </xf>
    <xf numFmtId="43" fontId="9" fillId="2" borderId="8" xfId="0" applyNumberFormat="1" applyFont="1" applyFill="1" applyBorder="1" applyAlignment="1"/>
    <xf numFmtId="43" fontId="4" fillId="2" borderId="9" xfId="0" applyNumberFormat="1" applyFont="1" applyFill="1" applyBorder="1" applyAlignment="1">
      <alignment vertical="center"/>
    </xf>
    <xf numFmtId="43" fontId="4" fillId="2" borderId="8" xfId="0" applyNumberFormat="1" applyFont="1" applyFill="1" applyBorder="1" applyAlignment="1">
      <alignment vertical="center"/>
    </xf>
    <xf numFmtId="43" fontId="4" fillId="5" borderId="8" xfId="0" applyNumberFormat="1" applyFont="1" applyFill="1" applyBorder="1" applyAlignment="1">
      <alignment horizontal="center" vertical="center"/>
    </xf>
    <xf numFmtId="43" fontId="4" fillId="5" borderId="9" xfId="0" applyNumberFormat="1" applyFont="1" applyFill="1" applyBorder="1" applyAlignment="1">
      <alignment horizontal="center" vertical="center"/>
    </xf>
    <xf numFmtId="43" fontId="9" fillId="0" borderId="12" xfId="0" applyNumberFormat="1" applyFont="1" applyFill="1" applyBorder="1" applyAlignment="1"/>
    <xf numFmtId="43" fontId="9" fillId="0" borderId="0" xfId="0" applyNumberFormat="1" applyFont="1" applyFill="1" applyBorder="1" applyAlignment="1"/>
    <xf numFmtId="43" fontId="12" fillId="2" borderId="7" xfId="0" applyNumberFormat="1" applyFont="1" applyFill="1" applyBorder="1" applyAlignment="1">
      <alignment vertical="center" wrapText="1"/>
    </xf>
    <xf numFmtId="43" fontId="4" fillId="0" borderId="8" xfId="0" applyNumberFormat="1" applyFont="1" applyFill="1" applyBorder="1" applyAlignment="1">
      <alignment wrapText="1"/>
    </xf>
    <xf numFmtId="43" fontId="4" fillId="0" borderId="4" xfId="0" applyNumberFormat="1" applyFont="1" applyFill="1" applyBorder="1" applyAlignment="1">
      <alignment horizontal="center" vertical="center"/>
    </xf>
    <xf numFmtId="43" fontId="4" fillId="2" borderId="5" xfId="0" applyNumberFormat="1" applyFont="1" applyFill="1" applyBorder="1" applyAlignment="1">
      <alignment vertical="center"/>
    </xf>
    <xf numFmtId="43" fontId="4" fillId="2" borderId="2" xfId="0" applyNumberFormat="1" applyFont="1" applyFill="1" applyBorder="1" applyAlignment="1">
      <alignment horizontal="center"/>
    </xf>
    <xf numFmtId="43" fontId="4" fillId="2" borderId="6" xfId="0" applyNumberFormat="1" applyFont="1" applyFill="1" applyBorder="1" applyAlignment="1">
      <alignment horizontal="center"/>
    </xf>
    <xf numFmtId="43" fontId="4" fillId="0" borderId="9" xfId="0" applyNumberFormat="1" applyFont="1" applyFill="1" applyBorder="1" applyAlignment="1">
      <alignment vertical="center"/>
    </xf>
    <xf numFmtId="43" fontId="4" fillId="0" borderId="8" xfId="0" applyNumberFormat="1" applyFont="1" applyFill="1" applyBorder="1" applyAlignment="1"/>
    <xf numFmtId="43" fontId="4" fillId="0" borderId="9" xfId="0" applyNumberFormat="1" applyFont="1" applyFill="1" applyBorder="1" applyAlignment="1"/>
    <xf numFmtId="43" fontId="4" fillId="2" borderId="6" xfId="0" applyNumberFormat="1" applyFont="1" applyFill="1" applyBorder="1" applyAlignment="1">
      <alignment vertical="center" wrapText="1"/>
    </xf>
    <xf numFmtId="43" fontId="4" fillId="0" borderId="9" xfId="0" applyNumberFormat="1" applyFont="1" applyFill="1" applyBorder="1" applyAlignment="1">
      <alignment vertical="center" wrapText="1"/>
    </xf>
    <xf numFmtId="43" fontId="13" fillId="0" borderId="0" xfId="0" applyNumberFormat="1" applyFont="1" applyFill="1" applyAlignment="1"/>
    <xf numFmtId="43" fontId="4" fillId="0" borderId="0" xfId="0" applyNumberFormat="1" applyFont="1" applyFill="1" applyAlignment="1">
      <alignment wrapText="1"/>
    </xf>
    <xf numFmtId="43" fontId="2" fillId="0" borderId="13" xfId="5" applyNumberFormat="1" applyFont="1" applyFill="1" applyBorder="1" applyAlignment="1"/>
    <xf numFmtId="43" fontId="2" fillId="0" borderId="5" xfId="5" applyNumberFormat="1" applyFont="1" applyFill="1" applyBorder="1" applyAlignment="1">
      <alignment wrapText="1"/>
    </xf>
    <xf numFmtId="43" fontId="2" fillId="0" borderId="13" xfId="5" applyNumberFormat="1" applyFont="1" applyFill="1" applyBorder="1" applyAlignment="1">
      <alignment wrapText="1"/>
    </xf>
    <xf numFmtId="43" fontId="2" fillId="0" borderId="2" xfId="5" applyNumberFormat="1" applyFont="1" applyFill="1" applyBorder="1" applyAlignment="1">
      <alignment wrapText="1"/>
    </xf>
    <xf numFmtId="43" fontId="2" fillId="0" borderId="5" xfId="5" applyNumberFormat="1" applyFont="1" applyFill="1" applyBorder="1" applyAlignment="1">
      <alignment horizontal="right" wrapText="1"/>
    </xf>
    <xf numFmtId="43" fontId="2" fillId="0" borderId="13" xfId="5" applyNumberFormat="1" applyFont="1" applyFill="1" applyBorder="1" applyAlignment="1">
      <alignment horizontal="right" wrapText="1"/>
    </xf>
    <xf numFmtId="43" fontId="2" fillId="0" borderId="2" xfId="5" applyNumberFormat="1" applyFont="1" applyFill="1" applyBorder="1" applyAlignment="1">
      <alignment horizontal="right" wrapText="1"/>
    </xf>
    <xf numFmtId="43" fontId="8" fillId="0" borderId="0" xfId="1" applyNumberFormat="1" applyFont="1" applyFill="1" applyBorder="1" applyAlignment="1"/>
    <xf numFmtId="43" fontId="11" fillId="0" borderId="0" xfId="1" applyNumberFormat="1" applyFont="1" applyFill="1" applyAlignment="1">
      <alignment horizontal="left"/>
    </xf>
    <xf numFmtId="43" fontId="9" fillId="0" borderId="0" xfId="1" applyNumberFormat="1" applyFont="1" applyFill="1" applyAlignment="1"/>
    <xf numFmtId="43" fontId="4" fillId="0" borderId="0" xfId="1" applyNumberFormat="1" applyFont="1" applyFill="1" applyAlignment="1">
      <alignment horizontal="left" vertical="top" wrapText="1"/>
    </xf>
    <xf numFmtId="43" fontId="13" fillId="0" borderId="0" xfId="1" applyNumberFormat="1" applyFont="1" applyFill="1" applyAlignment="1"/>
    <xf numFmtId="43" fontId="4" fillId="0" borderId="0" xfId="1" applyNumberFormat="1" applyFont="1" applyFill="1" applyAlignment="1">
      <alignment horizontal="left"/>
    </xf>
    <xf numFmtId="43" fontId="9" fillId="0" borderId="0" xfId="1" applyNumberFormat="1" applyFont="1" applyFill="1" applyAlignment="1">
      <alignment horizontal="left"/>
    </xf>
    <xf numFmtId="43" fontId="35" fillId="0" borderId="0" xfId="1" applyNumberFormat="1" applyFont="1" applyFill="1" applyAlignment="1"/>
    <xf numFmtId="43" fontId="4" fillId="0" borderId="0" xfId="1" applyNumberFormat="1" applyFont="1" applyFill="1" applyAlignment="1">
      <alignment horizontal="center"/>
    </xf>
    <xf numFmtId="43" fontId="4" fillId="0" borderId="0" xfId="1" applyNumberFormat="1" applyFont="1" applyFill="1" applyAlignment="1">
      <alignment horizontal="right"/>
    </xf>
    <xf numFmtId="43" fontId="4" fillId="0" borderId="0" xfId="2" applyNumberFormat="1" applyFont="1" applyFill="1" applyBorder="1" applyAlignment="1">
      <alignment vertical="center"/>
    </xf>
    <xf numFmtId="43" fontId="4" fillId="0" borderId="0" xfId="2" applyNumberFormat="1" applyFont="1" applyFill="1" applyBorder="1" applyAlignment="1">
      <alignment horizontal="center"/>
    </xf>
    <xf numFmtId="43" fontId="11" fillId="0" borderId="0" xfId="1" applyNumberFormat="1" applyFont="1" applyBorder="1" applyAlignment="1">
      <alignment horizontal="left" vertical="top"/>
    </xf>
    <xf numFmtId="43" fontId="4" fillId="0" borderId="0" xfId="1" applyNumberFormat="1" applyFont="1" applyBorder="1" applyAlignment="1">
      <alignment horizontal="right" vertical="top" wrapText="1"/>
    </xf>
    <xf numFmtId="43" fontId="4" fillId="0" borderId="0" xfId="1" applyNumberFormat="1" applyFont="1" applyAlignment="1">
      <alignment horizontal="left" vertical="top" wrapText="1"/>
    </xf>
    <xf numFmtId="43" fontId="13" fillId="0" borderId="0" xfId="1" applyNumberFormat="1" applyFont="1" applyFill="1" applyBorder="1" applyAlignment="1"/>
    <xf numFmtId="43" fontId="4" fillId="0" borderId="0" xfId="1" applyNumberFormat="1" applyFont="1" applyAlignment="1">
      <alignment wrapText="1"/>
    </xf>
    <xf numFmtId="43" fontId="9" fillId="0" borderId="0" xfId="1" applyNumberFormat="1" applyFont="1" applyAlignment="1">
      <alignment horizontal="left" vertical="top" wrapText="1"/>
    </xf>
    <xf numFmtId="43" fontId="4" fillId="0" borderId="0" xfId="1" applyNumberFormat="1" applyFont="1" applyAlignment="1">
      <alignment vertical="top" wrapText="1"/>
    </xf>
    <xf numFmtId="43" fontId="35" fillId="0" borderId="0" xfId="1" applyNumberFormat="1" applyFont="1" applyAlignment="1">
      <alignment vertical="top" wrapText="1"/>
    </xf>
    <xf numFmtId="43" fontId="4" fillId="0" borderId="0" xfId="1" applyNumberFormat="1" applyFont="1" applyAlignment="1">
      <alignment horizontal="right" vertical="top" wrapText="1"/>
    </xf>
    <xf numFmtId="43" fontId="4" fillId="0" borderId="9" xfId="1" applyNumberFormat="1" applyFont="1" applyBorder="1" applyAlignment="1">
      <alignment horizontal="left" wrapText="1"/>
    </xf>
    <xf numFmtId="43" fontId="2" fillId="0" borderId="3" xfId="5" applyNumberFormat="1" applyFont="1" applyBorder="1" applyAlignment="1">
      <alignment horizontal="right"/>
    </xf>
    <xf numFmtId="43" fontId="2" fillId="0" borderId="4" xfId="5" applyNumberFormat="1" applyFont="1" applyBorder="1" applyAlignment="1">
      <alignment horizontal="right"/>
    </xf>
    <xf numFmtId="43" fontId="2" fillId="0" borderId="1" xfId="5" applyNumberFormat="1" applyFont="1" applyBorder="1" applyAlignment="1">
      <alignment horizontal="right"/>
    </xf>
    <xf numFmtId="43" fontId="2" fillId="0" borderId="9" xfId="5" applyNumberFormat="1" applyFont="1" applyBorder="1" applyAlignment="1">
      <alignment horizontal="right"/>
    </xf>
    <xf numFmtId="43" fontId="2" fillId="0" borderId="8" xfId="5" applyNumberFormat="1" applyFont="1" applyBorder="1" applyAlignment="1">
      <alignment horizontal="right"/>
    </xf>
    <xf numFmtId="43" fontId="14" fillId="0" borderId="0" xfId="1" applyNumberFormat="1" applyFont="1" applyAlignment="1">
      <alignment vertical="top" wrapText="1"/>
    </xf>
    <xf numFmtId="43" fontId="1" fillId="0" borderId="0" xfId="0" applyNumberFormat="1" applyFont="1" applyFill="1" applyAlignment="1"/>
    <xf numFmtId="43" fontId="2" fillId="0" borderId="0" xfId="0" applyNumberFormat="1" applyFont="1" applyFill="1" applyAlignment="1"/>
    <xf numFmtId="43" fontId="4" fillId="0" borderId="15" xfId="0" applyNumberFormat="1" applyFont="1" applyFill="1" applyBorder="1" applyAlignment="1">
      <alignment horizontal="right"/>
    </xf>
    <xf numFmtId="43" fontId="13" fillId="0" borderId="0" xfId="0" applyNumberFormat="1" applyFont="1" applyAlignment="1">
      <alignment horizontal="left" vertical="top" wrapText="1"/>
    </xf>
    <xf numFmtId="43" fontId="4" fillId="0" borderId="0" xfId="0" applyNumberFormat="1" applyFont="1" applyBorder="1" applyAlignment="1">
      <alignment horizontal="left" vertical="center" wrapText="1"/>
    </xf>
    <xf numFmtId="43" fontId="2" fillId="0" borderId="0" xfId="0" applyNumberFormat="1" applyFont="1" applyFill="1" applyAlignment="1">
      <alignment horizontal="center" vertical="center"/>
    </xf>
    <xf numFmtId="43" fontId="2" fillId="0" borderId="0" xfId="0" applyNumberFormat="1" applyFont="1" applyFill="1" applyBorder="1" applyAlignment="1">
      <alignment horizontal="center" vertical="center"/>
    </xf>
    <xf numFmtId="43" fontId="2" fillId="0" borderId="0" xfId="0" applyNumberFormat="1" applyFont="1" applyFill="1" applyBorder="1" applyAlignment="1">
      <alignment wrapText="1"/>
    </xf>
    <xf numFmtId="2" fontId="4" fillId="0" borderId="0" xfId="1" applyNumberFormat="1" applyFont="1" applyFill="1" applyAlignment="1">
      <alignment horizontal="left" vertical="top"/>
    </xf>
    <xf numFmtId="2" fontId="4" fillId="0" borderId="0" xfId="1" applyNumberFormat="1" applyFont="1" applyFill="1" applyAlignment="1"/>
    <xf numFmtId="2" fontId="4" fillId="0" borderId="0" xfId="1" applyNumberFormat="1" applyFont="1" applyFill="1" applyBorder="1" applyAlignment="1"/>
    <xf numFmtId="2" fontId="11" fillId="0" borderId="0" xfId="1" applyNumberFormat="1" applyFont="1" applyFill="1" applyAlignment="1"/>
    <xf numFmtId="2" fontId="2" fillId="0" borderId="0" xfId="1" applyNumberFormat="1" applyFont="1" applyFill="1" applyAlignment="1"/>
    <xf numFmtId="2" fontId="4" fillId="0" borderId="0" xfId="1" applyNumberFormat="1" applyFont="1" applyFill="1" applyAlignment="1">
      <alignment horizontal="left"/>
    </xf>
    <xf numFmtId="2" fontId="2" fillId="0" borderId="0" xfId="1" applyNumberFormat="1" applyFont="1" applyFill="1" applyBorder="1" applyAlignment="1"/>
    <xf numFmtId="2" fontId="9" fillId="0" borderId="0" xfId="1" applyNumberFormat="1" applyFont="1" applyFill="1" applyAlignment="1">
      <alignment horizontal="left"/>
    </xf>
    <xf numFmtId="2" fontId="35" fillId="0" borderId="0" xfId="1" applyNumberFormat="1" applyFont="1" applyFill="1" applyAlignment="1"/>
    <xf numFmtId="2" fontId="4" fillId="0" borderId="0" xfId="1" applyNumberFormat="1" applyFont="1" applyFill="1"/>
    <xf numFmtId="2" fontId="4" fillId="0" borderId="0" xfId="1" applyNumberFormat="1" applyFont="1" applyFill="1" applyAlignment="1">
      <alignment horizontal="right"/>
    </xf>
    <xf numFmtId="2" fontId="2" fillId="0" borderId="11" xfId="1" applyNumberFormat="1" applyFont="1" applyFill="1" applyBorder="1" applyAlignment="1"/>
    <xf numFmtId="2" fontId="2" fillId="0" borderId="5" xfId="5" applyNumberFormat="1" applyFont="1" applyFill="1" applyBorder="1" applyAlignment="1">
      <alignment horizontal="right"/>
    </xf>
    <xf numFmtId="2" fontId="2" fillId="0" borderId="7" xfId="5" applyNumberFormat="1" applyFont="1" applyFill="1" applyBorder="1" applyAlignment="1">
      <alignment horizontal="right"/>
    </xf>
    <xf numFmtId="2" fontId="2" fillId="0" borderId="13" xfId="1" applyNumberFormat="1" applyFont="1" applyFill="1" applyBorder="1" applyAlignment="1"/>
    <xf numFmtId="2" fontId="2" fillId="0" borderId="2" xfId="5" applyNumberFormat="1" applyFont="1" applyFill="1" applyBorder="1" applyAlignment="1">
      <alignment horizontal="right"/>
    </xf>
    <xf numFmtId="2" fontId="2" fillId="0" borderId="10" xfId="1" applyNumberFormat="1" applyFont="1" applyFill="1" applyBorder="1" applyAlignment="1">
      <alignment horizontal="left" indent="1"/>
    </xf>
    <xf numFmtId="2" fontId="2" fillId="0" borderId="10" xfId="1" applyNumberFormat="1" applyFont="1" applyFill="1" applyBorder="1" applyAlignment="1">
      <alignment horizontal="center"/>
    </xf>
    <xf numFmtId="2" fontId="2" fillId="0" borderId="0" xfId="1" applyNumberFormat="1" applyFont="1" applyFill="1" applyBorder="1" applyAlignment="1">
      <alignment horizontal="left" vertical="center" wrapText="1"/>
    </xf>
    <xf numFmtId="2" fontId="2" fillId="0" borderId="12" xfId="1" applyNumberFormat="1" applyFont="1" applyFill="1" applyBorder="1" applyAlignment="1"/>
    <xf numFmtId="2" fontId="2" fillId="0" borderId="4" xfId="1" applyNumberFormat="1" applyFont="1" applyFill="1" applyBorder="1" applyAlignment="1"/>
    <xf numFmtId="2" fontId="2" fillId="0" borderId="9" xfId="5" applyNumberFormat="1" applyFont="1" applyFill="1" applyBorder="1" applyAlignment="1">
      <alignment horizontal="right"/>
    </xf>
    <xf numFmtId="2" fontId="2" fillId="0" borderId="10" xfId="5" applyNumberFormat="1" applyFont="1" applyFill="1" applyBorder="1" applyAlignment="1">
      <alignment horizontal="right"/>
    </xf>
    <xf numFmtId="2" fontId="4" fillId="0" borderId="0" xfId="1" applyNumberFormat="1" applyFont="1" applyBorder="1" applyAlignment="1">
      <alignment vertical="center" wrapText="1"/>
    </xf>
    <xf numFmtId="43" fontId="2" fillId="0" borderId="0" xfId="0" applyNumberFormat="1" applyFont="1" applyFill="1" applyAlignment="1">
      <alignment horizontal="center"/>
    </xf>
    <xf numFmtId="43" fontId="4" fillId="0" borderId="0" xfId="0" applyNumberFormat="1" applyFont="1"/>
    <xf numFmtId="43" fontId="4" fillId="3" borderId="0" xfId="0" applyNumberFormat="1" applyFont="1" applyFill="1"/>
    <xf numFmtId="43" fontId="4" fillId="0" borderId="0" xfId="0" applyNumberFormat="1" applyFont="1" applyBorder="1"/>
    <xf numFmtId="43" fontId="2" fillId="0" borderId="7" xfId="0" applyNumberFormat="1" applyFont="1" applyFill="1" applyBorder="1" applyAlignment="1">
      <alignment wrapText="1"/>
    </xf>
    <xf numFmtId="43" fontId="4" fillId="0" borderId="0" xfId="1" applyNumberFormat="1" applyFont="1" applyAlignment="1">
      <alignment vertical="center" wrapText="1"/>
    </xf>
    <xf numFmtId="43" fontId="2" fillId="0" borderId="5" xfId="1" applyNumberFormat="1" applyFont="1" applyBorder="1" applyAlignment="1">
      <alignment horizontal="right" wrapText="1"/>
    </xf>
    <xf numFmtId="43" fontId="4" fillId="0" borderId="0" xfId="1" applyNumberFormat="1" applyFont="1" applyBorder="1" applyAlignment="1">
      <alignment vertical="center" wrapText="1"/>
    </xf>
    <xf numFmtId="43" fontId="4" fillId="0" borderId="0" xfId="1" applyNumberFormat="1" applyFont="1" applyAlignment="1">
      <alignment vertical="center"/>
    </xf>
    <xf numFmtId="43" fontId="2" fillId="0" borderId="5" xfId="1" applyNumberFormat="1" applyFont="1" applyBorder="1" applyAlignment="1">
      <alignment horizontal="right"/>
    </xf>
    <xf numFmtId="43" fontId="4" fillId="0" borderId="0" xfId="1" applyNumberFormat="1" applyFont="1" applyBorder="1" applyAlignment="1">
      <alignment vertical="center"/>
    </xf>
    <xf numFmtId="43" fontId="2" fillId="3" borderId="2" xfId="0" applyNumberFormat="1" applyFont="1" applyFill="1" applyBorder="1" applyAlignment="1">
      <alignment wrapText="1"/>
    </xf>
    <xf numFmtId="43" fontId="2" fillId="3" borderId="3" xfId="0" applyNumberFormat="1" applyFont="1" applyFill="1" applyBorder="1" applyAlignment="1">
      <alignment wrapText="1"/>
    </xf>
    <xf numFmtId="43" fontId="1" fillId="0" borderId="8" xfId="0" applyNumberFormat="1" applyFont="1" applyFill="1" applyBorder="1" applyAlignment="1">
      <alignment wrapText="1"/>
    </xf>
    <xf numFmtId="43" fontId="2" fillId="0" borderId="0" xfId="0" applyNumberFormat="1" applyFont="1" applyFill="1" applyBorder="1" applyAlignment="1"/>
    <xf numFmtId="43" fontId="1" fillId="0" borderId="0" xfId="0" applyNumberFormat="1" applyFont="1" applyFill="1" applyBorder="1" applyAlignment="1"/>
    <xf numFmtId="43" fontId="4" fillId="0" borderId="0" xfId="0" applyNumberFormat="1" applyFont="1" applyAlignment="1"/>
    <xf numFmtId="43" fontId="4" fillId="0" borderId="6" xfId="3" applyNumberFormat="1" applyFont="1" applyBorder="1" applyAlignment="1">
      <alignment vertical="top" wrapText="1"/>
    </xf>
    <xf numFmtId="43" fontId="2" fillId="0" borderId="6" xfId="3" applyNumberFormat="1" applyFont="1" applyBorder="1" applyAlignment="1">
      <alignment horizontal="right"/>
    </xf>
    <xf numFmtId="43" fontId="4" fillId="3" borderId="5" xfId="3" applyNumberFormat="1" applyFont="1" applyFill="1" applyBorder="1" applyAlignment="1" applyProtection="1">
      <alignment vertical="center"/>
      <protection locked="0"/>
    </xf>
    <xf numFmtId="43" fontId="2" fillId="3" borderId="5" xfId="3" applyNumberFormat="1" applyFont="1" applyFill="1" applyBorder="1" applyAlignment="1" applyProtection="1">
      <alignment horizontal="right"/>
      <protection locked="0"/>
    </xf>
    <xf numFmtId="43" fontId="4" fillId="0" borderId="5" xfId="3" applyNumberFormat="1" applyFont="1" applyBorder="1" applyAlignment="1">
      <alignment vertical="center" wrapText="1"/>
    </xf>
    <xf numFmtId="43" fontId="2" fillId="0" borderId="5" xfId="3" applyNumberFormat="1" applyFont="1" applyBorder="1" applyAlignment="1">
      <alignment horizontal="right"/>
    </xf>
    <xf numFmtId="43" fontId="4" fillId="3" borderId="4" xfId="3" applyNumberFormat="1" applyFont="1" applyFill="1" applyBorder="1" applyAlignment="1" applyProtection="1">
      <alignment vertical="center"/>
      <protection locked="0"/>
    </xf>
    <xf numFmtId="43" fontId="2" fillId="3" borderId="4" xfId="3" applyNumberFormat="1" applyFont="1" applyFill="1" applyBorder="1" applyAlignment="1" applyProtection="1">
      <alignment horizontal="right"/>
      <protection locked="0"/>
    </xf>
    <xf numFmtId="43" fontId="1" fillId="2" borderId="9" xfId="0" applyNumberFormat="1" applyFont="1" applyFill="1" applyBorder="1" applyAlignment="1">
      <alignment horizontal="left" vertical="center"/>
    </xf>
    <xf numFmtId="43" fontId="4" fillId="3" borderId="16" xfId="3" applyNumberFormat="1" applyFont="1" applyFill="1" applyBorder="1" applyAlignment="1" applyProtection="1">
      <alignment vertical="center"/>
      <protection locked="0"/>
    </xf>
    <xf numFmtId="43" fontId="4" fillId="3" borderId="0" xfId="3" applyNumberFormat="1" applyFont="1" applyFill="1" applyAlignment="1" applyProtection="1">
      <alignment vertical="center" wrapText="1"/>
      <protection locked="0"/>
    </xf>
    <xf numFmtId="43" fontId="4" fillId="3" borderId="13" xfId="3" applyNumberFormat="1" applyFont="1" applyFill="1" applyBorder="1" applyAlignment="1" applyProtection="1">
      <alignment vertical="center" wrapText="1"/>
      <protection locked="0"/>
    </xf>
    <xf numFmtId="43" fontId="24" fillId="0" borderId="6" xfId="3" applyNumberFormat="1" applyFont="1" applyBorder="1" applyAlignment="1">
      <alignment vertical="center" wrapText="1"/>
    </xf>
    <xf numFmtId="43" fontId="2" fillId="0" borderId="6" xfId="0" applyNumberFormat="1" applyFont="1" applyFill="1" applyBorder="1" applyAlignment="1">
      <alignment horizontal="right"/>
    </xf>
    <xf numFmtId="43" fontId="24" fillId="0" borderId="5" xfId="3" applyNumberFormat="1" applyFont="1" applyBorder="1" applyAlignment="1">
      <alignment vertical="center" wrapText="1"/>
    </xf>
    <xf numFmtId="43" fontId="2" fillId="0" borderId="5" xfId="0" applyNumberFormat="1" applyFont="1" applyFill="1" applyBorder="1" applyAlignment="1">
      <alignment horizontal="right"/>
    </xf>
    <xf numFmtId="43" fontId="24" fillId="0" borderId="4" xfId="3" applyNumberFormat="1" applyFont="1" applyBorder="1" applyAlignment="1">
      <alignment vertical="center" wrapText="1"/>
    </xf>
    <xf numFmtId="43" fontId="2" fillId="0" borderId="4" xfId="0" applyNumberFormat="1" applyFont="1" applyFill="1" applyBorder="1" applyAlignment="1">
      <alignment horizontal="right"/>
    </xf>
    <xf numFmtId="43" fontId="2" fillId="3" borderId="7" xfId="0" applyNumberFormat="1" applyFont="1" applyFill="1" applyBorder="1" applyAlignment="1">
      <alignment horizontal="left" vertical="center" wrapText="1"/>
    </xf>
    <xf numFmtId="43" fontId="2" fillId="3" borderId="2" xfId="0" applyNumberFormat="1" applyFont="1" applyFill="1" applyBorder="1" applyAlignment="1">
      <alignment horizontal="left" vertical="center" wrapText="1"/>
    </xf>
    <xf numFmtId="43" fontId="6" fillId="2" borderId="9" xfId="0" applyNumberFormat="1" applyFont="1" applyFill="1" applyBorder="1" applyAlignment="1">
      <alignment horizontal="right"/>
    </xf>
    <xf numFmtId="43" fontId="2" fillId="3" borderId="7" xfId="0" applyNumberFormat="1" applyFont="1" applyFill="1" applyBorder="1" applyAlignment="1">
      <alignment horizontal="left" wrapText="1"/>
    </xf>
    <xf numFmtId="43" fontId="2" fillId="3" borderId="7" xfId="0" applyNumberFormat="1" applyFont="1" applyFill="1" applyBorder="1" applyAlignment="1">
      <alignment horizontal="right"/>
    </xf>
    <xf numFmtId="43" fontId="2" fillId="0" borderId="6" xfId="0" applyNumberFormat="1" applyFont="1" applyBorder="1" applyAlignment="1">
      <alignment horizontal="right"/>
    </xf>
    <xf numFmtId="43" fontId="2" fillId="0" borderId="11" xfId="0" applyNumberFormat="1" applyFont="1" applyBorder="1" applyAlignment="1">
      <alignment horizontal="right"/>
    </xf>
    <xf numFmtId="43" fontId="2" fillId="3" borderId="2" xfId="0" applyNumberFormat="1" applyFont="1" applyFill="1" applyBorder="1" applyAlignment="1">
      <alignment horizontal="left" wrapText="1"/>
    </xf>
    <xf numFmtId="43" fontId="2" fillId="3" borderId="2" xfId="0" applyNumberFormat="1" applyFont="1" applyFill="1" applyBorder="1" applyAlignment="1">
      <alignment horizontal="right"/>
    </xf>
    <xf numFmtId="43" fontId="2" fillId="0" borderId="5" xfId="0" applyNumberFormat="1" applyFont="1" applyBorder="1" applyAlignment="1">
      <alignment horizontal="right"/>
    </xf>
    <xf numFmtId="43" fontId="2" fillId="0" borderId="13" xfId="0" applyNumberFormat="1" applyFont="1" applyBorder="1" applyAlignment="1">
      <alignment horizontal="right"/>
    </xf>
    <xf numFmtId="43" fontId="2" fillId="0" borderId="3" xfId="0" applyNumberFormat="1" applyFont="1" applyFill="1" applyBorder="1" applyAlignment="1">
      <alignment horizontal="left" wrapText="1"/>
    </xf>
    <xf numFmtId="43" fontId="2" fillId="0" borderId="3" xfId="0" applyNumberFormat="1" applyFont="1" applyFill="1" applyBorder="1" applyAlignment="1">
      <alignment horizontal="right"/>
    </xf>
    <xf numFmtId="43" fontId="2" fillId="0" borderId="4" xfId="0" applyNumberFormat="1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2" fillId="3" borderId="2" xfId="0" applyNumberFormat="1" applyFont="1" applyFill="1" applyBorder="1" applyAlignment="1"/>
    <xf numFmtId="43" fontId="2" fillId="3" borderId="3" xfId="0" applyNumberFormat="1" applyFont="1" applyFill="1" applyBorder="1" applyAlignment="1"/>
    <xf numFmtId="43" fontId="1" fillId="0" borderId="10" xfId="0" applyNumberFormat="1" applyFont="1" applyFill="1" applyBorder="1" applyAlignment="1"/>
    <xf numFmtId="43" fontId="4" fillId="0" borderId="0" xfId="3" applyNumberFormat="1" applyFont="1" applyBorder="1" applyAlignment="1">
      <alignment vertical="center" wrapText="1"/>
    </xf>
    <xf numFmtId="43" fontId="4" fillId="3" borderId="0" xfId="3" applyNumberFormat="1" applyFont="1" applyFill="1" applyAlignment="1" applyProtection="1">
      <alignment vertical="center"/>
      <protection locked="0"/>
    </xf>
    <xf numFmtId="43" fontId="4" fillId="0" borderId="0" xfId="3" applyNumberFormat="1" applyFont="1" applyAlignment="1">
      <alignment vertical="center" wrapText="1"/>
    </xf>
    <xf numFmtId="43" fontId="4" fillId="3" borderId="0" xfId="3" applyNumberFormat="1" applyFont="1" applyFill="1" applyBorder="1" applyAlignment="1" applyProtection="1">
      <alignment vertical="center"/>
      <protection locked="0"/>
    </xf>
    <xf numFmtId="43" fontId="1" fillId="0" borderId="0" xfId="0" applyNumberFormat="1" applyFont="1" applyFill="1" applyBorder="1" applyAlignment="1">
      <alignment horizontal="center" wrapText="1"/>
    </xf>
    <xf numFmtId="43" fontId="2" fillId="0" borderId="0" xfId="0" applyNumberFormat="1" applyFont="1" applyFill="1" applyBorder="1" applyAlignment="1">
      <alignment horizontal="left" vertical="center"/>
    </xf>
    <xf numFmtId="43" fontId="22" fillId="0" borderId="0" xfId="0" applyNumberFormat="1" applyFont="1" applyFill="1" applyBorder="1" applyAlignment="1"/>
    <xf numFmtId="43" fontId="4" fillId="0" borderId="0" xfId="0" applyNumberFormat="1" applyFont="1" applyBorder="1" applyAlignment="1"/>
    <xf numFmtId="43" fontId="15" fillId="0" borderId="0" xfId="0" applyNumberFormat="1" applyFont="1" applyFill="1"/>
    <xf numFmtId="43" fontId="4" fillId="0" borderId="0" xfId="0" applyNumberFormat="1" applyFont="1" applyFill="1" applyAlignment="1">
      <alignment horizontal="left" vertical="top" wrapText="1"/>
    </xf>
    <xf numFmtId="43" fontId="9" fillId="0" borderId="0" xfId="0" applyNumberFormat="1" applyFont="1" applyFill="1" applyAlignment="1">
      <alignment horizontal="left" vertical="top" wrapText="1"/>
    </xf>
    <xf numFmtId="43" fontId="4" fillId="0" borderId="0" xfId="0" applyNumberFormat="1" applyFont="1" applyFill="1" applyAlignment="1">
      <alignment vertical="top" wrapText="1"/>
    </xf>
    <xf numFmtId="43" fontId="4" fillId="0" borderId="15" xfId="0" applyNumberFormat="1" applyFont="1" applyFill="1" applyBorder="1" applyAlignment="1">
      <alignment horizontal="left" vertical="top" wrapText="1"/>
    </xf>
    <xf numFmtId="43" fontId="4" fillId="0" borderId="15" xfId="0" applyNumberFormat="1" applyFont="1" applyFill="1" applyBorder="1" applyAlignment="1">
      <alignment horizontal="right" vertical="top" wrapText="1"/>
    </xf>
    <xf numFmtId="43" fontId="4" fillId="0" borderId="0" xfId="0" applyNumberFormat="1" applyFont="1" applyFill="1" applyBorder="1" applyAlignment="1">
      <alignment horizontal="right" vertical="top" wrapText="1"/>
    </xf>
    <xf numFmtId="43" fontId="1" fillId="0" borderId="2" xfId="0" applyNumberFormat="1" applyFont="1" applyFill="1" applyBorder="1" applyAlignment="1">
      <alignment horizontal="center" vertical="top" wrapText="1"/>
    </xf>
    <xf numFmtId="43" fontId="2" fillId="0" borderId="0" xfId="0" applyNumberFormat="1" applyFont="1" applyFill="1" applyBorder="1"/>
    <xf numFmtId="43" fontId="1" fillId="0" borderId="2" xfId="0" applyNumberFormat="1" applyFont="1" applyFill="1" applyBorder="1" applyAlignment="1">
      <alignment horizontal="center" vertical="top"/>
    </xf>
    <xf numFmtId="43" fontId="2" fillId="0" borderId="6" xfId="0" applyNumberFormat="1" applyFont="1" applyFill="1" applyBorder="1" applyAlignment="1">
      <alignment horizontal="justify" vertical="top" wrapText="1"/>
    </xf>
    <xf numFmtId="43" fontId="2" fillId="0" borderId="7" xfId="0" applyNumberFormat="1" applyFont="1" applyFill="1" applyBorder="1" applyAlignment="1">
      <alignment horizontal="right"/>
    </xf>
    <xf numFmtId="43" fontId="2" fillId="0" borderId="5" xfId="0" applyNumberFormat="1" applyFont="1" applyFill="1" applyBorder="1" applyAlignment="1">
      <alignment horizontal="justify" vertical="top" wrapText="1"/>
    </xf>
    <xf numFmtId="43" fontId="2" fillId="0" borderId="2" xfId="0" applyNumberFormat="1" applyFont="1" applyFill="1" applyBorder="1" applyAlignment="1">
      <alignment horizontal="right"/>
    </xf>
    <xf numFmtId="43" fontId="2" fillId="0" borderId="0" xfId="0" applyNumberFormat="1" applyFont="1" applyFill="1" applyBorder="1" applyAlignment="1">
      <alignment horizontal="right"/>
    </xf>
    <xf numFmtId="43" fontId="2" fillId="0" borderId="15" xfId="0" applyNumberFormat="1" applyFont="1" applyFill="1" applyBorder="1" applyAlignment="1">
      <alignment horizontal="right"/>
    </xf>
    <xf numFmtId="43" fontId="2" fillId="0" borderId="4" xfId="0" applyNumberFormat="1" applyFont="1" applyFill="1" applyBorder="1" applyAlignment="1">
      <alignment horizontal="justify" vertical="top" wrapText="1"/>
    </xf>
    <xf numFmtId="43" fontId="2" fillId="0" borderId="0" xfId="0" applyNumberFormat="1" applyFont="1" applyFill="1" applyBorder="1" applyAlignment="1">
      <alignment horizontal="justify" vertical="top" wrapText="1"/>
    </xf>
    <xf numFmtId="43" fontId="2" fillId="0" borderId="0" xfId="0" applyNumberFormat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right" vertical="top" wrapText="1"/>
    </xf>
    <xf numFmtId="43" fontId="2" fillId="0" borderId="15" xfId="0" applyNumberFormat="1" applyFont="1" applyFill="1" applyBorder="1" applyAlignment="1">
      <alignment horizontal="left" vertical="top" wrapText="1"/>
    </xf>
    <xf numFmtId="43" fontId="2" fillId="0" borderId="15" xfId="0" applyNumberFormat="1" applyFont="1" applyFill="1" applyBorder="1" applyAlignment="1">
      <alignment horizontal="right" vertical="top" wrapText="1"/>
    </xf>
    <xf numFmtId="43" fontId="2" fillId="0" borderId="0" xfId="0" applyNumberFormat="1" applyFont="1" applyFill="1" applyAlignment="1">
      <alignment vertical="top"/>
    </xf>
    <xf numFmtId="43" fontId="2" fillId="0" borderId="0" xfId="0" applyNumberFormat="1" applyFont="1" applyFill="1" applyAlignment="1">
      <alignment vertical="center" wrapText="1"/>
    </xf>
    <xf numFmtId="43" fontId="2" fillId="0" borderId="0" xfId="0" applyNumberFormat="1" applyFont="1" applyFill="1" applyAlignment="1">
      <alignment vertical="center"/>
    </xf>
    <xf numFmtId="43" fontId="2" fillId="0" borderId="13" xfId="0" applyNumberFormat="1" applyFont="1" applyFill="1" applyBorder="1" applyAlignment="1">
      <alignment horizontal="left"/>
    </xf>
    <xf numFmtId="43" fontId="38" fillId="0" borderId="6" xfId="5" applyNumberFormat="1" applyFont="1" applyFill="1" applyBorder="1" applyAlignment="1">
      <alignment horizontal="right"/>
    </xf>
    <xf numFmtId="43" fontId="2" fillId="0" borderId="0" xfId="0" applyNumberFormat="1" applyFont="1" applyFill="1" applyAlignment="1">
      <alignment wrapText="1"/>
    </xf>
    <xf numFmtId="43" fontId="2" fillId="0" borderId="13" xfId="0" applyNumberFormat="1" applyFont="1" applyFill="1" applyBorder="1" applyAlignment="1"/>
    <xf numFmtId="43" fontId="38" fillId="0" borderId="5" xfId="5" applyNumberFormat="1" applyFont="1" applyFill="1" applyBorder="1" applyAlignment="1">
      <alignment horizontal="right"/>
    </xf>
    <xf numFmtId="43" fontId="2" fillId="0" borderId="15" xfId="0" applyNumberFormat="1" applyFont="1" applyFill="1" applyBorder="1" applyAlignment="1"/>
    <xf numFmtId="43" fontId="38" fillId="0" borderId="4" xfId="5" applyNumberFormat="1" applyFont="1" applyFill="1" applyBorder="1" applyAlignment="1">
      <alignment horizontal="right"/>
    </xf>
    <xf numFmtId="43" fontId="2" fillId="0" borderId="12" xfId="0" applyNumberFormat="1" applyFont="1" applyFill="1" applyBorder="1" applyAlignment="1"/>
    <xf numFmtId="43" fontId="38" fillId="0" borderId="12" xfId="5" applyNumberFormat="1" applyFont="1" applyFill="1" applyBorder="1" applyAlignment="1">
      <alignment horizontal="right" wrapText="1"/>
    </xf>
    <xf numFmtId="43" fontId="38" fillId="0" borderId="0" xfId="5" applyNumberFormat="1" applyFont="1" applyFill="1" applyBorder="1" applyAlignment="1">
      <alignment horizontal="right" wrapText="1"/>
    </xf>
    <xf numFmtId="43" fontId="38" fillId="0" borderId="15" xfId="5" applyNumberFormat="1" applyFont="1" applyFill="1" applyBorder="1" applyAlignment="1">
      <alignment horizontal="right" wrapText="1"/>
    </xf>
    <xf numFmtId="43" fontId="2" fillId="0" borderId="2" xfId="0" applyNumberFormat="1" applyFont="1" applyFill="1" applyBorder="1" applyAlignment="1"/>
    <xf numFmtId="43" fontId="2" fillId="0" borderId="4" xfId="0" applyNumberFormat="1" applyFont="1" applyFill="1" applyBorder="1" applyAlignment="1"/>
    <xf numFmtId="43" fontId="2" fillId="0" borderId="7" xfId="0" applyNumberFormat="1" applyFont="1" applyFill="1" applyBorder="1" applyAlignment="1"/>
    <xf numFmtId="43" fontId="2" fillId="0" borderId="3" xfId="0" applyNumberFormat="1" applyFont="1" applyFill="1" applyBorder="1" applyAlignment="1"/>
    <xf numFmtId="43" fontId="2" fillId="0" borderId="2" xfId="1" applyNumberFormat="1" applyFont="1" applyFill="1" applyBorder="1" applyAlignment="1"/>
    <xf numFmtId="43" fontId="2" fillId="0" borderId="0" xfId="0" applyNumberFormat="1" applyFont="1" applyFill="1" applyAlignment="1">
      <alignment horizontal="left" wrapText="1"/>
    </xf>
    <xf numFmtId="43" fontId="2" fillId="0" borderId="0" xfId="0" applyNumberFormat="1" applyFont="1" applyFill="1" applyAlignment="1">
      <alignment horizontal="left"/>
    </xf>
    <xf numFmtId="43" fontId="2" fillId="0" borderId="3" xfId="1" applyNumberFormat="1" applyFont="1" applyFill="1" applyBorder="1" applyAlignment="1"/>
    <xf numFmtId="43" fontId="39" fillId="0" borderId="0" xfId="0" applyNumberFormat="1" applyFont="1" applyFill="1" applyBorder="1" applyAlignment="1">
      <alignment horizontal="center" wrapText="1"/>
    </xf>
    <xf numFmtId="43" fontId="2" fillId="0" borderId="6" xfId="0" applyNumberFormat="1" applyFont="1" applyFill="1" applyBorder="1" applyAlignment="1"/>
    <xf numFmtId="43" fontId="2" fillId="0" borderId="1" xfId="0" applyNumberFormat="1" applyFont="1" applyFill="1" applyBorder="1" applyAlignment="1"/>
    <xf numFmtId="43" fontId="2" fillId="0" borderId="9" xfId="0" applyNumberFormat="1" applyFont="1" applyFill="1" applyBorder="1" applyAlignment="1"/>
    <xf numFmtId="43" fontId="2" fillId="0" borderId="5" xfId="0" applyNumberFormat="1" applyFont="1" applyFill="1" applyBorder="1" applyAlignment="1"/>
    <xf numFmtId="43" fontId="2" fillId="0" borderId="0" xfId="0" applyNumberFormat="1" applyFont="1" applyFill="1" applyBorder="1" applyAlignment="1">
      <alignment horizontal="center" wrapText="1"/>
    </xf>
    <xf numFmtId="43" fontId="2" fillId="0" borderId="14" xfId="5" applyNumberFormat="1" applyFont="1" applyFill="1" applyBorder="1" applyAlignment="1">
      <alignment horizontal="right"/>
    </xf>
    <xf numFmtId="43" fontId="5" fillId="0" borderId="9" xfId="0" applyNumberFormat="1" applyFont="1" applyFill="1" applyBorder="1"/>
    <xf numFmtId="43" fontId="4" fillId="0" borderId="0" xfId="0" applyNumberFormat="1" applyFont="1" applyBorder="1" applyAlignment="1">
      <alignment vertical="center" wrapText="1"/>
    </xf>
    <xf numFmtId="43" fontId="35" fillId="3" borderId="0" xfId="0" applyNumberFormat="1" applyFont="1" applyFill="1"/>
    <xf numFmtId="43" fontId="2" fillId="0" borderId="2" xfId="8" quotePrefix="1" applyNumberFormat="1" applyFont="1" applyFill="1" applyBorder="1" applyAlignment="1">
      <alignment horizontal="right"/>
    </xf>
    <xf numFmtId="43" fontId="9" fillId="2" borderId="0" xfId="0" applyNumberFormat="1" applyFont="1" applyFill="1" applyBorder="1" applyAlignment="1">
      <alignment horizontal="justify" vertical="center"/>
    </xf>
    <xf numFmtId="43" fontId="2" fillId="2" borderId="0" xfId="8" applyNumberFormat="1" applyFont="1" applyFill="1" applyBorder="1" applyAlignment="1">
      <alignment horizontal="right"/>
    </xf>
    <xf numFmtId="43" fontId="2" fillId="4" borderId="0" xfId="8" applyNumberFormat="1" applyFont="1" applyFill="1" applyBorder="1" applyAlignment="1">
      <alignment horizontal="right"/>
    </xf>
    <xf numFmtId="0" fontId="4" fillId="0" borderId="5" xfId="1" applyNumberFormat="1" applyFont="1" applyBorder="1" applyAlignment="1">
      <alignment horizontal="left" vertical="top" wrapText="1"/>
    </xf>
    <xf numFmtId="0" fontId="4" fillId="0" borderId="9" xfId="1" applyNumberFormat="1" applyFont="1" applyBorder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right" vertical="top" wrapText="1"/>
    </xf>
    <xf numFmtId="0" fontId="4" fillId="0" borderId="12" xfId="1" applyFont="1" applyBorder="1" applyAlignment="1">
      <alignment horizontal="right" vertical="top" wrapText="1"/>
    </xf>
    <xf numFmtId="0" fontId="4" fillId="0" borderId="11" xfId="1" applyFont="1" applyBorder="1" applyAlignment="1">
      <alignment horizontal="left" vertical="center" wrapText="1"/>
    </xf>
    <xf numFmtId="0" fontId="4" fillId="3" borderId="13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10" xfId="1" applyFont="1" applyFill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top" wrapText="1"/>
    </xf>
    <xf numFmtId="43" fontId="2" fillId="0" borderId="5" xfId="8" applyNumberFormat="1" applyFont="1" applyBorder="1" applyAlignment="1"/>
    <xf numFmtId="0" fontId="4" fillId="0" borderId="6" xfId="1" applyFont="1" applyBorder="1" applyAlignment="1">
      <alignment horizontal="justify" vertical="top"/>
    </xf>
    <xf numFmtId="0" fontId="4" fillId="0" borderId="5" xfId="1" applyFont="1" applyBorder="1" applyAlignment="1">
      <alignment horizontal="justify" vertical="top"/>
    </xf>
    <xf numFmtId="43" fontId="2" fillId="0" borderId="0" xfId="8" applyNumberFormat="1" applyFont="1" applyBorder="1" applyAlignment="1"/>
    <xf numFmtId="0" fontId="4" fillId="0" borderId="4" xfId="1" applyFont="1" applyBorder="1" applyAlignment="1">
      <alignment horizontal="justify" vertical="top"/>
    </xf>
    <xf numFmtId="0" fontId="4" fillId="0" borderId="6" xfId="1" applyFont="1" applyBorder="1" applyAlignment="1">
      <alignment vertical="top"/>
    </xf>
    <xf numFmtId="0" fontId="4" fillId="0" borderId="5" xfId="1" applyFont="1" applyBorder="1" applyAlignment="1">
      <alignment vertical="top"/>
    </xf>
    <xf numFmtId="0" fontId="4" fillId="0" borderId="4" xfId="1" applyFont="1" applyBorder="1" applyAlignment="1">
      <alignment vertical="top"/>
    </xf>
    <xf numFmtId="43" fontId="2" fillId="0" borderId="1" xfId="8" applyNumberFormat="1" applyFont="1" applyBorder="1" applyAlignment="1"/>
    <xf numFmtId="43" fontId="2" fillId="0" borderId="15" xfId="8" applyNumberFormat="1" applyFont="1" applyBorder="1" applyAlignment="1"/>
    <xf numFmtId="0" fontId="4" fillId="0" borderId="3" xfId="1" applyFont="1" applyBorder="1" applyAlignment="1">
      <alignment horizontal="justify" vertical="top"/>
    </xf>
    <xf numFmtId="43" fontId="2" fillId="0" borderId="10" xfId="8" applyNumberFormat="1" applyFont="1" applyBorder="1" applyAlignment="1"/>
    <xf numFmtId="0" fontId="4" fillId="0" borderId="8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43" fontId="4" fillId="0" borderId="4" xfId="1" applyNumberFormat="1" applyFont="1" applyFill="1" applyBorder="1" applyAlignment="1"/>
    <xf numFmtId="0" fontId="4" fillId="0" borderId="9" xfId="1" applyNumberFormat="1" applyFont="1" applyBorder="1" applyAlignment="1">
      <alignment vertical="top" wrapText="1"/>
    </xf>
    <xf numFmtId="43" fontId="4" fillId="0" borderId="0" xfId="1" applyNumberFormat="1" applyFont="1" applyBorder="1" applyAlignment="1">
      <alignment horizontal="left" vertical="center" wrapText="1"/>
    </xf>
    <xf numFmtId="43" fontId="4" fillId="0" borderId="9" xfId="1" applyNumberFormat="1" applyFont="1" applyBorder="1" applyAlignment="1">
      <alignment vertical="top" wrapText="1"/>
    </xf>
    <xf numFmtId="43" fontId="4" fillId="0" borderId="12" xfId="1" applyNumberFormat="1" applyFont="1" applyBorder="1" applyAlignment="1">
      <alignment vertical="top" wrapText="1"/>
    </xf>
    <xf numFmtId="0" fontId="4" fillId="0" borderId="6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13" xfId="1" applyFont="1" applyBorder="1" applyAlignment="1">
      <alignment horizontal="left" wrapText="1"/>
    </xf>
    <xf numFmtId="0" fontId="10" fillId="0" borderId="13" xfId="1" applyFont="1" applyBorder="1" applyAlignment="1">
      <alignment horizontal="left" wrapText="1"/>
    </xf>
    <xf numFmtId="0" fontId="4" fillId="0" borderId="8" xfId="1" applyNumberFormat="1" applyFont="1" applyBorder="1" applyAlignment="1">
      <alignment vertical="top" wrapText="1"/>
    </xf>
    <xf numFmtId="0" fontId="4" fillId="0" borderId="13" xfId="1" applyFont="1" applyBorder="1" applyAlignment="1">
      <alignment horizontal="left" vertical="top"/>
    </xf>
    <xf numFmtId="0" fontId="4" fillId="0" borderId="6" xfId="1" applyNumberFormat="1" applyFont="1" applyBorder="1" applyAlignment="1">
      <alignment vertical="top" wrapText="1"/>
    </xf>
    <xf numFmtId="0" fontId="4" fillId="0" borderId="1" xfId="1" applyFont="1" applyBorder="1" applyAlignment="1">
      <alignment horizontal="left" wrapText="1"/>
    </xf>
    <xf numFmtId="0" fontId="4" fillId="0" borderId="12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15" xfId="1" applyFont="1" applyBorder="1" applyAlignment="1">
      <alignment horizontal="left" vertical="top" wrapText="1"/>
    </xf>
    <xf numFmtId="0" fontId="4" fillId="0" borderId="0" xfId="1" applyNumberFormat="1" applyFont="1" applyFill="1" applyBorder="1" applyAlignment="1"/>
    <xf numFmtId="0" fontId="28" fillId="0" borderId="0" xfId="1" applyFont="1" applyAlignment="1"/>
    <xf numFmtId="0" fontId="8" fillId="0" borderId="0" xfId="1" applyAlignment="1"/>
    <xf numFmtId="0" fontId="22" fillId="0" borderId="0" xfId="1" applyFont="1" applyAlignment="1">
      <alignment vertical="top"/>
    </xf>
    <xf numFmtId="0" fontId="2" fillId="0" borderId="0" xfId="1" applyFont="1" applyAlignment="1">
      <alignment vertical="center"/>
    </xf>
    <xf numFmtId="43" fontId="2" fillId="0" borderId="6" xfId="8" applyNumberFormat="1" applyFont="1" applyBorder="1" applyAlignment="1">
      <alignment horizontal="right"/>
    </xf>
    <xf numFmtId="43" fontId="2" fillId="0" borderId="5" xfId="8" applyNumberFormat="1" applyFont="1" applyBorder="1" applyAlignment="1">
      <alignment horizontal="right"/>
    </xf>
    <xf numFmtId="43" fontId="2" fillId="0" borderId="4" xfId="8" applyNumberFormat="1" applyFont="1" applyBorder="1" applyAlignment="1">
      <alignment horizontal="right"/>
    </xf>
    <xf numFmtId="43" fontId="2" fillId="3" borderId="6" xfId="8" applyNumberFormat="1" applyFont="1" applyFill="1" applyBorder="1" applyAlignment="1">
      <alignment horizontal="right"/>
    </xf>
    <xf numFmtId="43" fontId="2" fillId="3" borderId="7" xfId="8" applyNumberFormat="1" applyFont="1" applyFill="1" applyBorder="1" applyAlignment="1">
      <alignment horizontal="right"/>
    </xf>
    <xf numFmtId="43" fontId="2" fillId="3" borderId="5" xfId="8" applyNumberFormat="1" applyFont="1" applyFill="1" applyBorder="1" applyAlignment="1">
      <alignment horizontal="right"/>
    </xf>
    <xf numFmtId="43" fontId="2" fillId="3" borderId="2" xfId="8" applyNumberFormat="1" applyFont="1" applyFill="1" applyBorder="1" applyAlignment="1">
      <alignment horizontal="right"/>
    </xf>
    <xf numFmtId="43" fontId="2" fillId="4" borderId="8" xfId="8" applyNumberFormat="1" applyFont="1" applyFill="1" applyBorder="1" applyAlignment="1">
      <alignment horizontal="right"/>
    </xf>
    <xf numFmtId="43" fontId="2" fillId="3" borderId="6" xfId="8" applyNumberFormat="1" applyFont="1" applyFill="1" applyBorder="1" applyAlignment="1"/>
    <xf numFmtId="43" fontId="2" fillId="3" borderId="7" xfId="8" applyNumberFormat="1" applyFont="1" applyFill="1" applyBorder="1" applyAlignment="1"/>
    <xf numFmtId="43" fontId="2" fillId="3" borderId="5" xfId="8" applyNumberFormat="1" applyFont="1" applyFill="1" applyBorder="1" applyAlignment="1"/>
    <xf numFmtId="43" fontId="2" fillId="3" borderId="2" xfId="8" applyNumberFormat="1" applyFont="1" applyFill="1" applyBorder="1" applyAlignment="1"/>
    <xf numFmtId="0" fontId="2" fillId="0" borderId="6" xfId="1" applyFont="1" applyBorder="1"/>
    <xf numFmtId="43" fontId="1" fillId="0" borderId="6" xfId="0" applyNumberFormat="1" applyFont="1" applyFill="1" applyBorder="1" applyAlignment="1">
      <alignment horizontal="center" vertical="center" wrapText="1"/>
    </xf>
    <xf numFmtId="43" fontId="1" fillId="0" borderId="6" xfId="0" applyNumberFormat="1" applyFont="1" applyFill="1" applyBorder="1" applyAlignment="1">
      <alignment horizontal="center" vertical="top" wrapText="1"/>
    </xf>
    <xf numFmtId="43" fontId="2" fillId="0" borderId="5" xfId="0" applyNumberFormat="1" applyFont="1" applyFill="1" applyBorder="1"/>
    <xf numFmtId="0" fontId="2" fillId="0" borderId="2" xfId="1" applyFont="1" applyBorder="1"/>
    <xf numFmtId="43" fontId="35" fillId="0" borderId="0" xfId="1" applyNumberFormat="1" applyFont="1" applyFill="1" applyBorder="1" applyAlignment="1"/>
    <xf numFmtId="0" fontId="35" fillId="0" borderId="2" xfId="1" applyFont="1" applyBorder="1" applyAlignment="1">
      <alignment horizontal="left" vertical="top" wrapText="1"/>
    </xf>
    <xf numFmtId="0" fontId="35" fillId="0" borderId="2" xfId="1" applyFont="1" applyBorder="1" applyAlignment="1">
      <alignment wrapText="1"/>
    </xf>
    <xf numFmtId="0" fontId="40" fillId="0" borderId="2" xfId="1" applyFont="1" applyBorder="1" applyAlignment="1">
      <alignment wrapText="1"/>
    </xf>
    <xf numFmtId="0" fontId="2" fillId="0" borderId="5" xfId="1" applyFont="1" applyBorder="1"/>
    <xf numFmtId="0" fontId="2" fillId="0" borderId="13" xfId="1" applyFont="1" applyBorder="1" applyAlignment="1">
      <alignment vertical="top"/>
    </xf>
    <xf numFmtId="0" fontId="2" fillId="0" borderId="1" xfId="1" applyFont="1" applyBorder="1" applyAlignment="1">
      <alignment vertical="top"/>
    </xf>
    <xf numFmtId="43" fontId="41" fillId="0" borderId="0" xfId="0" applyNumberFormat="1" applyFont="1" applyAlignment="1">
      <alignment horizontal="left" vertical="top" wrapText="1"/>
    </xf>
    <xf numFmtId="43" fontId="35" fillId="0" borderId="0" xfId="2" applyNumberFormat="1" applyFont="1" applyFill="1" applyBorder="1" applyAlignment="1">
      <alignment horizontal="center"/>
    </xf>
    <xf numFmtId="43" fontId="2" fillId="0" borderId="11" xfId="8" applyNumberFormat="1" applyFont="1" applyFill="1" applyBorder="1" applyAlignment="1">
      <alignment horizontal="right"/>
    </xf>
    <xf numFmtId="43" fontId="2" fillId="0" borderId="12" xfId="8" applyNumberFormat="1" applyFont="1" applyFill="1" applyBorder="1" applyAlignment="1">
      <alignment horizontal="right"/>
    </xf>
    <xf numFmtId="43" fontId="2" fillId="0" borderId="13" xfId="8" applyNumberFormat="1" applyFont="1" applyFill="1" applyBorder="1" applyAlignment="1">
      <alignment horizontal="right"/>
    </xf>
    <xf numFmtId="43" fontId="2" fillId="0" borderId="1" xfId="8" applyNumberFormat="1" applyFont="1" applyFill="1" applyBorder="1" applyAlignment="1">
      <alignment horizontal="right"/>
    </xf>
    <xf numFmtId="165" fontId="2" fillId="0" borderId="6" xfId="0" applyNumberFormat="1" applyFont="1" applyFill="1" applyBorder="1" applyAlignment="1">
      <alignment horizontal="center" vertical="center"/>
    </xf>
    <xf numFmtId="165" fontId="2" fillId="0" borderId="5" xfId="0" applyNumberFormat="1" applyFont="1" applyFill="1" applyBorder="1" applyAlignment="1">
      <alignment horizontal="center" vertical="center"/>
    </xf>
    <xf numFmtId="165" fontId="2" fillId="0" borderId="4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43" fontId="2" fillId="0" borderId="0" xfId="0" applyNumberFormat="1" applyFont="1" applyFill="1" applyAlignment="1">
      <alignment horizontal="left" vertical="top" wrapText="1"/>
    </xf>
    <xf numFmtId="43" fontId="30" fillId="0" borderId="0" xfId="0" applyNumberFormat="1" applyFont="1" applyFill="1" applyAlignment="1"/>
    <xf numFmtId="43" fontId="30" fillId="0" borderId="0" xfId="0" applyNumberFormat="1" applyFont="1" applyFill="1"/>
    <xf numFmtId="43" fontId="13" fillId="0" borderId="0" xfId="0" applyNumberFormat="1" applyFont="1" applyFill="1"/>
    <xf numFmtId="43" fontId="30" fillId="0" borderId="0" xfId="0" applyNumberFormat="1" applyFont="1" applyFill="1" applyAlignment="1">
      <alignment horizontal="left" vertical="top"/>
    </xf>
    <xf numFmtId="43" fontId="13" fillId="0" borderId="0" xfId="0" applyNumberFormat="1" applyFont="1" applyFill="1" applyAlignment="1">
      <alignment horizontal="left" vertical="top"/>
    </xf>
    <xf numFmtId="43" fontId="31" fillId="0" borderId="0" xfId="1" applyNumberFormat="1" applyFont="1" applyFill="1" applyBorder="1" applyAlignment="1"/>
    <xf numFmtId="43" fontId="32" fillId="0" borderId="0" xfId="1" applyNumberFormat="1" applyFont="1" applyFill="1" applyBorder="1" applyAlignment="1"/>
    <xf numFmtId="43" fontId="2" fillId="0" borderId="0" xfId="1" applyNumberFormat="1" applyFont="1" applyFill="1" applyAlignment="1">
      <alignment horizontal="left" vertical="top" wrapText="1"/>
    </xf>
    <xf numFmtId="43" fontId="2" fillId="0" borderId="0" xfId="1" applyNumberFormat="1" applyFont="1" applyFill="1" applyAlignment="1"/>
    <xf numFmtId="43" fontId="2" fillId="0" borderId="0" xfId="1" applyNumberFormat="1" applyFont="1" applyFill="1" applyBorder="1" applyAlignment="1"/>
    <xf numFmtId="43" fontId="30" fillId="0" borderId="0" xfId="1" applyNumberFormat="1" applyFont="1" applyFill="1" applyAlignment="1"/>
    <xf numFmtId="43" fontId="2" fillId="0" borderId="0" xfId="1" applyNumberFormat="1" applyFont="1" applyAlignment="1">
      <alignment horizontal="left" vertical="top" wrapText="1"/>
    </xf>
    <xf numFmtId="43" fontId="2" fillId="0" borderId="0" xfId="1" applyNumberFormat="1" applyFont="1" applyAlignment="1">
      <alignment vertical="top" wrapText="1"/>
    </xf>
    <xf numFmtId="2" fontId="30" fillId="0" borderId="0" xfId="1" applyNumberFormat="1" applyFont="1" applyFill="1" applyAlignment="1">
      <alignment horizontal="left" vertical="top"/>
    </xf>
    <xf numFmtId="2" fontId="13" fillId="0" borderId="0" xfId="1" applyNumberFormat="1" applyFont="1" applyFill="1" applyAlignment="1">
      <alignment horizontal="left" vertical="top"/>
    </xf>
    <xf numFmtId="2" fontId="2" fillId="0" borderId="0" xfId="1" applyNumberFormat="1" applyFont="1" applyFill="1" applyAlignment="1">
      <alignment horizontal="left"/>
    </xf>
    <xf numFmtId="43" fontId="30" fillId="0" borderId="0" xfId="0" applyNumberFormat="1" applyFont="1"/>
    <xf numFmtId="43" fontId="13" fillId="0" borderId="0" xfId="0" applyNumberFormat="1" applyFont="1"/>
    <xf numFmtId="43" fontId="2" fillId="0" borderId="0" xfId="0" applyNumberFormat="1" applyFont="1" applyAlignment="1">
      <alignment horizontal="left" vertical="center"/>
    </xf>
    <xf numFmtId="43" fontId="2" fillId="0" borderId="0" xfId="0" applyNumberFormat="1" applyFont="1"/>
    <xf numFmtId="43" fontId="2" fillId="0" borderId="0" xfId="0" applyNumberFormat="1" applyFont="1" applyFill="1" applyAlignment="1">
      <alignment vertical="top" wrapText="1"/>
    </xf>
    <xf numFmtId="43" fontId="2" fillId="0" borderId="0" xfId="0" applyNumberFormat="1" applyFont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43" fontId="4" fillId="0" borderId="0" xfId="0" applyNumberFormat="1" applyFont="1" applyFill="1" applyAlignment="1">
      <alignment horizontal="left"/>
    </xf>
    <xf numFmtId="43" fontId="4" fillId="0" borderId="0" xfId="1" applyNumberFormat="1" applyFont="1" applyAlignment="1">
      <alignment horizontal="right" vertical="top" wrapTex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4" fillId="3" borderId="0" xfId="0" applyFont="1" applyFill="1"/>
    <xf numFmtId="0" fontId="8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4" fontId="4" fillId="3" borderId="0" xfId="1" applyNumberFormat="1" applyFont="1" applyFill="1" applyAlignment="1">
      <alignment horizontal="left"/>
    </xf>
    <xf numFmtId="4" fontId="4" fillId="3" borderId="0" xfId="1" applyNumberFormat="1" applyFont="1" applyFill="1"/>
    <xf numFmtId="0" fontId="8" fillId="3" borderId="0" xfId="1" applyFill="1"/>
    <xf numFmtId="43" fontId="8" fillId="0" borderId="0" xfId="1" applyNumberFormat="1"/>
    <xf numFmtId="0" fontId="4" fillId="3" borderId="0" xfId="1" applyFont="1" applyFill="1" applyAlignment="1">
      <alignment horizontal="left"/>
    </xf>
    <xf numFmtId="4" fontId="4" fillId="3" borderId="0" xfId="1" applyNumberFormat="1" applyFont="1" applyFill="1" applyAlignment="1">
      <alignment horizontal="left" vertical="center"/>
    </xf>
    <xf numFmtId="0" fontId="4" fillId="3" borderId="0" xfId="1" applyFont="1" applyFill="1"/>
    <xf numFmtId="4" fontId="4" fillId="3" borderId="0" xfId="1" applyNumberFormat="1" applyFont="1" applyFill="1" applyAlignment="1">
      <alignment vertical="center"/>
    </xf>
    <xf numFmtId="4" fontId="29" fillId="3" borderId="0" xfId="1" applyNumberFormat="1" applyFont="1" applyFill="1" applyAlignment="1">
      <alignment vertical="center"/>
    </xf>
    <xf numFmtId="4" fontId="8" fillId="3" borderId="0" xfId="1" applyNumberFormat="1" applyFill="1" applyAlignment="1">
      <alignment vertical="center"/>
    </xf>
    <xf numFmtId="0" fontId="29" fillId="3" borderId="0" xfId="1" applyFont="1" applyFill="1"/>
    <xf numFmtId="43" fontId="4" fillId="0" borderId="0" xfId="1" applyNumberFormat="1" applyFont="1"/>
    <xf numFmtId="49" fontId="2" fillId="0" borderId="0" xfId="0" applyNumberFormat="1" applyFont="1"/>
    <xf numFmtId="0" fontId="2" fillId="3" borderId="0" xfId="0" applyFont="1" applyFill="1"/>
    <xf numFmtId="37" fontId="2" fillId="3" borderId="0" xfId="0" applyNumberFormat="1" applyFont="1" applyFill="1"/>
    <xf numFmtId="0" fontId="24" fillId="3" borderId="0" xfId="0" applyFont="1" applyFill="1" applyAlignment="1">
      <alignment vertical="justify" wrapText="1"/>
    </xf>
    <xf numFmtId="43" fontId="4" fillId="0" borderId="5" xfId="5" applyFont="1" applyBorder="1" applyAlignment="1">
      <alignment horizontal="right" vertical="top" wrapText="1"/>
    </xf>
    <xf numFmtId="43" fontId="4" fillId="0" borderId="4" xfId="5" applyFont="1" applyBorder="1" applyAlignment="1">
      <alignment horizontal="right" vertical="top" wrapText="1"/>
    </xf>
    <xf numFmtId="43" fontId="9" fillId="0" borderId="11" xfId="0" applyNumberFormat="1" applyFont="1" applyFill="1" applyBorder="1" applyAlignment="1"/>
    <xf numFmtId="43" fontId="9" fillId="0" borderId="7" xfId="0" applyNumberFormat="1" applyFont="1" applyFill="1" applyBorder="1" applyAlignment="1">
      <alignment horizontal="center" vertical="center" wrapText="1"/>
    </xf>
    <xf numFmtId="43" fontId="9" fillId="0" borderId="6" xfId="0" applyNumberFormat="1" applyFont="1" applyFill="1" applyBorder="1" applyAlignment="1">
      <alignment horizontal="center"/>
    </xf>
    <xf numFmtId="43" fontId="12" fillId="0" borderId="13" xfId="0" applyNumberFormat="1" applyFont="1" applyFill="1" applyBorder="1" applyAlignment="1">
      <alignment horizontal="center"/>
    </xf>
    <xf numFmtId="43" fontId="9" fillId="0" borderId="2" xfId="0" applyNumberFormat="1" applyFont="1" applyFill="1" applyBorder="1" applyAlignment="1">
      <alignment horizontal="center" vertical="center" wrapText="1"/>
    </xf>
    <xf numFmtId="43" fontId="9" fillId="0" borderId="1" xfId="0" applyNumberFormat="1" applyFont="1" applyFill="1" applyBorder="1" applyAlignment="1"/>
    <xf numFmtId="43" fontId="9" fillId="0" borderId="3" xfId="0" applyNumberFormat="1" applyFont="1" applyFill="1" applyBorder="1" applyAlignment="1">
      <alignment horizontal="center"/>
    </xf>
    <xf numFmtId="43" fontId="9" fillId="0" borderId="4" xfId="0" applyNumberFormat="1" applyFont="1" applyFill="1" applyBorder="1" applyAlignment="1">
      <alignment horizontal="center"/>
    </xf>
    <xf numFmtId="43" fontId="2" fillId="0" borderId="9" xfId="5" applyNumberFormat="1" applyFont="1" applyFill="1" applyBorder="1" applyAlignment="1"/>
    <xf numFmtId="43" fontId="9" fillId="0" borderId="7" xfId="0" applyNumberFormat="1" applyFont="1" applyFill="1" applyBorder="1" applyAlignment="1">
      <alignment horizontal="center"/>
    </xf>
    <xf numFmtId="43" fontId="9" fillId="0" borderId="5" xfId="0" applyNumberFormat="1" applyFont="1" applyFill="1" applyBorder="1" applyAlignment="1">
      <alignment horizontal="center"/>
    </xf>
    <xf numFmtId="43" fontId="9" fillId="0" borderId="2" xfId="0" applyNumberFormat="1" applyFont="1" applyFill="1" applyBorder="1" applyAlignment="1">
      <alignment horizontal="center"/>
    </xf>
    <xf numFmtId="43" fontId="9" fillId="0" borderId="2" xfId="0" applyNumberFormat="1" applyFont="1" applyFill="1" applyBorder="1" applyAlignment="1">
      <alignment horizontal="center" wrapText="1"/>
    </xf>
    <xf numFmtId="43" fontId="9" fillId="0" borderId="15" xfId="0" applyNumberFormat="1" applyFont="1" applyFill="1" applyBorder="1" applyAlignment="1"/>
    <xf numFmtId="43" fontId="9" fillId="0" borderId="4" xfId="0" applyNumberFormat="1" applyFont="1" applyFill="1" applyBorder="1" applyAlignment="1">
      <alignment horizontal="center" vertical="center"/>
    </xf>
    <xf numFmtId="43" fontId="9" fillId="0" borderId="3" xfId="0" applyNumberFormat="1" applyFont="1" applyFill="1" applyBorder="1" applyAlignment="1">
      <alignment horizontal="center" vertical="center"/>
    </xf>
    <xf numFmtId="43" fontId="9" fillId="0" borderId="9" xfId="0" applyNumberFormat="1" applyFont="1" applyFill="1" applyBorder="1" applyAlignment="1">
      <alignment horizontal="center" vertical="center"/>
    </xf>
    <xf numFmtId="43" fontId="9" fillId="0" borderId="13" xfId="0" applyNumberFormat="1" applyFont="1" applyFill="1" applyBorder="1" applyAlignment="1">
      <alignment horizontal="center"/>
    </xf>
    <xf numFmtId="43" fontId="9" fillId="0" borderId="6" xfId="0" applyNumberFormat="1" applyFont="1" applyFill="1" applyBorder="1" applyAlignment="1">
      <alignment horizontal="center" vertical="center"/>
    </xf>
    <xf numFmtId="43" fontId="9" fillId="0" borderId="7" xfId="0" applyNumberFormat="1" applyFont="1" applyFill="1" applyBorder="1" applyAlignment="1">
      <alignment horizontal="center" vertical="center"/>
    </xf>
    <xf numFmtId="43" fontId="12" fillId="0" borderId="13" xfId="0" applyNumberFormat="1" applyFont="1" applyFill="1" applyBorder="1" applyAlignment="1">
      <alignment horizontal="center" vertical="center"/>
    </xf>
    <xf numFmtId="43" fontId="9" fillId="0" borderId="5" xfId="0" applyNumberFormat="1" applyFont="1" applyFill="1" applyBorder="1" applyAlignment="1">
      <alignment horizontal="center" vertical="center"/>
    </xf>
    <xf numFmtId="43" fontId="9" fillId="0" borderId="4" xfId="0" applyNumberFormat="1" applyFont="1" applyFill="1" applyBorder="1" applyAlignment="1"/>
    <xf numFmtId="43" fontId="4" fillId="0" borderId="14" xfId="0" applyNumberFormat="1" applyFont="1" applyFill="1" applyBorder="1" applyAlignment="1">
      <alignment vertical="center"/>
    </xf>
    <xf numFmtId="43" fontId="9" fillId="0" borderId="6" xfId="0" applyNumberFormat="1" applyFont="1" applyFill="1" applyBorder="1" applyAlignment="1"/>
    <xf numFmtId="43" fontId="9" fillId="0" borderId="8" xfId="0" applyNumberFormat="1" applyFont="1" applyFill="1" applyBorder="1" applyAlignment="1">
      <alignment wrapText="1"/>
    </xf>
    <xf numFmtId="43" fontId="4" fillId="0" borderId="11" xfId="0" applyNumberFormat="1" applyFont="1" applyFill="1" applyBorder="1" applyAlignment="1"/>
    <xf numFmtId="43" fontId="9" fillId="0" borderId="10" xfId="0" applyNumberFormat="1" applyFont="1" applyFill="1" applyBorder="1" applyAlignment="1"/>
    <xf numFmtId="43" fontId="9" fillId="0" borderId="10" xfId="0" applyNumberFormat="1" applyFont="1" applyFill="1" applyBorder="1" applyAlignment="1">
      <alignment vertical="center"/>
    </xf>
    <xf numFmtId="43" fontId="9" fillId="0" borderId="14" xfId="0" applyNumberFormat="1" applyFont="1" applyFill="1" applyBorder="1" applyAlignment="1">
      <alignment horizontal="justify" vertical="center"/>
    </xf>
    <xf numFmtId="43" fontId="12" fillId="0" borderId="14" xfId="0" applyNumberFormat="1" applyFont="1" applyFill="1" applyBorder="1" applyAlignment="1">
      <alignment horizontal="center" vertical="center" wrapText="1"/>
    </xf>
    <xf numFmtId="43" fontId="9" fillId="0" borderId="9" xfId="0" applyNumberFormat="1" applyFont="1" applyFill="1" applyBorder="1" applyAlignment="1">
      <alignment horizontal="center" wrapText="1"/>
    </xf>
    <xf numFmtId="43" fontId="12" fillId="0" borderId="8" xfId="0" applyNumberFormat="1" applyFont="1" applyFill="1" applyBorder="1" applyAlignment="1">
      <alignment horizontal="center" vertical="center" wrapText="1"/>
    </xf>
    <xf numFmtId="43" fontId="4" fillId="0" borderId="11" xfId="0" applyNumberFormat="1" applyFont="1" applyFill="1" applyBorder="1" applyAlignment="1">
      <alignment vertical="center"/>
    </xf>
    <xf numFmtId="43" fontId="4" fillId="0" borderId="1" xfId="0" applyNumberFormat="1" applyFont="1" applyFill="1" applyBorder="1" applyAlignment="1">
      <alignment vertical="center"/>
    </xf>
    <xf numFmtId="43" fontId="9" fillId="0" borderId="14" xfId="0" applyNumberFormat="1" applyFont="1" applyFill="1" applyBorder="1" applyAlignment="1"/>
    <xf numFmtId="43" fontId="9" fillId="0" borderId="3" xfId="1" applyNumberFormat="1" applyFont="1" applyFill="1" applyBorder="1" applyAlignment="1">
      <alignment horizontal="center" vertical="center" wrapText="1"/>
    </xf>
    <xf numFmtId="43" fontId="9" fillId="0" borderId="9" xfId="1" applyNumberFormat="1" applyFont="1" applyFill="1" applyBorder="1" applyAlignment="1">
      <alignment horizontal="center" vertical="center" wrapText="1"/>
    </xf>
    <xf numFmtId="43" fontId="9" fillId="0" borderId="8" xfId="1" applyNumberFormat="1" applyFont="1" applyFill="1" applyBorder="1" applyAlignment="1"/>
    <xf numFmtId="43" fontId="1" fillId="0" borderId="9" xfId="5" applyNumberFormat="1" applyFont="1" applyFill="1" applyBorder="1" applyAlignment="1"/>
    <xf numFmtId="43" fontId="1" fillId="0" borderId="8" xfId="5" applyNumberFormat="1" applyFont="1" applyFill="1" applyBorder="1" applyAlignment="1"/>
    <xf numFmtId="43" fontId="1" fillId="0" borderId="10" xfId="5" applyNumberFormat="1" applyFont="1" applyFill="1" applyBorder="1" applyAlignment="1"/>
    <xf numFmtId="43" fontId="9" fillId="0" borderId="10" xfId="0" applyNumberFormat="1" applyFont="1" applyFill="1" applyBorder="1" applyAlignment="1">
      <alignment horizontal="left" vertical="center" wrapText="1"/>
    </xf>
    <xf numFmtId="43" fontId="1" fillId="0" borderId="9" xfId="5" applyNumberFormat="1" applyFont="1" applyFill="1" applyBorder="1" applyAlignment="1">
      <alignment horizontal="right"/>
    </xf>
    <xf numFmtId="43" fontId="12" fillId="0" borderId="8" xfId="1" applyNumberFormat="1" applyFont="1" applyFill="1" applyBorder="1" applyAlignment="1">
      <alignment horizontal="center" vertical="center" wrapText="1"/>
    </xf>
    <xf numFmtId="43" fontId="4" fillId="0" borderId="6" xfId="1" applyNumberFormat="1" applyFont="1" applyFill="1" applyBorder="1" applyAlignment="1">
      <alignment vertical="center"/>
    </xf>
    <xf numFmtId="43" fontId="12" fillId="0" borderId="5" xfId="1" applyNumberFormat="1" applyFont="1" applyFill="1" applyBorder="1" applyAlignment="1">
      <alignment horizontal="center" vertical="center"/>
    </xf>
    <xf numFmtId="43" fontId="9" fillId="0" borderId="7" xfId="1" applyNumberFormat="1" applyFont="1" applyFill="1" applyBorder="1" applyAlignment="1">
      <alignment horizontal="center" wrapText="1"/>
    </xf>
    <xf numFmtId="43" fontId="9" fillId="0" borderId="6" xfId="1" applyNumberFormat="1" applyFont="1" applyFill="1" applyBorder="1" applyAlignment="1">
      <alignment horizontal="center" wrapText="1"/>
    </xf>
    <xf numFmtId="43" fontId="4" fillId="0" borderId="4" xfId="1" applyNumberFormat="1" applyFont="1" applyFill="1" applyBorder="1" applyAlignment="1">
      <alignment vertical="center"/>
    </xf>
    <xf numFmtId="43" fontId="9" fillId="0" borderId="4" xfId="1" applyNumberFormat="1" applyFont="1" applyFill="1" applyBorder="1" applyAlignment="1">
      <alignment horizontal="center" vertical="center" wrapText="1"/>
    </xf>
    <xf numFmtId="43" fontId="9" fillId="0" borderId="9" xfId="1" applyNumberFormat="1" applyFont="1" applyFill="1" applyBorder="1" applyAlignment="1">
      <alignment vertical="center"/>
    </xf>
    <xf numFmtId="43" fontId="4" fillId="0" borderId="7" xfId="1" applyNumberFormat="1" applyFont="1" applyFill="1" applyBorder="1" applyAlignment="1">
      <alignment vertical="center"/>
    </xf>
    <xf numFmtId="43" fontId="12" fillId="0" borderId="2" xfId="1" applyNumberFormat="1" applyFont="1" applyFill="1" applyBorder="1" applyAlignment="1">
      <alignment horizontal="center" vertical="center"/>
    </xf>
    <xf numFmtId="43" fontId="9" fillId="0" borderId="9" xfId="1" applyNumberFormat="1" applyFont="1" applyFill="1" applyBorder="1" applyAlignment="1">
      <alignment vertical="center" wrapText="1"/>
    </xf>
    <xf numFmtId="43" fontId="9" fillId="0" borderId="8" xfId="1" applyNumberFormat="1" applyFont="1" applyFill="1" applyBorder="1" applyAlignment="1">
      <alignment wrapText="1"/>
    </xf>
    <xf numFmtId="43" fontId="9" fillId="0" borderId="13" xfId="0" applyNumberFormat="1" applyFont="1" applyFill="1" applyBorder="1" applyAlignment="1"/>
    <xf numFmtId="43" fontId="9" fillId="0" borderId="6" xfId="1" applyNumberFormat="1" applyFont="1" applyFill="1" applyBorder="1" applyAlignment="1"/>
    <xf numFmtId="43" fontId="9" fillId="0" borderId="5" xfId="1" applyNumberFormat="1" applyFont="1" applyFill="1" applyBorder="1" applyAlignment="1">
      <alignment horizontal="center"/>
    </xf>
    <xf numFmtId="43" fontId="9" fillId="0" borderId="5" xfId="0" applyNumberFormat="1" applyFont="1" applyFill="1" applyBorder="1" applyAlignment="1"/>
    <xf numFmtId="43" fontId="9" fillId="0" borderId="4" xfId="1" applyNumberFormat="1" applyFont="1" applyFill="1" applyBorder="1" applyAlignment="1"/>
    <xf numFmtId="43" fontId="9" fillId="0" borderId="7" xfId="1" applyNumberFormat="1" applyFont="1" applyFill="1" applyBorder="1" applyAlignment="1">
      <alignment horizontal="center"/>
    </xf>
    <xf numFmtId="43" fontId="9" fillId="0" borderId="6" xfId="1" applyNumberFormat="1" applyFont="1" applyFill="1" applyBorder="1" applyAlignment="1">
      <alignment horizontal="center"/>
    </xf>
    <xf numFmtId="43" fontId="9" fillId="0" borderId="2" xfId="1" applyNumberFormat="1" applyFont="1" applyFill="1" applyBorder="1" applyAlignment="1">
      <alignment horizontal="center"/>
    </xf>
    <xf numFmtId="43" fontId="9" fillId="0" borderId="4" xfId="1" applyNumberFormat="1" applyFont="1" applyFill="1" applyBorder="1" applyAlignment="1">
      <alignment horizontal="center"/>
    </xf>
    <xf numFmtId="43" fontId="9" fillId="0" borderId="6" xfId="1" applyNumberFormat="1" applyFont="1" applyFill="1" applyBorder="1" applyAlignment="1">
      <alignment horizontal="center" vertical="center"/>
    </xf>
    <xf numFmtId="43" fontId="9" fillId="0" borderId="5" xfId="1" applyNumberFormat="1" applyFont="1" applyFill="1" applyBorder="1" applyAlignment="1">
      <alignment horizontal="center" vertical="center"/>
    </xf>
    <xf numFmtId="0" fontId="24" fillId="0" borderId="0" xfId="1" applyNumberFormat="1" applyFont="1" applyFill="1" applyBorder="1" applyAlignment="1"/>
    <xf numFmtId="0" fontId="4" fillId="0" borderId="0" xfId="1" applyFont="1" applyBorder="1" applyAlignment="1">
      <alignment horizontal="right" vertical="top" wrapText="1"/>
    </xf>
    <xf numFmtId="43" fontId="9" fillId="0" borderId="7" xfId="1" applyNumberFormat="1" applyFont="1" applyFill="1" applyBorder="1" applyAlignment="1">
      <alignment horizontal="center" vertical="top" wrapText="1"/>
    </xf>
    <xf numFmtId="43" fontId="9" fillId="0" borderId="6" xfId="1" applyNumberFormat="1" applyFont="1" applyFill="1" applyBorder="1" applyAlignment="1">
      <alignment horizontal="center" vertical="top"/>
    </xf>
    <xf numFmtId="43" fontId="9" fillId="0" borderId="11" xfId="1" applyNumberFormat="1" applyFont="1" applyFill="1" applyBorder="1" applyAlignment="1">
      <alignment horizontal="center" vertical="top"/>
    </xf>
    <xf numFmtId="43" fontId="9" fillId="0" borderId="3" xfId="1" applyNumberFormat="1" applyFont="1" applyFill="1" applyBorder="1" applyAlignment="1">
      <alignment horizontal="center" vertical="top" wrapText="1"/>
    </xf>
    <xf numFmtId="43" fontId="9" fillId="0" borderId="4" xfId="1" applyNumberFormat="1" applyFont="1" applyFill="1" applyBorder="1" applyAlignment="1">
      <alignment horizontal="center" vertical="top"/>
    </xf>
    <xf numFmtId="43" fontId="9" fillId="0" borderId="1" xfId="1" applyNumberFormat="1" applyFont="1" applyFill="1" applyBorder="1" applyAlignment="1">
      <alignment horizontal="center" vertical="top"/>
    </xf>
    <xf numFmtId="43" fontId="4" fillId="0" borderId="6" xfId="1" applyNumberFormat="1" applyFont="1" applyFill="1" applyBorder="1" applyAlignment="1">
      <alignment horizontal="center" vertical="top" wrapText="1"/>
    </xf>
    <xf numFmtId="43" fontId="9" fillId="0" borderId="6" xfId="1" applyNumberFormat="1" applyFont="1" applyFill="1" applyBorder="1" applyAlignment="1">
      <alignment horizontal="center" vertical="top" wrapText="1"/>
    </xf>
    <xf numFmtId="43" fontId="12" fillId="0" borderId="5" xfId="1" applyNumberFormat="1" applyFont="1" applyFill="1" applyBorder="1" applyAlignment="1">
      <alignment horizontal="center" vertical="center" wrapText="1"/>
    </xf>
    <xf numFmtId="43" fontId="9" fillId="0" borderId="5" xfId="1" applyNumberFormat="1" applyFont="1" applyFill="1" applyBorder="1" applyAlignment="1">
      <alignment horizontal="center" vertical="top" wrapText="1"/>
    </xf>
    <xf numFmtId="43" fontId="4" fillId="0" borderId="4" xfId="1" applyNumberFormat="1" applyFont="1" applyFill="1" applyBorder="1" applyAlignment="1">
      <alignment horizontal="right" vertical="top" wrapText="1"/>
    </xf>
    <xf numFmtId="43" fontId="9" fillId="0" borderId="4" xfId="1" applyNumberFormat="1" applyFont="1" applyFill="1" applyBorder="1" applyAlignment="1">
      <alignment horizontal="center" vertical="top" wrapText="1"/>
    </xf>
    <xf numFmtId="43" fontId="12" fillId="0" borderId="6" xfId="1" applyNumberFormat="1" applyFont="1" applyFill="1" applyBorder="1" applyAlignment="1">
      <alignment horizontal="left" wrapText="1"/>
    </xf>
    <xf numFmtId="43" fontId="9" fillId="0" borderId="7" xfId="1" applyNumberFormat="1" applyFont="1" applyFill="1" applyBorder="1" applyAlignment="1">
      <alignment horizontal="center" vertical="center" wrapText="1"/>
    </xf>
    <xf numFmtId="43" fontId="9" fillId="0" borderId="6" xfId="1" applyNumberFormat="1" applyFont="1" applyFill="1" applyBorder="1" applyAlignment="1">
      <alignment horizontal="center" vertical="center" wrapText="1"/>
    </xf>
    <xf numFmtId="43" fontId="12" fillId="0" borderId="4" xfId="1" applyNumberFormat="1" applyFont="1" applyFill="1" applyBorder="1" applyAlignment="1">
      <alignment horizontal="left" wrapText="1"/>
    </xf>
    <xf numFmtId="43" fontId="9" fillId="0" borderId="2" xfId="0" applyNumberFormat="1" applyFont="1" applyFill="1" applyBorder="1" applyAlignment="1">
      <alignment horizontal="center" vertical="center"/>
    </xf>
    <xf numFmtId="2" fontId="1" fillId="0" borderId="6" xfId="1" applyNumberFormat="1" applyFont="1" applyFill="1" applyBorder="1" applyAlignment="1">
      <alignment horizontal="center"/>
    </xf>
    <xf numFmtId="2" fontId="1" fillId="0" borderId="7" xfId="1" applyNumberFormat="1" applyFont="1" applyFill="1" applyBorder="1" applyAlignment="1">
      <alignment horizontal="center"/>
    </xf>
    <xf numFmtId="2" fontId="1" fillId="0" borderId="4" xfId="1" applyNumberFormat="1" applyFont="1" applyFill="1" applyBorder="1" applyAlignment="1">
      <alignment horizontal="center"/>
    </xf>
    <xf numFmtId="2" fontId="1" fillId="0" borderId="3" xfId="1" applyNumberFormat="1" applyFont="1" applyFill="1" applyBorder="1" applyAlignment="1">
      <alignment horizontal="center"/>
    </xf>
    <xf numFmtId="2" fontId="1" fillId="0" borderId="11" xfId="1" applyNumberFormat="1" applyFont="1" applyFill="1" applyBorder="1" applyAlignment="1">
      <alignment horizontal="center" vertical="center" wrapText="1"/>
    </xf>
    <xf numFmtId="2" fontId="1" fillId="0" borderId="6" xfId="1" applyNumberFormat="1" applyFont="1" applyFill="1" applyBorder="1" applyAlignment="1">
      <alignment horizontal="center" vertical="top" wrapText="1"/>
    </xf>
    <xf numFmtId="2" fontId="6" fillId="0" borderId="0" xfId="1" applyNumberFormat="1" applyFont="1" applyFill="1" applyBorder="1" applyAlignment="1">
      <alignment horizontal="center"/>
    </xf>
    <xf numFmtId="2" fontId="1" fillId="0" borderId="2" xfId="1" applyNumberFormat="1" applyFont="1" applyFill="1" applyBorder="1" applyAlignment="1">
      <alignment horizontal="center"/>
    </xf>
    <xf numFmtId="2" fontId="1" fillId="0" borderId="5" xfId="1" applyNumberFormat="1" applyFont="1" applyFill="1" applyBorder="1" applyAlignment="1">
      <alignment horizontal="center" vertical="top" wrapText="1"/>
    </xf>
    <xf numFmtId="2" fontId="1" fillId="0" borderId="5" xfId="1" applyNumberFormat="1" applyFont="1" applyFill="1" applyBorder="1" applyAlignment="1">
      <alignment horizontal="center"/>
    </xf>
    <xf numFmtId="2" fontId="1" fillId="0" borderId="1" xfId="1" applyNumberFormat="1" applyFont="1" applyFill="1" applyBorder="1" applyAlignment="1">
      <alignment horizontal="center" vertical="center" wrapText="1"/>
    </xf>
    <xf numFmtId="2" fontId="1" fillId="0" borderId="12" xfId="1" applyNumberFormat="1" applyFont="1" applyFill="1" applyBorder="1" applyAlignment="1">
      <alignment horizontal="center"/>
    </xf>
    <xf numFmtId="2" fontId="1" fillId="0" borderId="15" xfId="1" applyNumberFormat="1" applyFont="1" applyFill="1" applyBorder="1" applyAlignment="1">
      <alignment horizontal="center"/>
    </xf>
    <xf numFmtId="43" fontId="1" fillId="0" borderId="6" xfId="0" applyNumberFormat="1" applyFont="1" applyFill="1" applyBorder="1" applyAlignment="1">
      <alignment horizontal="center"/>
    </xf>
    <xf numFmtId="43" fontId="1" fillId="0" borderId="5" xfId="0" applyNumberFormat="1" applyFont="1" applyFill="1" applyBorder="1" applyAlignment="1">
      <alignment horizontal="center"/>
    </xf>
    <xf numFmtId="43" fontId="1" fillId="0" borderId="7" xfId="0" applyNumberFormat="1" applyFont="1" applyFill="1" applyBorder="1" applyAlignment="1">
      <alignment horizontal="center"/>
    </xf>
    <xf numFmtId="43" fontId="1" fillId="0" borderId="4" xfId="0" applyNumberFormat="1" applyFont="1" applyFill="1" applyBorder="1" applyAlignment="1"/>
    <xf numFmtId="43" fontId="1" fillId="0" borderId="3" xfId="0" applyNumberFormat="1" applyFont="1" applyFill="1" applyBorder="1" applyAlignment="1">
      <alignment horizontal="center"/>
    </xf>
    <xf numFmtId="43" fontId="1" fillId="0" borderId="7" xfId="0" applyNumberFormat="1" applyFont="1" applyFill="1" applyBorder="1" applyAlignment="1">
      <alignment horizontal="center" vertical="center" wrapText="1"/>
    </xf>
    <xf numFmtId="43" fontId="2" fillId="0" borderId="2" xfId="0" applyNumberFormat="1" applyFont="1" applyFill="1" applyBorder="1" applyAlignment="1">
      <alignment horizontal="center"/>
    </xf>
    <xf numFmtId="43" fontId="1" fillId="0" borderId="12" xfId="0" applyNumberFormat="1" applyFont="1" applyFill="1" applyBorder="1" applyAlignment="1">
      <alignment horizontal="center"/>
    </xf>
    <xf numFmtId="43" fontId="1" fillId="0" borderId="5" xfId="0" applyNumberFormat="1" applyFont="1" applyFill="1" applyBorder="1" applyAlignment="1"/>
    <xf numFmtId="43" fontId="1" fillId="0" borderId="5" xfId="1" applyNumberFormat="1" applyFont="1" applyFill="1" applyBorder="1" applyAlignment="1">
      <alignment horizontal="center" vertical="center" wrapText="1"/>
    </xf>
    <xf numFmtId="43" fontId="1" fillId="0" borderId="9" xfId="0" applyNumberFormat="1" applyFont="1" applyFill="1" applyBorder="1" applyAlignment="1">
      <alignment horizontal="left" vertical="center"/>
    </xf>
    <xf numFmtId="43" fontId="1" fillId="0" borderId="9" xfId="0" applyNumberFormat="1" applyFont="1" applyFill="1" applyBorder="1" applyAlignment="1">
      <alignment horizontal="right"/>
    </xf>
    <xf numFmtId="43" fontId="1" fillId="0" borderId="6" xfId="0" applyNumberFormat="1" applyFont="1" applyFill="1" applyBorder="1" applyAlignment="1">
      <alignment horizontal="right"/>
    </xf>
    <xf numFmtId="43" fontId="23" fillId="0" borderId="9" xfId="3" applyNumberFormat="1" applyFont="1" applyFill="1" applyBorder="1" applyAlignment="1">
      <alignment vertical="center" wrapText="1"/>
    </xf>
    <xf numFmtId="43" fontId="1" fillId="0" borderId="2" xfId="0" applyNumberFormat="1" applyFont="1" applyFill="1" applyBorder="1" applyAlignment="1">
      <alignment horizontal="center" vertical="center" wrapText="1"/>
    </xf>
    <xf numFmtId="43" fontId="1" fillId="0" borderId="13" xfId="0" applyNumberFormat="1" applyFont="1" applyFill="1" applyBorder="1" applyAlignment="1">
      <alignment horizontal="center" vertical="center" wrapText="1"/>
    </xf>
    <xf numFmtId="43" fontId="1" fillId="0" borderId="3" xfId="0" applyNumberFormat="1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horizontal="center" vertical="center" wrapText="1"/>
    </xf>
    <xf numFmtId="43" fontId="1" fillId="0" borderId="15" xfId="0" applyNumberFormat="1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vertical="center" wrapText="1"/>
    </xf>
    <xf numFmtId="43" fontId="1" fillId="0" borderId="9" xfId="0" applyNumberFormat="1" applyFont="1" applyFill="1" applyBorder="1" applyAlignment="1">
      <alignment horizontal="left" vertical="center" wrapText="1"/>
    </xf>
    <xf numFmtId="43" fontId="1" fillId="0" borderId="9" xfId="0" applyNumberFormat="1" applyFont="1" applyFill="1" applyBorder="1" applyAlignment="1">
      <alignment horizontal="center" vertical="center"/>
    </xf>
    <xf numFmtId="43" fontId="1" fillId="0" borderId="11" xfId="0" applyNumberFormat="1" applyFont="1" applyFill="1" applyBorder="1" applyAlignment="1">
      <alignment horizontal="center"/>
    </xf>
    <xf numFmtId="43" fontId="1" fillId="0" borderId="6" xfId="1" applyNumberFormat="1" applyFont="1" applyFill="1" applyBorder="1" applyAlignment="1">
      <alignment horizontal="center" vertical="top" wrapText="1"/>
    </xf>
    <xf numFmtId="43" fontId="1" fillId="0" borderId="13" xfId="0" applyNumberFormat="1" applyFont="1" applyFill="1" applyBorder="1" applyAlignment="1">
      <alignment horizontal="center"/>
    </xf>
    <xf numFmtId="43" fontId="1" fillId="0" borderId="5" xfId="1" applyNumberFormat="1" applyFont="1" applyFill="1" applyBorder="1" applyAlignment="1">
      <alignment horizontal="center" vertical="top" wrapText="1"/>
    </xf>
    <xf numFmtId="43" fontId="1" fillId="0" borderId="15" xfId="0" applyNumberFormat="1" applyFont="1" applyFill="1" applyBorder="1" applyAlignment="1"/>
    <xf numFmtId="43" fontId="1" fillId="0" borderId="4" xfId="0" applyNumberFormat="1" applyFont="1" applyFill="1" applyBorder="1" applyAlignment="1">
      <alignment horizontal="center"/>
    </xf>
    <xf numFmtId="43" fontId="1" fillId="0" borderId="15" xfId="0" applyNumberFormat="1" applyFont="1" applyFill="1" applyBorder="1" applyAlignment="1">
      <alignment horizontal="center"/>
    </xf>
    <xf numFmtId="43" fontId="1" fillId="0" borderId="4" xfId="1" applyNumberFormat="1" applyFont="1" applyFill="1" applyBorder="1" applyAlignment="1">
      <alignment horizontal="center" vertical="top" wrapText="1"/>
    </xf>
    <xf numFmtId="43" fontId="1" fillId="0" borderId="14" xfId="0" applyNumberFormat="1" applyFont="1" applyFill="1" applyBorder="1" applyAlignment="1">
      <alignment horizontal="right"/>
    </xf>
    <xf numFmtId="43" fontId="4" fillId="0" borderId="0" xfId="3" applyNumberFormat="1" applyFont="1" applyFill="1" applyAlignment="1">
      <alignment vertical="center"/>
    </xf>
    <xf numFmtId="43" fontId="1" fillId="0" borderId="8" xfId="0" applyNumberFormat="1" applyFont="1" applyFill="1" applyBorder="1" applyAlignment="1">
      <alignment horizontal="center" vertical="center" wrapText="1"/>
    </xf>
    <xf numFmtId="43" fontId="1" fillId="0" borderId="7" xfId="0" applyNumberFormat="1" applyFont="1" applyFill="1" applyBorder="1" applyAlignment="1">
      <alignment horizontal="center" vertical="top"/>
    </xf>
    <xf numFmtId="43" fontId="1" fillId="0" borderId="13" xfId="0" applyNumberFormat="1" applyFont="1" applyFill="1" applyBorder="1" applyAlignment="1">
      <alignment vertical="top"/>
    </xf>
    <xf numFmtId="43" fontId="1" fillId="0" borderId="5" xfId="0" applyNumberFormat="1" applyFont="1" applyFill="1" applyBorder="1" applyAlignment="1">
      <alignment horizontal="center" vertical="top" wrapText="1"/>
    </xf>
    <xf numFmtId="43" fontId="1" fillId="0" borderId="1" xfId="0" applyNumberFormat="1" applyFont="1" applyFill="1" applyBorder="1" applyAlignment="1">
      <alignment vertical="top"/>
    </xf>
    <xf numFmtId="43" fontId="1" fillId="0" borderId="3" xfId="0" applyNumberFormat="1" applyFont="1" applyFill="1" applyBorder="1" applyAlignment="1">
      <alignment horizontal="center" vertical="top" wrapText="1"/>
    </xf>
    <xf numFmtId="43" fontId="1" fillId="0" borderId="4" xfId="0" applyNumberFormat="1" applyFont="1" applyFill="1" applyBorder="1" applyAlignment="1">
      <alignment horizontal="center" vertical="top"/>
    </xf>
    <xf numFmtId="43" fontId="1" fillId="0" borderId="11" xfId="0" applyNumberFormat="1" applyFont="1" applyFill="1" applyBorder="1" applyAlignment="1">
      <alignment horizontal="center" vertical="top" wrapText="1"/>
    </xf>
    <xf numFmtId="43" fontId="1" fillId="0" borderId="7" xfId="0" applyNumberFormat="1" applyFont="1" applyFill="1" applyBorder="1" applyAlignment="1">
      <alignment horizontal="center" vertical="top" wrapText="1"/>
    </xf>
    <xf numFmtId="43" fontId="6" fillId="0" borderId="0" xfId="0" applyNumberFormat="1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horizontal="center" vertical="top" wrapText="1"/>
    </xf>
    <xf numFmtId="43" fontId="1" fillId="0" borderId="14" xfId="0" applyNumberFormat="1" applyFont="1" applyFill="1" applyBorder="1" applyAlignment="1">
      <alignment horizontal="center" vertical="center"/>
    </xf>
    <xf numFmtId="43" fontId="37" fillId="0" borderId="9" xfId="5" applyNumberFormat="1" applyFont="1" applyFill="1" applyBorder="1" applyAlignment="1">
      <alignment horizontal="center" vertical="center" wrapText="1"/>
    </xf>
    <xf numFmtId="43" fontId="37" fillId="0" borderId="6" xfId="5" applyNumberFormat="1" applyFont="1" applyFill="1" applyBorder="1" applyAlignment="1">
      <alignment horizontal="center" vertical="center" wrapText="1"/>
    </xf>
    <xf numFmtId="43" fontId="1" fillId="0" borderId="8" xfId="0" applyNumberFormat="1" applyFont="1" applyFill="1" applyBorder="1" applyAlignment="1">
      <alignment horizontal="center" vertical="center"/>
    </xf>
    <xf numFmtId="43" fontId="1" fillId="0" borderId="6" xfId="0" applyNumberFormat="1" applyFont="1" applyFill="1" applyBorder="1" applyAlignment="1">
      <alignment horizontal="center" wrapText="1"/>
    </xf>
    <xf numFmtId="43" fontId="1" fillId="0" borderId="5" xfId="0" applyNumberFormat="1" applyFont="1" applyFill="1" applyBorder="1" applyAlignment="1">
      <alignment horizontal="center" wrapText="1"/>
    </xf>
    <xf numFmtId="43" fontId="1" fillId="0" borderId="13" xfId="0" applyNumberFormat="1" applyFont="1" applyFill="1" applyBorder="1" applyAlignment="1"/>
    <xf numFmtId="43" fontId="1" fillId="0" borderId="4" xfId="0" applyNumberFormat="1" applyFont="1" applyFill="1" applyBorder="1" applyAlignment="1">
      <alignment horizontal="center" wrapText="1"/>
    </xf>
    <xf numFmtId="43" fontId="1" fillId="0" borderId="11" xfId="0" applyNumberFormat="1" applyFont="1" applyFill="1" applyBorder="1" applyAlignment="1">
      <alignment horizontal="center" wrapText="1"/>
    </xf>
    <xf numFmtId="43" fontId="1" fillId="0" borderId="7" xfId="0" applyNumberFormat="1" applyFont="1" applyFill="1" applyBorder="1" applyAlignment="1">
      <alignment horizontal="center" wrapText="1"/>
    </xf>
    <xf numFmtId="43" fontId="1" fillId="0" borderId="1" xfId="0" applyNumberFormat="1" applyFont="1" applyFill="1" applyBorder="1" applyAlignment="1">
      <alignment horizontal="center" wrapText="1"/>
    </xf>
    <xf numFmtId="43" fontId="1" fillId="0" borderId="3" xfId="0" applyNumberFormat="1" applyFont="1" applyFill="1" applyBorder="1" applyAlignment="1">
      <alignment horizontal="center" wrapText="1"/>
    </xf>
    <xf numFmtId="43" fontId="1" fillId="0" borderId="8" xfId="0" applyNumberFormat="1" applyFont="1" applyFill="1" applyBorder="1" applyAlignment="1">
      <alignment horizontal="center" wrapText="1"/>
    </xf>
    <xf numFmtId="43" fontId="1" fillId="0" borderId="9" xfId="0" applyNumberFormat="1" applyFont="1" applyFill="1" applyBorder="1" applyAlignment="1">
      <alignment horizontal="center" wrapText="1"/>
    </xf>
    <xf numFmtId="43" fontId="1" fillId="0" borderId="2" xfId="0" applyNumberFormat="1" applyFont="1" applyFill="1" applyBorder="1" applyAlignment="1">
      <alignment horizontal="center" wrapText="1"/>
    </xf>
    <xf numFmtId="43" fontId="1" fillId="0" borderId="6" xfId="0" applyNumberFormat="1" applyFont="1" applyFill="1" applyBorder="1" applyAlignment="1">
      <alignment horizontal="center" vertical="center"/>
    </xf>
    <xf numFmtId="43" fontId="1" fillId="0" borderId="9" xfId="0" applyNumberFormat="1" applyFont="1" applyFill="1" applyBorder="1" applyAlignment="1">
      <alignment horizontal="center" vertical="center" wrapText="1"/>
    </xf>
    <xf numFmtId="43" fontId="1" fillId="0" borderId="12" xfId="0" applyNumberFormat="1" applyFont="1" applyFill="1" applyBorder="1" applyAlignment="1">
      <alignment horizontal="center" wrapText="1"/>
    </xf>
    <xf numFmtId="43" fontId="1" fillId="0" borderId="14" xfId="0" applyNumberFormat="1" applyFont="1" applyFill="1" applyBorder="1" applyAlignment="1">
      <alignment horizontal="center" wrapText="1"/>
    </xf>
    <xf numFmtId="43" fontId="1" fillId="0" borderId="1" xfId="0" applyNumberFormat="1" applyFont="1" applyFill="1" applyBorder="1" applyAlignment="1">
      <alignment wrapText="1"/>
    </xf>
    <xf numFmtId="43" fontId="19" fillId="0" borderId="7" xfId="0" applyNumberFormat="1" applyFont="1" applyFill="1" applyBorder="1" applyAlignment="1">
      <alignment horizontal="center" vertical="center"/>
    </xf>
    <xf numFmtId="43" fontId="2" fillId="0" borderId="6" xfId="5" applyFont="1" applyBorder="1" applyAlignment="1">
      <alignment horizontal="left" wrapText="1"/>
    </xf>
    <xf numFmtId="43" fontId="2" fillId="0" borderId="5" xfId="5" applyFont="1" applyBorder="1" applyAlignment="1">
      <alignment horizontal="left" wrapText="1"/>
    </xf>
    <xf numFmtId="43" fontId="2" fillId="0" borderId="5" xfId="5" applyFont="1" applyBorder="1" applyAlignment="1">
      <alignment wrapText="1"/>
    </xf>
    <xf numFmtId="43" fontId="2" fillId="0" borderId="4" xfId="5" applyFont="1" applyBorder="1" applyAlignment="1">
      <alignment wrapText="1"/>
    </xf>
    <xf numFmtId="43" fontId="2" fillId="0" borderId="9" xfId="1" applyNumberFormat="1" applyFont="1" applyFill="1" applyBorder="1" applyAlignment="1"/>
    <xf numFmtId="43" fontId="2" fillId="0" borderId="0" xfId="5" applyFont="1" applyAlignment="1">
      <alignment horizontal="right" vertical="top" wrapText="1"/>
    </xf>
    <xf numFmtId="43" fontId="2" fillId="0" borderId="6" xfId="5" applyFont="1" applyBorder="1" applyAlignment="1">
      <alignment horizontal="right" vertical="top" wrapText="1"/>
    </xf>
    <xf numFmtId="43" fontId="2" fillId="0" borderId="5" xfId="5" applyFont="1" applyBorder="1" applyAlignment="1">
      <alignment horizontal="right" vertical="top" wrapText="1"/>
    </xf>
    <xf numFmtId="43" fontId="2" fillId="0" borderId="15" xfId="5" applyFont="1" applyBorder="1" applyAlignment="1">
      <alignment horizontal="right" vertical="top" wrapText="1"/>
    </xf>
    <xf numFmtId="43" fontId="2" fillId="0" borderId="4" xfId="5" applyFont="1" applyBorder="1" applyAlignment="1">
      <alignment horizontal="right" vertical="top" wrapText="1"/>
    </xf>
    <xf numFmtId="43" fontId="43" fillId="0" borderId="5" xfId="1" applyNumberFormat="1" applyFont="1" applyFill="1" applyBorder="1" applyAlignment="1">
      <alignment horizont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43" fontId="9" fillId="0" borderId="6" xfId="0" applyNumberFormat="1" applyFont="1" applyFill="1" applyBorder="1" applyAlignment="1">
      <alignment horizontal="center" vertical="center" wrapText="1"/>
    </xf>
    <xf numFmtId="43" fontId="9" fillId="0" borderId="5" xfId="0" applyNumberFormat="1" applyFont="1" applyFill="1" applyBorder="1" applyAlignment="1">
      <alignment horizontal="center" vertical="center" wrapText="1"/>
    </xf>
    <xf numFmtId="43" fontId="9" fillId="0" borderId="4" xfId="0" applyNumberFormat="1" applyFont="1" applyFill="1" applyBorder="1" applyAlignment="1">
      <alignment horizontal="center" vertical="center" wrapText="1"/>
    </xf>
    <xf numFmtId="43" fontId="9" fillId="0" borderId="6" xfId="0" applyNumberFormat="1" applyFont="1" applyFill="1" applyBorder="1" applyAlignment="1">
      <alignment horizontal="center"/>
    </xf>
    <xf numFmtId="43" fontId="8" fillId="0" borderId="6" xfId="0" applyNumberFormat="1" applyFont="1" applyFill="1" applyBorder="1" applyAlignment="1"/>
    <xf numFmtId="43" fontId="9" fillId="0" borderId="6" xfId="1" applyNumberFormat="1" applyFont="1" applyFill="1" applyBorder="1" applyAlignment="1">
      <alignment horizontal="center" vertical="center" wrapText="1"/>
    </xf>
    <xf numFmtId="43" fontId="8" fillId="0" borderId="5" xfId="0" applyNumberFormat="1" applyFont="1" applyFill="1" applyBorder="1" applyAlignment="1">
      <alignment horizontal="center" vertical="center" wrapText="1"/>
    </xf>
    <xf numFmtId="43" fontId="8" fillId="0" borderId="4" xfId="0" applyNumberFormat="1" applyFont="1" applyFill="1" applyBorder="1" applyAlignment="1">
      <alignment horizontal="center" vertical="center" wrapText="1"/>
    </xf>
    <xf numFmtId="43" fontId="9" fillId="0" borderId="8" xfId="0" applyNumberFormat="1" applyFont="1" applyFill="1" applyBorder="1" applyAlignment="1">
      <alignment horizontal="center"/>
    </xf>
    <xf numFmtId="43" fontId="9" fillId="0" borderId="10" xfId="0" applyNumberFormat="1" applyFont="1" applyFill="1" applyBorder="1" applyAlignment="1">
      <alignment horizontal="center"/>
    </xf>
    <xf numFmtId="43" fontId="9" fillId="0" borderId="14" xfId="0" applyNumberFormat="1" applyFont="1" applyFill="1" applyBorder="1" applyAlignment="1">
      <alignment horizontal="center"/>
    </xf>
    <xf numFmtId="43" fontId="2" fillId="0" borderId="12" xfId="0" applyNumberFormat="1" applyFont="1" applyFill="1" applyBorder="1" applyAlignment="1">
      <alignment horizontal="left" vertical="center" wrapText="1"/>
    </xf>
    <xf numFmtId="43" fontId="0" fillId="0" borderId="12" xfId="0" applyNumberFormat="1" applyBorder="1" applyAlignment="1"/>
    <xf numFmtId="43" fontId="0" fillId="0" borderId="12" xfId="0" applyNumberFormat="1" applyBorder="1" applyAlignment="1">
      <alignment horizontal="left" vertical="center" wrapText="1"/>
    </xf>
    <xf numFmtId="43" fontId="2" fillId="0" borderId="0" xfId="0" applyNumberFormat="1" applyFont="1" applyFill="1" applyBorder="1" applyAlignment="1">
      <alignment horizontal="left" vertical="center" wrapText="1"/>
    </xf>
    <xf numFmtId="43" fontId="42" fillId="0" borderId="0" xfId="0" applyNumberFormat="1" applyFont="1" applyFill="1" applyBorder="1" applyAlignment="1">
      <alignment horizontal="left" vertical="center" wrapText="1"/>
    </xf>
    <xf numFmtId="43" fontId="9" fillId="0" borderId="6" xfId="1" applyNumberFormat="1" applyFont="1" applyFill="1" applyBorder="1" applyAlignment="1">
      <alignment horizontal="center" wrapText="1"/>
    </xf>
    <xf numFmtId="43" fontId="9" fillId="0" borderId="5" xfId="1" applyNumberFormat="1" applyFont="1" applyFill="1" applyBorder="1" applyAlignment="1">
      <alignment horizontal="center" wrapText="1"/>
    </xf>
    <xf numFmtId="43" fontId="9" fillId="0" borderId="4" xfId="1" applyNumberFormat="1" applyFont="1" applyFill="1" applyBorder="1" applyAlignment="1">
      <alignment horizontal="center" wrapText="1"/>
    </xf>
    <xf numFmtId="43" fontId="4" fillId="0" borderId="0" xfId="0" applyNumberFormat="1" applyFont="1" applyFill="1" applyAlignment="1">
      <alignment horizontal="left"/>
    </xf>
    <xf numFmtId="43" fontId="9" fillId="0" borderId="7" xfId="0" applyNumberFormat="1" applyFont="1" applyFill="1" applyBorder="1" applyAlignment="1">
      <alignment horizontal="center" vertical="center"/>
    </xf>
    <xf numFmtId="43" fontId="9" fillId="0" borderId="12" xfId="0" applyNumberFormat="1" applyFont="1" applyFill="1" applyBorder="1" applyAlignment="1">
      <alignment horizontal="center" vertical="center"/>
    </xf>
    <xf numFmtId="43" fontId="9" fillId="0" borderId="11" xfId="0" applyNumberFormat="1" applyFont="1" applyFill="1" applyBorder="1" applyAlignment="1">
      <alignment horizontal="center" vertical="center"/>
    </xf>
    <xf numFmtId="43" fontId="9" fillId="0" borderId="8" xfId="0" applyNumberFormat="1" applyFont="1" applyFill="1" applyBorder="1" applyAlignment="1">
      <alignment horizontal="center" vertical="center"/>
    </xf>
    <xf numFmtId="43" fontId="9" fillId="0" borderId="10" xfId="0" applyNumberFormat="1" applyFont="1" applyFill="1" applyBorder="1" applyAlignment="1">
      <alignment horizontal="center" vertical="center"/>
    </xf>
    <xf numFmtId="43" fontId="9" fillId="0" borderId="14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justify" vertical="justify"/>
    </xf>
    <xf numFmtId="43" fontId="9" fillId="0" borderId="3" xfId="0" applyNumberFormat="1" applyFont="1" applyFill="1" applyBorder="1" applyAlignment="1">
      <alignment horizontal="center" vertical="center"/>
    </xf>
    <xf numFmtId="43" fontId="9" fillId="0" borderId="15" xfId="0" applyNumberFormat="1" applyFont="1" applyFill="1" applyBorder="1" applyAlignment="1">
      <alignment horizontal="center" vertical="center"/>
    </xf>
    <xf numFmtId="43" fontId="9" fillId="0" borderId="1" xfId="0" applyNumberFormat="1" applyFont="1" applyFill="1" applyBorder="1" applyAlignment="1">
      <alignment horizontal="center" vertical="center"/>
    </xf>
    <xf numFmtId="43" fontId="0" fillId="0" borderId="5" xfId="0" applyNumberFormat="1" applyFill="1" applyBorder="1" applyAlignment="1">
      <alignment horizontal="center" vertical="center" wrapText="1"/>
    </xf>
    <xf numFmtId="43" fontId="0" fillId="0" borderId="4" xfId="0" applyNumberFormat="1" applyFill="1" applyBorder="1" applyAlignment="1">
      <alignment horizontal="center" vertical="center" wrapText="1"/>
    </xf>
    <xf numFmtId="43" fontId="12" fillId="0" borderId="11" xfId="0" applyNumberFormat="1" applyFont="1" applyFill="1" applyBorder="1" applyAlignment="1">
      <alignment horizontal="center" vertical="center"/>
    </xf>
    <xf numFmtId="43" fontId="0" fillId="0" borderId="13" xfId="0" applyNumberForma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center" vertical="center"/>
    </xf>
    <xf numFmtId="43" fontId="9" fillId="0" borderId="7" xfId="0" applyNumberFormat="1" applyFont="1" applyFill="1" applyBorder="1" applyAlignment="1">
      <alignment horizontal="center" vertical="center" wrapText="1"/>
    </xf>
    <xf numFmtId="43" fontId="0" fillId="0" borderId="2" xfId="0" applyNumberFormat="1" applyFill="1" applyBorder="1" applyAlignment="1">
      <alignment horizontal="center" vertical="center" wrapText="1"/>
    </xf>
    <xf numFmtId="43" fontId="0" fillId="0" borderId="3" xfId="0" applyNumberFormat="1" applyFill="1" applyBorder="1" applyAlignment="1">
      <alignment horizontal="center" vertical="center" wrapText="1"/>
    </xf>
    <xf numFmtId="43" fontId="12" fillId="0" borderId="11" xfId="0" applyNumberFormat="1" applyFont="1" applyFill="1" applyBorder="1" applyAlignment="1">
      <alignment horizontal="center" vertical="center" wrapText="1"/>
    </xf>
    <xf numFmtId="43" fontId="12" fillId="0" borderId="13" xfId="0" applyNumberFormat="1" applyFont="1" applyFill="1" applyBorder="1" applyAlignment="1">
      <alignment horizontal="center" vertical="center" wrapText="1"/>
    </xf>
    <xf numFmtId="43" fontId="12" fillId="0" borderId="1" xfId="0" applyNumberFormat="1" applyFont="1" applyFill="1" applyBorder="1" applyAlignment="1">
      <alignment horizontal="center" vertical="center" wrapText="1"/>
    </xf>
    <xf numFmtId="43" fontId="12" fillId="0" borderId="12" xfId="0" applyNumberFormat="1" applyFont="1" applyFill="1" applyBorder="1" applyAlignment="1">
      <alignment horizontal="center" vertical="center" wrapText="1"/>
    </xf>
    <xf numFmtId="43" fontId="12" fillId="0" borderId="15" xfId="0" applyNumberFormat="1" applyFont="1" applyFill="1" applyBorder="1" applyAlignment="1">
      <alignment horizontal="center" vertical="center" wrapText="1"/>
    </xf>
    <xf numFmtId="43" fontId="12" fillId="0" borderId="13" xfId="0" applyNumberFormat="1" applyFont="1" applyFill="1" applyBorder="1" applyAlignment="1">
      <alignment horizontal="center" vertical="center"/>
    </xf>
    <xf numFmtId="43" fontId="12" fillId="0" borderId="1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/>
    </xf>
    <xf numFmtId="43" fontId="12" fillId="2" borderId="7" xfId="0" applyNumberFormat="1" applyFont="1" applyFill="1" applyBorder="1" applyAlignment="1">
      <alignment horizontal="center" vertical="center"/>
    </xf>
    <xf numFmtId="43" fontId="12" fillId="2" borderId="12" xfId="0" applyNumberFormat="1" applyFont="1" applyFill="1" applyBorder="1" applyAlignment="1">
      <alignment horizontal="center" vertical="center"/>
    </xf>
    <xf numFmtId="43" fontId="12" fillId="2" borderId="11" xfId="0" applyNumberFormat="1" applyFont="1" applyFill="1" applyBorder="1" applyAlignment="1">
      <alignment horizontal="center" vertical="center"/>
    </xf>
    <xf numFmtId="43" fontId="12" fillId="2" borderId="3" xfId="0" applyNumberFormat="1" applyFont="1" applyFill="1" applyBorder="1" applyAlignment="1">
      <alignment horizontal="center" vertical="center"/>
    </xf>
    <xf numFmtId="43" fontId="12" fillId="2" borderId="15" xfId="0" applyNumberFormat="1" applyFont="1" applyFill="1" applyBorder="1" applyAlignment="1">
      <alignment horizontal="center" vertical="center"/>
    </xf>
    <xf numFmtId="43" fontId="12" fillId="2" borderId="1" xfId="0" applyNumberFormat="1" applyFont="1" applyFill="1" applyBorder="1" applyAlignment="1">
      <alignment horizontal="center" vertical="center"/>
    </xf>
    <xf numFmtId="43" fontId="4" fillId="2" borderId="8" xfId="0" applyNumberFormat="1" applyFont="1" applyFill="1" applyBorder="1" applyAlignment="1">
      <alignment horizontal="center" vertical="center"/>
    </xf>
    <xf numFmtId="43" fontId="4" fillId="2" borderId="14" xfId="0" applyNumberFormat="1" applyFont="1" applyFill="1" applyBorder="1" applyAlignment="1">
      <alignment horizontal="center" vertical="center"/>
    </xf>
    <xf numFmtId="43" fontId="4" fillId="2" borderId="6" xfId="0" applyNumberFormat="1" applyFont="1" applyFill="1" applyBorder="1" applyAlignment="1">
      <alignment horizontal="center" vertical="center" wrapText="1"/>
    </xf>
    <xf numFmtId="43" fontId="4" fillId="2" borderId="5" xfId="0" applyNumberFormat="1" applyFont="1" applyFill="1" applyBorder="1" applyAlignment="1">
      <alignment horizontal="center" vertical="center" wrapText="1"/>
    </xf>
    <xf numFmtId="43" fontId="4" fillId="2" borderId="4" xfId="0" applyNumberFormat="1" applyFont="1" applyFill="1" applyBorder="1" applyAlignment="1">
      <alignment horizontal="center" vertical="center" wrapText="1"/>
    </xf>
    <xf numFmtId="43" fontId="4" fillId="2" borderId="8" xfId="0" applyNumberFormat="1" applyFont="1" applyFill="1" applyBorder="1" applyAlignment="1">
      <alignment horizontal="center" vertical="center" wrapText="1"/>
    </xf>
    <xf numFmtId="43" fontId="4" fillId="2" borderId="14" xfId="0" applyNumberFormat="1" applyFont="1" applyFill="1" applyBorder="1" applyAlignment="1">
      <alignment horizontal="center" vertical="center" wrapText="1"/>
    </xf>
    <xf numFmtId="43" fontId="4" fillId="2" borderId="6" xfId="0" applyNumberFormat="1" applyFont="1" applyFill="1" applyBorder="1" applyAlignment="1">
      <alignment horizontal="center" vertical="top" wrapText="1"/>
    </xf>
    <xf numFmtId="43" fontId="4" fillId="2" borderId="4" xfId="0" applyNumberFormat="1" applyFont="1" applyFill="1" applyBorder="1" applyAlignment="1">
      <alignment horizontal="center" vertical="top" wrapText="1"/>
    </xf>
    <xf numFmtId="43" fontId="9" fillId="0" borderId="5" xfId="1" applyNumberFormat="1" applyFont="1" applyFill="1" applyBorder="1" applyAlignment="1">
      <alignment horizontal="center" vertical="center" wrapText="1"/>
    </xf>
    <xf numFmtId="43" fontId="9" fillId="0" borderId="4" xfId="1" applyNumberFormat="1" applyFont="1" applyFill="1" applyBorder="1" applyAlignment="1">
      <alignment horizontal="center" vertical="center" wrapText="1"/>
    </xf>
    <xf numFmtId="43" fontId="9" fillId="0" borderId="7" xfId="1" applyNumberFormat="1" applyFont="1" applyFill="1" applyBorder="1" applyAlignment="1">
      <alignment horizontal="center" vertical="center" wrapText="1"/>
    </xf>
    <xf numFmtId="43" fontId="9" fillId="0" borderId="11" xfId="1" applyNumberFormat="1" applyFont="1" applyFill="1" applyBorder="1" applyAlignment="1">
      <alignment horizontal="center" vertical="center" wrapText="1"/>
    </xf>
    <xf numFmtId="43" fontId="9" fillId="0" borderId="2" xfId="1" applyNumberFormat="1" applyFont="1" applyFill="1" applyBorder="1" applyAlignment="1">
      <alignment horizontal="center" vertical="center" wrapText="1"/>
    </xf>
    <xf numFmtId="43" fontId="9" fillId="0" borderId="13" xfId="1" applyNumberFormat="1" applyFont="1" applyFill="1" applyBorder="1" applyAlignment="1">
      <alignment horizontal="center" vertical="center" wrapText="1"/>
    </xf>
    <xf numFmtId="43" fontId="9" fillId="0" borderId="3" xfId="1" applyNumberFormat="1" applyFont="1" applyFill="1" applyBorder="1" applyAlignment="1">
      <alignment horizontal="center" vertical="center" wrapText="1"/>
    </xf>
    <xf numFmtId="43" fontId="9" fillId="0" borderId="1" xfId="1" applyNumberFormat="1" applyFont="1" applyFill="1" applyBorder="1" applyAlignment="1">
      <alignment horizontal="center" vertical="center" wrapText="1"/>
    </xf>
    <xf numFmtId="43" fontId="9" fillId="0" borderId="8" xfId="1" applyNumberFormat="1" applyFont="1" applyFill="1" applyBorder="1" applyAlignment="1">
      <alignment horizontal="center" vertical="center" wrapText="1"/>
    </xf>
    <xf numFmtId="43" fontId="9" fillId="0" borderId="14" xfId="1" applyNumberFormat="1" applyFont="1" applyFill="1" applyBorder="1" applyAlignment="1">
      <alignment horizontal="center" vertical="center" wrapText="1"/>
    </xf>
    <xf numFmtId="43" fontId="23" fillId="0" borderId="7" xfId="1" applyNumberFormat="1" applyFont="1" applyFill="1" applyBorder="1" applyAlignment="1">
      <alignment horizontal="center" vertical="center"/>
    </xf>
    <xf numFmtId="43" fontId="23" fillId="0" borderId="12" xfId="1" applyNumberFormat="1" applyFont="1" applyFill="1" applyBorder="1" applyAlignment="1">
      <alignment horizontal="center" vertical="center"/>
    </xf>
    <xf numFmtId="43" fontId="23" fillId="0" borderId="11" xfId="1" applyNumberFormat="1" applyFont="1" applyFill="1" applyBorder="1" applyAlignment="1">
      <alignment horizontal="center" vertical="center"/>
    </xf>
    <xf numFmtId="43" fontId="23" fillId="0" borderId="3" xfId="1" applyNumberFormat="1" applyFont="1" applyFill="1" applyBorder="1" applyAlignment="1">
      <alignment horizontal="center" vertical="center"/>
    </xf>
    <xf numFmtId="43" fontId="23" fillId="0" borderId="15" xfId="1" applyNumberFormat="1" applyFont="1" applyFill="1" applyBorder="1" applyAlignment="1">
      <alignment horizontal="center" vertical="center"/>
    </xf>
    <xf numFmtId="43" fontId="23" fillId="0" borderId="1" xfId="1" applyNumberFormat="1" applyFont="1" applyFill="1" applyBorder="1" applyAlignment="1">
      <alignment horizontal="center" vertical="center"/>
    </xf>
    <xf numFmtId="43" fontId="12" fillId="0" borderId="6" xfId="0" applyNumberFormat="1" applyFont="1" applyFill="1" applyBorder="1" applyAlignment="1">
      <alignment horizontal="center" vertical="center"/>
    </xf>
    <xf numFmtId="43" fontId="12" fillId="0" borderId="5" xfId="0" applyNumberFormat="1" applyFont="1" applyFill="1" applyBorder="1" applyAlignment="1">
      <alignment horizontal="center" vertical="center"/>
    </xf>
    <xf numFmtId="43" fontId="12" fillId="0" borderId="4" xfId="0" applyNumberFormat="1" applyFont="1" applyFill="1" applyBorder="1" applyAlignment="1">
      <alignment horizontal="center" vertical="center"/>
    </xf>
    <xf numFmtId="43" fontId="12" fillId="0" borderId="6" xfId="1" applyNumberFormat="1" applyFont="1" applyFill="1" applyBorder="1" applyAlignment="1">
      <alignment horizontal="center" vertical="center"/>
    </xf>
    <xf numFmtId="43" fontId="12" fillId="0" borderId="4" xfId="1" applyNumberFormat="1" applyFont="1" applyFill="1" applyBorder="1" applyAlignment="1">
      <alignment horizontal="center" vertical="center"/>
    </xf>
    <xf numFmtId="43" fontId="12" fillId="0" borderId="7" xfId="1" applyNumberFormat="1" applyFont="1" applyFill="1" applyBorder="1" applyAlignment="1">
      <alignment horizontal="center" vertical="center"/>
    </xf>
    <xf numFmtId="43" fontId="12" fillId="0" borderId="3" xfId="1" applyNumberFormat="1" applyFont="1" applyFill="1" applyBorder="1" applyAlignment="1">
      <alignment horizontal="center" vertical="center"/>
    </xf>
    <xf numFmtId="43" fontId="9" fillId="0" borderId="8" xfId="1" applyNumberFormat="1" applyFont="1" applyFill="1" applyBorder="1" applyAlignment="1">
      <alignment horizontal="center"/>
    </xf>
    <xf numFmtId="43" fontId="9" fillId="0" borderId="10" xfId="1" applyNumberFormat="1" applyFont="1" applyFill="1" applyBorder="1" applyAlignment="1">
      <alignment horizontal="center"/>
    </xf>
    <xf numFmtId="43" fontId="9" fillId="0" borderId="14" xfId="1" applyNumberFormat="1" applyFont="1" applyFill="1" applyBorder="1" applyAlignment="1">
      <alignment horizontal="center"/>
    </xf>
    <xf numFmtId="43" fontId="9" fillId="0" borderId="2" xfId="0" applyNumberFormat="1" applyFont="1" applyFill="1" applyBorder="1" applyAlignment="1">
      <alignment horizontal="center" vertical="center" wrapText="1"/>
    </xf>
    <xf numFmtId="43" fontId="9" fillId="0" borderId="3" xfId="0" applyNumberFormat="1" applyFont="1" applyFill="1" applyBorder="1" applyAlignment="1">
      <alignment horizontal="center" vertical="center" wrapText="1"/>
    </xf>
    <xf numFmtId="43" fontId="9" fillId="0" borderId="5" xfId="1" applyNumberFormat="1" applyFont="1" applyFill="1" applyBorder="1" applyAlignment="1">
      <alignment horizontal="center" vertical="center"/>
    </xf>
    <xf numFmtId="43" fontId="9" fillId="0" borderId="4" xfId="1" applyNumberFormat="1" applyFont="1" applyFill="1" applyBorder="1" applyAlignment="1">
      <alignment horizontal="center" vertical="center"/>
    </xf>
    <xf numFmtId="43" fontId="9" fillId="0" borderId="9" xfId="0" applyNumberFormat="1" applyFont="1" applyFill="1" applyBorder="1" applyAlignment="1">
      <alignment horizontal="center"/>
    </xf>
    <xf numFmtId="43" fontId="18" fillId="0" borderId="14" xfId="0" applyNumberFormat="1" applyFont="1" applyFill="1" applyBorder="1" applyAlignment="1"/>
    <xf numFmtId="43" fontId="9" fillId="0" borderId="8" xfId="0" applyNumberFormat="1" applyFont="1" applyFill="1" applyBorder="1" applyAlignment="1">
      <alignment horizontal="center" wrapText="1"/>
    </xf>
    <xf numFmtId="43" fontId="9" fillId="0" borderId="10" xfId="0" applyNumberFormat="1" applyFont="1" applyFill="1" applyBorder="1" applyAlignment="1">
      <alignment horizontal="center" wrapText="1"/>
    </xf>
    <xf numFmtId="43" fontId="9" fillId="0" borderId="14" xfId="0" applyNumberFormat="1" applyFont="1" applyFill="1" applyBorder="1" applyAlignment="1">
      <alignment horizontal="center" wrapText="1"/>
    </xf>
    <xf numFmtId="43" fontId="18" fillId="0" borderId="10" xfId="0" applyNumberFormat="1" applyFont="1" applyFill="1" applyBorder="1" applyAlignment="1">
      <alignment horizontal="center" vertical="center"/>
    </xf>
    <xf numFmtId="43" fontId="18" fillId="0" borderId="14" xfId="0" applyNumberFormat="1" applyFont="1" applyFill="1" applyBorder="1" applyAlignment="1">
      <alignment horizontal="center" vertical="center"/>
    </xf>
    <xf numFmtId="43" fontId="4" fillId="0" borderId="12" xfId="0" applyNumberFormat="1" applyFont="1" applyFill="1" applyBorder="1" applyAlignment="1"/>
    <xf numFmtId="43" fontId="2" fillId="0" borderId="12" xfId="0" applyNumberFormat="1" applyFont="1" applyFill="1" applyBorder="1" applyAlignment="1"/>
    <xf numFmtId="0" fontId="4" fillId="0" borderId="0" xfId="1" applyNumberFormat="1" applyFont="1" applyFill="1" applyBorder="1" applyAlignment="1">
      <alignment horizontal="left" wrapText="1"/>
    </xf>
    <xf numFmtId="43" fontId="4" fillId="0" borderId="0" xfId="1" applyNumberFormat="1" applyFont="1" applyFill="1" applyAlignment="1">
      <alignment horizontal="left"/>
    </xf>
    <xf numFmtId="43" fontId="9" fillId="0" borderId="10" xfId="1" applyNumberFormat="1" applyFont="1" applyFill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12" xfId="1" applyFont="1" applyBorder="1" applyAlignment="1">
      <alignment horizontal="left" vertical="center" wrapText="1"/>
    </xf>
    <xf numFmtId="43" fontId="12" fillId="0" borderId="8" xfId="1" applyNumberFormat="1" applyFont="1" applyFill="1" applyBorder="1" applyAlignment="1">
      <alignment horizontal="center" vertical="center"/>
    </xf>
    <xf numFmtId="43" fontId="12" fillId="0" borderId="10" xfId="1" applyNumberFormat="1" applyFont="1" applyFill="1" applyBorder="1" applyAlignment="1">
      <alignment horizontal="center" vertical="center"/>
    </xf>
    <xf numFmtId="43" fontId="12" fillId="0" borderId="14" xfId="1" applyNumberFormat="1" applyFont="1" applyFill="1" applyBorder="1" applyAlignment="1">
      <alignment horizontal="center" vertical="center"/>
    </xf>
    <xf numFmtId="43" fontId="9" fillId="0" borderId="6" xfId="1" applyNumberFormat="1" applyFont="1" applyFill="1" applyBorder="1" applyAlignment="1">
      <alignment horizontal="center" vertical="center"/>
    </xf>
    <xf numFmtId="43" fontId="18" fillId="0" borderId="5" xfId="0" applyNumberFormat="1" applyFont="1" applyFill="1" applyBorder="1" applyAlignment="1">
      <alignment vertical="center"/>
    </xf>
    <xf numFmtId="43" fontId="18" fillId="0" borderId="4" xfId="0" applyNumberFormat="1" applyFont="1" applyFill="1" applyBorder="1" applyAlignment="1">
      <alignment vertical="center"/>
    </xf>
    <xf numFmtId="43" fontId="9" fillId="0" borderId="7" xfId="1" applyNumberFormat="1" applyFont="1" applyFill="1" applyBorder="1" applyAlignment="1">
      <alignment horizontal="center" vertical="center"/>
    </xf>
    <xf numFmtId="43" fontId="9" fillId="0" borderId="2" xfId="1" applyNumberFormat="1" applyFont="1" applyFill="1" applyBorder="1" applyAlignment="1">
      <alignment horizontal="center" vertical="center"/>
    </xf>
    <xf numFmtId="43" fontId="18" fillId="0" borderId="2" xfId="0" applyNumberFormat="1" applyFont="1" applyFill="1" applyBorder="1" applyAlignment="1">
      <alignment vertical="center"/>
    </xf>
    <xf numFmtId="43" fontId="18" fillId="0" borderId="3" xfId="0" applyNumberFormat="1" applyFont="1" applyFill="1" applyBorder="1" applyAlignment="1">
      <alignment vertical="center"/>
    </xf>
    <xf numFmtId="43" fontId="18" fillId="0" borderId="5" xfId="0" applyNumberFormat="1" applyFont="1" applyFill="1" applyBorder="1" applyAlignment="1">
      <alignment horizontal="center" vertical="center" wrapText="1"/>
    </xf>
    <xf numFmtId="43" fontId="18" fillId="0" borderId="4" xfId="0" applyNumberFormat="1" applyFont="1" applyFill="1" applyBorder="1" applyAlignment="1">
      <alignment horizontal="center" vertical="center" wrapText="1"/>
    </xf>
    <xf numFmtId="43" fontId="9" fillId="0" borderId="3" xfId="1" applyNumberFormat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43" fontId="9" fillId="0" borderId="12" xfId="1" applyNumberFormat="1" applyFont="1" applyFill="1" applyBorder="1" applyAlignment="1">
      <alignment horizontal="center" vertical="center" wrapText="1"/>
    </xf>
    <xf numFmtId="43" fontId="9" fillId="0" borderId="15" xfId="1" applyNumberFormat="1" applyFont="1" applyFill="1" applyBorder="1" applyAlignment="1">
      <alignment horizontal="center" vertical="center" wrapText="1"/>
    </xf>
    <xf numFmtId="0" fontId="27" fillId="0" borderId="3" xfId="1" applyFont="1" applyBorder="1" applyAlignment="1">
      <alignment horizontal="left" vertical="center" wrapText="1"/>
    </xf>
    <xf numFmtId="0" fontId="27" fillId="0" borderId="15" xfId="1" applyFont="1" applyBorder="1" applyAlignment="1">
      <alignment horizontal="left" vertical="center" wrapText="1"/>
    </xf>
    <xf numFmtId="0" fontId="4" fillId="0" borderId="8" xfId="1" applyNumberFormat="1" applyFont="1" applyBorder="1" applyAlignment="1">
      <alignment horizontal="left" vertical="top" wrapText="1"/>
    </xf>
    <xf numFmtId="0" fontId="4" fillId="0" borderId="10" xfId="1" applyNumberFormat="1" applyFont="1" applyBorder="1" applyAlignment="1">
      <alignment horizontal="left" vertical="top" wrapText="1"/>
    </xf>
    <xf numFmtId="0" fontId="4" fillId="0" borderId="14" xfId="1" applyNumberFormat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wrapText="1"/>
    </xf>
    <xf numFmtId="0" fontId="4" fillId="0" borderId="0" xfId="1" applyFont="1" applyBorder="1" applyAlignment="1">
      <alignment horizontal="left" wrapText="1"/>
    </xf>
    <xf numFmtId="0" fontId="4" fillId="0" borderId="13" xfId="1" applyFont="1" applyBorder="1" applyAlignment="1">
      <alignment horizontal="left" wrapText="1"/>
    </xf>
    <xf numFmtId="4" fontId="4" fillId="3" borderId="0" xfId="1" applyNumberFormat="1" applyFont="1" applyFill="1" applyAlignment="1">
      <alignment horizontal="left"/>
    </xf>
    <xf numFmtId="4" fontId="4" fillId="3" borderId="0" xfId="1" applyNumberFormat="1" applyFont="1" applyFill="1" applyAlignment="1">
      <alignment horizontal="left" vertical="center"/>
    </xf>
    <xf numFmtId="0" fontId="4" fillId="3" borderId="0" xfId="1" applyFont="1" applyFill="1" applyAlignment="1">
      <alignment horizontal="left"/>
    </xf>
    <xf numFmtId="43" fontId="4" fillId="0" borderId="0" xfId="1" applyNumberFormat="1" applyFont="1" applyAlignment="1">
      <alignment horizontal="left" vertical="top" wrapText="1"/>
    </xf>
    <xf numFmtId="43" fontId="4" fillId="0" borderId="0" xfId="1" applyNumberFormat="1" applyFont="1" applyAlignment="1">
      <alignment wrapText="1"/>
    </xf>
    <xf numFmtId="43" fontId="4" fillId="0" borderId="0" xfId="1" applyNumberFormat="1" applyFont="1" applyAlignment="1">
      <alignment horizontal="right" vertical="top" wrapText="1"/>
    </xf>
    <xf numFmtId="43" fontId="12" fillId="0" borderId="8" xfId="1" applyNumberFormat="1" applyFont="1" applyFill="1" applyBorder="1" applyAlignment="1">
      <alignment horizontal="center" vertical="center" wrapText="1"/>
    </xf>
    <xf numFmtId="43" fontId="2" fillId="0" borderId="12" xfId="1" applyNumberFormat="1" applyFont="1" applyBorder="1" applyAlignment="1">
      <alignment horizontal="left" vertical="top" wrapText="1"/>
    </xf>
    <xf numFmtId="43" fontId="4" fillId="0" borderId="12" xfId="1" applyNumberFormat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 wrapText="1"/>
    </xf>
    <xf numFmtId="43" fontId="4" fillId="0" borderId="0" xfId="1" applyNumberFormat="1" applyFont="1" applyAlignment="1">
      <alignment vertical="top" wrapText="1"/>
    </xf>
    <xf numFmtId="43" fontId="14" fillId="0" borderId="0" xfId="1" applyNumberFormat="1" applyFont="1" applyAlignment="1">
      <alignment vertical="top" wrapText="1"/>
    </xf>
    <xf numFmtId="43" fontId="2" fillId="0" borderId="0" xfId="0" applyNumberFormat="1" applyFont="1" applyFill="1" applyAlignment="1">
      <alignment horizontal="left" vertical="center"/>
    </xf>
    <xf numFmtId="43" fontId="2" fillId="0" borderId="0" xfId="0" applyNumberFormat="1" applyFont="1" applyFill="1" applyAlignment="1">
      <alignment horizontal="right" vertical="center"/>
    </xf>
    <xf numFmtId="43" fontId="2" fillId="0" borderId="0" xfId="0" applyNumberFormat="1" applyFont="1" applyAlignment="1">
      <alignment horizontal="left" vertical="center"/>
    </xf>
    <xf numFmtId="43" fontId="2" fillId="0" borderId="0" xfId="0" applyNumberFormat="1" applyFont="1" applyFill="1" applyAlignment="1">
      <alignment horizontal="left" vertical="top" wrapText="1"/>
    </xf>
    <xf numFmtId="43" fontId="2" fillId="0" borderId="0" xfId="0" applyNumberFormat="1" applyFont="1" applyBorder="1" applyAlignment="1">
      <alignment horizontal="left" vertical="center" wrapText="1"/>
    </xf>
    <xf numFmtId="43" fontId="0" fillId="0" borderId="0" xfId="0" applyNumberFormat="1" applyBorder="1" applyAlignment="1">
      <alignment horizontal="left" vertical="center" wrapText="1"/>
    </xf>
    <xf numFmtId="2" fontId="6" fillId="0" borderId="11" xfId="1" applyNumberFormat="1" applyFont="1" applyFill="1" applyBorder="1" applyAlignment="1">
      <alignment horizontal="center" vertical="center"/>
    </xf>
    <xf numFmtId="2" fontId="6" fillId="0" borderId="1" xfId="1" applyNumberFormat="1" applyFont="1" applyFill="1" applyBorder="1" applyAlignment="1">
      <alignment horizontal="center" vertical="center"/>
    </xf>
    <xf numFmtId="2" fontId="4" fillId="0" borderId="0" xfId="1" applyNumberFormat="1" applyFont="1" applyFill="1" applyAlignment="1">
      <alignment horizontal="left"/>
    </xf>
    <xf numFmtId="2" fontId="2" fillId="0" borderId="0" xfId="1" applyNumberFormat="1" applyFont="1" applyFill="1" applyBorder="1" applyAlignment="1">
      <alignment horizontal="left"/>
    </xf>
    <xf numFmtId="2" fontId="6" fillId="0" borderId="6" xfId="1" applyNumberFormat="1" applyFont="1" applyFill="1" applyBorder="1" applyAlignment="1">
      <alignment horizontal="center" vertical="center"/>
    </xf>
    <xf numFmtId="2" fontId="7" fillId="0" borderId="4" xfId="1" applyNumberFormat="1" applyFont="1" applyFill="1" applyBorder="1" applyAlignment="1">
      <alignment vertical="center"/>
    </xf>
    <xf numFmtId="2" fontId="2" fillId="0" borderId="12" xfId="1" applyNumberFormat="1" applyFont="1" applyBorder="1" applyAlignment="1">
      <alignment horizontal="left" vertical="center" wrapText="1"/>
    </xf>
    <xf numFmtId="2" fontId="4" fillId="0" borderId="12" xfId="1" applyNumberFormat="1" applyFont="1" applyBorder="1" applyAlignment="1">
      <alignment horizontal="left" vertical="center" wrapText="1"/>
    </xf>
    <xf numFmtId="2" fontId="4" fillId="0" borderId="0" xfId="1" applyNumberFormat="1" applyFont="1" applyBorder="1" applyAlignment="1">
      <alignment horizontal="left" vertical="center" wrapText="1"/>
    </xf>
    <xf numFmtId="2" fontId="2" fillId="0" borderId="0" xfId="1" applyNumberFormat="1" applyFont="1" applyFill="1" applyBorder="1" applyAlignment="1">
      <alignment horizontal="justify" wrapText="1"/>
    </xf>
    <xf numFmtId="2" fontId="2" fillId="0" borderId="0" xfId="1" applyNumberFormat="1" applyFont="1" applyFill="1" applyBorder="1" applyAlignment="1">
      <alignment horizontal="justify"/>
    </xf>
    <xf numFmtId="2" fontId="1" fillId="0" borderId="6" xfId="1" applyNumberFormat="1" applyFont="1" applyFill="1" applyBorder="1" applyAlignment="1">
      <alignment horizontal="center" wrapText="1"/>
    </xf>
    <xf numFmtId="2" fontId="0" fillId="0" borderId="5" xfId="0" applyNumberFormat="1" applyFill="1" applyBorder="1" applyAlignment="1">
      <alignment horizontal="center" wrapText="1"/>
    </xf>
    <xf numFmtId="2" fontId="0" fillId="0" borderId="4" xfId="0" applyNumberFormat="1" applyFill="1" applyBorder="1" applyAlignment="1">
      <alignment horizontal="center" wrapText="1"/>
    </xf>
    <xf numFmtId="43" fontId="1" fillId="0" borderId="8" xfId="0" applyNumberFormat="1" applyFont="1" applyFill="1" applyBorder="1" applyAlignment="1">
      <alignment horizontal="center" vertical="center"/>
    </xf>
    <xf numFmtId="43" fontId="4" fillId="0" borderId="14" xfId="0" applyNumberFormat="1" applyFont="1" applyFill="1" applyBorder="1" applyAlignment="1">
      <alignment horizontal="center" vertical="center"/>
    </xf>
    <xf numFmtId="43" fontId="1" fillId="0" borderId="6" xfId="0" applyNumberFormat="1" applyFont="1" applyFill="1" applyBorder="1" applyAlignment="1">
      <alignment horizontal="center" vertical="center" wrapText="1"/>
    </xf>
    <xf numFmtId="43" fontId="1" fillId="0" borderId="5" xfId="0" applyNumberFormat="1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horizontal="center" vertical="center" wrapText="1"/>
    </xf>
    <xf numFmtId="43" fontId="6" fillId="0" borderId="6" xfId="0" applyNumberFormat="1" applyFont="1" applyFill="1" applyBorder="1" applyAlignment="1">
      <alignment horizontal="center" vertical="center" wrapText="1"/>
    </xf>
    <xf numFmtId="43" fontId="6" fillId="0" borderId="5" xfId="0" applyNumberFormat="1" applyFont="1" applyFill="1" applyBorder="1" applyAlignment="1">
      <alignment horizontal="center" vertical="center" wrapText="1"/>
    </xf>
    <xf numFmtId="43" fontId="6" fillId="0" borderId="4" xfId="0" applyNumberFormat="1" applyFont="1" applyFill="1" applyBorder="1" applyAlignment="1">
      <alignment horizontal="center" vertical="center" wrapText="1"/>
    </xf>
    <xf numFmtId="43" fontId="1" fillId="0" borderId="6" xfId="1" applyNumberFormat="1" applyFont="1" applyFill="1" applyBorder="1" applyAlignment="1">
      <alignment horizontal="center" vertical="center" wrapText="1"/>
    </xf>
    <xf numFmtId="43" fontId="1" fillId="0" borderId="5" xfId="1" applyNumberFormat="1" applyFont="1" applyFill="1" applyBorder="1" applyAlignment="1">
      <alignment horizontal="center" vertical="center" wrapText="1"/>
    </xf>
    <xf numFmtId="43" fontId="1" fillId="0" borderId="14" xfId="0" applyNumberFormat="1" applyFont="1" applyFill="1" applyBorder="1" applyAlignment="1">
      <alignment horizontal="center" vertical="center"/>
    </xf>
    <xf numFmtId="43" fontId="1" fillId="0" borderId="8" xfId="0" applyNumberFormat="1" applyFont="1" applyFill="1" applyBorder="1" applyAlignment="1">
      <alignment horizontal="center" vertical="center" wrapText="1"/>
    </xf>
    <xf numFmtId="43" fontId="1" fillId="0" borderId="10" xfId="0" applyNumberFormat="1" applyFont="1" applyFill="1" applyBorder="1" applyAlignment="1">
      <alignment horizontal="center" vertical="center" wrapText="1"/>
    </xf>
    <xf numFmtId="43" fontId="1" fillId="0" borderId="14" xfId="0" applyNumberFormat="1" applyFont="1" applyFill="1" applyBorder="1" applyAlignment="1">
      <alignment horizontal="center" vertical="center" wrapText="1"/>
    </xf>
    <xf numFmtId="43" fontId="1" fillId="0" borderId="7" xfId="0" applyNumberFormat="1" applyFont="1" applyFill="1" applyBorder="1" applyAlignment="1">
      <alignment horizontal="center" vertical="center" wrapText="1"/>
    </xf>
    <xf numFmtId="43" fontId="1" fillId="0" borderId="3" xfId="0" applyNumberFormat="1" applyFont="1" applyFill="1" applyBorder="1" applyAlignment="1">
      <alignment horizontal="center" vertical="center" wrapText="1"/>
    </xf>
    <xf numFmtId="43" fontId="1" fillId="0" borderId="11" xfId="0" applyNumberFormat="1" applyFont="1" applyFill="1" applyBorder="1" applyAlignment="1">
      <alignment horizontal="center" vertical="center" wrapText="1"/>
    </xf>
    <xf numFmtId="43" fontId="1" fillId="0" borderId="13" xfId="0" applyNumberFormat="1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center" vertical="center" wrapText="1"/>
    </xf>
    <xf numFmtId="43" fontId="1" fillId="0" borderId="8" xfId="0" applyNumberFormat="1" applyFont="1" applyFill="1" applyBorder="1" applyAlignment="1">
      <alignment horizontal="center"/>
    </xf>
    <xf numFmtId="43" fontId="4" fillId="0" borderId="14" xfId="0" applyNumberFormat="1" applyFont="1" applyFill="1" applyBorder="1" applyAlignment="1">
      <alignment horizontal="center"/>
    </xf>
    <xf numFmtId="43" fontId="2" fillId="0" borderId="12" xfId="0" applyNumberFormat="1" applyFont="1" applyFill="1" applyBorder="1" applyAlignment="1">
      <alignment horizontal="left" vertical="center"/>
    </xf>
    <xf numFmtId="43" fontId="2" fillId="0" borderId="0" xfId="0" applyNumberFormat="1" applyFont="1" applyAlignment="1">
      <alignment horizontal="center" vertical="center"/>
    </xf>
    <xf numFmtId="43" fontId="2" fillId="0" borderId="0" xfId="0" applyNumberFormat="1" applyFont="1" applyAlignment="1">
      <alignment horizontal="right" vertical="center"/>
    </xf>
    <xf numFmtId="43" fontId="4" fillId="0" borderId="0" xfId="0" applyNumberFormat="1" applyFont="1" applyAlignment="1">
      <alignment horizontal="right" vertical="center"/>
    </xf>
    <xf numFmtId="43" fontId="1" fillId="0" borderId="8" xfId="0" applyNumberFormat="1" applyFont="1" applyFill="1" applyBorder="1" applyAlignment="1">
      <alignment horizontal="center" vertical="top" wrapText="1"/>
    </xf>
    <xf numFmtId="43" fontId="4" fillId="0" borderId="14" xfId="0" applyNumberFormat="1" applyFont="1" applyFill="1" applyBorder="1" applyAlignment="1">
      <alignment horizontal="center" vertical="top"/>
    </xf>
    <xf numFmtId="43" fontId="2" fillId="0" borderId="12" xfId="0" applyNumberFormat="1" applyFont="1" applyBorder="1" applyAlignment="1">
      <alignment horizontal="left" vertical="center"/>
    </xf>
    <xf numFmtId="43" fontId="4" fillId="0" borderId="12" xfId="0" applyNumberFormat="1" applyFont="1" applyBorder="1" applyAlignment="1">
      <alignment horizontal="left" vertical="center"/>
    </xf>
    <xf numFmtId="43" fontId="1" fillId="0" borderId="6" xfId="0" applyNumberFormat="1" applyFont="1" applyFill="1" applyBorder="1" applyAlignment="1">
      <alignment horizontal="center" vertical="top" wrapText="1"/>
    </xf>
    <xf numFmtId="43" fontId="4" fillId="0" borderId="5" xfId="0" applyNumberFormat="1" applyFont="1" applyFill="1" applyBorder="1" applyAlignment="1">
      <alignment horizontal="center" vertical="top" wrapText="1"/>
    </xf>
    <xf numFmtId="43" fontId="6" fillId="0" borderId="11" xfId="0" applyNumberFormat="1" applyFont="1" applyFill="1" applyBorder="1" applyAlignment="1">
      <alignment horizontal="center" vertical="top" wrapText="1"/>
    </xf>
    <xf numFmtId="43" fontId="6" fillId="0" borderId="13" xfId="0" applyNumberFormat="1" applyFont="1" applyFill="1" applyBorder="1" applyAlignment="1">
      <alignment vertical="top"/>
    </xf>
    <xf numFmtId="43" fontId="4" fillId="0" borderId="0" xfId="0" applyNumberFormat="1" applyFont="1" applyFill="1" applyBorder="1" applyAlignment="1">
      <alignment horizontal="right" vertical="top" wrapText="1"/>
    </xf>
    <xf numFmtId="43" fontId="4" fillId="0" borderId="0" xfId="0" applyNumberFormat="1" applyFont="1" applyFill="1" applyAlignment="1">
      <alignment horizontal="left" vertical="top" wrapText="1"/>
    </xf>
    <xf numFmtId="43" fontId="4" fillId="0" borderId="0" xfId="0" applyNumberFormat="1" applyFont="1" applyFill="1" applyAlignment="1">
      <alignment horizontal="center" vertical="top" wrapText="1"/>
    </xf>
    <xf numFmtId="43" fontId="2" fillId="0" borderId="0" xfId="0" applyNumberFormat="1" applyFont="1" applyBorder="1" applyAlignment="1">
      <alignment horizontal="left" vertical="center"/>
    </xf>
    <xf numFmtId="43" fontId="4" fillId="0" borderId="0" xfId="0" applyNumberFormat="1" applyFont="1" applyBorder="1" applyAlignment="1">
      <alignment horizontal="left" vertical="center"/>
    </xf>
    <xf numFmtId="43" fontId="1" fillId="0" borderId="11" xfId="0" applyNumberFormat="1" applyFont="1" applyFill="1" applyBorder="1" applyAlignment="1">
      <alignment horizontal="center" vertical="center"/>
    </xf>
    <xf numFmtId="43" fontId="18" fillId="0" borderId="1" xfId="0" applyNumberFormat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 2 3" xfId="3"/>
    <cellStyle name="Separador de milhares 2" xfId="4"/>
    <cellStyle name="Vírgula" xfId="5" builtinId="3"/>
    <cellStyle name="Vírgula 2" xfId="6"/>
    <cellStyle name="Vírgula 2 2" xfId="7"/>
    <cellStyle name="Vírgula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M230"/>
  <sheetViews>
    <sheetView showGridLines="0" tabSelected="1" zoomScaleNormal="100" zoomScaleSheetLayoutView="85" workbookViewId="0"/>
  </sheetViews>
  <sheetFormatPr defaultRowHeight="11.25" customHeight="1" x14ac:dyDescent="0.2"/>
  <cols>
    <col min="1" max="1" width="51.7109375" style="50" customWidth="1"/>
    <col min="2" max="2" width="15.28515625" style="50" customWidth="1"/>
    <col min="3" max="11" width="18.42578125" style="50" customWidth="1"/>
    <col min="12" max="12" width="11.7109375" style="50" customWidth="1"/>
    <col min="13" max="16384" width="9.140625" style="50"/>
  </cols>
  <sheetData>
    <row r="1" spans="1:10" ht="12.75" x14ac:dyDescent="0.2"/>
    <row r="2" spans="1:10" ht="25.5" customHeight="1" x14ac:dyDescent="0.35">
      <c r="A2" s="506" t="s">
        <v>1113</v>
      </c>
    </row>
    <row r="3" spans="1:10" ht="15.75" customHeight="1" x14ac:dyDescent="0.25">
      <c r="A3" s="235" t="s">
        <v>1114</v>
      </c>
    </row>
    <row r="4" spans="1:10" ht="15.75" customHeight="1" x14ac:dyDescent="0.25">
      <c r="A4" s="235" t="s">
        <v>1115</v>
      </c>
    </row>
    <row r="5" spans="1:10" ht="15.75" customHeight="1" x14ac:dyDescent="0.25">
      <c r="A5" s="235" t="s">
        <v>1116</v>
      </c>
    </row>
    <row r="6" spans="1:10" ht="15.75" x14ac:dyDescent="0.25">
      <c r="A6" s="51" t="s">
        <v>80</v>
      </c>
    </row>
    <row r="7" spans="1:10" ht="12.75" x14ac:dyDescent="0.2">
      <c r="A7" s="52"/>
    </row>
    <row r="8" spans="1:10" ht="12.75" x14ac:dyDescent="0.2">
      <c r="A8" s="407" t="s">
        <v>1113</v>
      </c>
    </row>
    <row r="9" spans="1:10" ht="12.75" x14ac:dyDescent="0.2">
      <c r="A9" s="53" t="s">
        <v>64</v>
      </c>
    </row>
    <row r="10" spans="1:10" ht="12.75" x14ac:dyDescent="0.2">
      <c r="A10" s="54" t="s">
        <v>65</v>
      </c>
      <c r="B10" s="53"/>
      <c r="C10" s="53"/>
      <c r="D10" s="53"/>
      <c r="E10" s="53"/>
      <c r="F10" s="53"/>
      <c r="G10" s="53"/>
      <c r="H10" s="53"/>
      <c r="I10" s="53"/>
      <c r="J10" s="53"/>
    </row>
    <row r="11" spans="1:10" ht="12.75" x14ac:dyDescent="0.2">
      <c r="A11" s="53" t="s">
        <v>66</v>
      </c>
      <c r="B11" s="53"/>
      <c r="C11" s="53"/>
      <c r="D11" s="53"/>
      <c r="E11" s="53"/>
      <c r="F11" s="53"/>
      <c r="G11" s="53"/>
      <c r="H11" s="53"/>
      <c r="I11" s="53"/>
      <c r="J11" s="53"/>
    </row>
    <row r="12" spans="1:10" ht="12.75" x14ac:dyDescent="0.2">
      <c r="A12" s="529" t="s">
        <v>1148</v>
      </c>
      <c r="B12" s="529"/>
      <c r="C12" s="529"/>
      <c r="D12" s="529"/>
      <c r="E12" s="529"/>
      <c r="F12" s="529"/>
      <c r="G12" s="529"/>
      <c r="H12" s="529"/>
      <c r="I12" s="529"/>
      <c r="J12" s="529"/>
    </row>
    <row r="13" spans="1:10" ht="12.75" x14ac:dyDescent="0.2">
      <c r="A13" s="407" t="s">
        <v>1117</v>
      </c>
      <c r="B13" s="55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54"/>
      <c r="D13" s="54"/>
      <c r="E13" s="54"/>
      <c r="F13" s="54"/>
      <c r="G13" s="54"/>
      <c r="H13" s="54"/>
      <c r="I13" s="54"/>
      <c r="J13" s="54"/>
    </row>
    <row r="14" spans="1:10" ht="12.75" hidden="1" customHeight="1" x14ac:dyDescent="0.2">
      <c r="A14" s="53"/>
      <c r="B14" s="53"/>
      <c r="C14" s="53"/>
      <c r="D14" s="53"/>
      <c r="E14" s="53"/>
      <c r="F14" s="53"/>
      <c r="G14" s="53"/>
      <c r="H14" s="53"/>
      <c r="I14" s="53"/>
      <c r="J14" s="53"/>
    </row>
    <row r="15" spans="1:10" ht="12.75" hidden="1" customHeight="1" x14ac:dyDescent="0.2">
      <c r="A15" s="53"/>
      <c r="B15" s="53"/>
      <c r="C15" s="53"/>
      <c r="D15" s="53"/>
      <c r="E15" s="53"/>
      <c r="F15" s="53"/>
      <c r="G15" s="53"/>
      <c r="H15" s="53"/>
      <c r="I15" s="53"/>
      <c r="J15" s="53"/>
    </row>
    <row r="16" spans="1:10" ht="12.75" x14ac:dyDescent="0.2"/>
    <row r="17" spans="1:12" ht="11.25" hidden="1" customHeight="1" x14ac:dyDescent="0.2">
      <c r="A17" s="56"/>
      <c r="B17" s="56"/>
      <c r="C17" s="56"/>
      <c r="D17" s="56"/>
      <c r="E17" s="56"/>
      <c r="F17" s="56"/>
      <c r="G17" s="56"/>
      <c r="H17" s="56"/>
      <c r="I17" s="56"/>
      <c r="J17" s="56"/>
    </row>
    <row r="18" spans="1:12" ht="11.25" customHeight="1" x14ac:dyDescent="0.2">
      <c r="A18" s="50" t="s">
        <v>310</v>
      </c>
      <c r="B18" s="57"/>
      <c r="H18" s="58" t="s">
        <v>340</v>
      </c>
      <c r="I18" s="59"/>
      <c r="J18" s="60"/>
      <c r="K18" s="57"/>
      <c r="L18" s="57"/>
    </row>
    <row r="19" spans="1:12" ht="11.25" customHeight="1" x14ac:dyDescent="0.2">
      <c r="A19" s="557"/>
      <c r="B19" s="733" t="s">
        <v>447</v>
      </c>
      <c r="C19" s="558" t="s">
        <v>184</v>
      </c>
      <c r="D19" s="736" t="s">
        <v>68</v>
      </c>
      <c r="E19" s="737"/>
      <c r="F19" s="737"/>
      <c r="G19" s="737"/>
      <c r="H19" s="559" t="s">
        <v>98</v>
      </c>
      <c r="I19" s="61"/>
      <c r="J19" s="61"/>
      <c r="K19" s="61"/>
      <c r="L19" s="57"/>
    </row>
    <row r="20" spans="1:12" ht="11.25" customHeight="1" x14ac:dyDescent="0.2">
      <c r="A20" s="560" t="s">
        <v>69</v>
      </c>
      <c r="B20" s="734"/>
      <c r="C20" s="561" t="s">
        <v>71</v>
      </c>
      <c r="D20" s="559" t="str">
        <f>CONCATENATE("No ", B13)</f>
        <v>No Bimestre</v>
      </c>
      <c r="E20" s="559" t="s">
        <v>73</v>
      </c>
      <c r="F20" s="559" t="str">
        <f>CONCATENATE("Até o  ", B13)</f>
        <v>Até o  Bimestre</v>
      </c>
      <c r="G20" s="559" t="s">
        <v>73</v>
      </c>
      <c r="H20" s="559"/>
      <c r="I20" s="57"/>
      <c r="J20" s="61"/>
      <c r="K20" s="57"/>
      <c r="L20" s="57"/>
    </row>
    <row r="21" spans="1:12" ht="11.25" customHeight="1" x14ac:dyDescent="0.2">
      <c r="A21" s="562"/>
      <c r="B21" s="735"/>
      <c r="C21" s="563" t="s">
        <v>75</v>
      </c>
      <c r="D21" s="564" t="s">
        <v>76</v>
      </c>
      <c r="E21" s="564" t="s">
        <v>77</v>
      </c>
      <c r="F21" s="564" t="s">
        <v>91</v>
      </c>
      <c r="G21" s="564" t="s">
        <v>92</v>
      </c>
      <c r="H21" s="564" t="s">
        <v>93</v>
      </c>
      <c r="I21" s="57"/>
      <c r="J21" s="61"/>
      <c r="K21" s="57"/>
      <c r="L21" s="57"/>
    </row>
    <row r="22" spans="1:12" ht="12.75" x14ac:dyDescent="0.2">
      <c r="A22" s="62" t="s">
        <v>311</v>
      </c>
      <c r="B22" s="63">
        <f>B23+B63</f>
        <v>1092641500</v>
      </c>
      <c r="C22" s="64">
        <f>C23+C63</f>
        <v>1164053985.45</v>
      </c>
      <c r="D22" s="65">
        <f>D23+D63</f>
        <v>212678379.84</v>
      </c>
      <c r="E22" s="66">
        <f t="shared" ref="E22:E53" si="0">IF(C22&gt;0,D22/C22,0)*100</f>
        <v>18.270491102505247</v>
      </c>
      <c r="F22" s="66">
        <f>F23+F63</f>
        <v>700129000.84000003</v>
      </c>
      <c r="G22" s="66">
        <f t="shared" ref="G22:G53" si="1">IF(C22&gt;0,F22/C22,0)*100</f>
        <v>60.145750076131051</v>
      </c>
      <c r="H22" s="65">
        <f t="shared" ref="H22:H53" si="2">C22-F22</f>
        <v>463924984.61000001</v>
      </c>
      <c r="I22" s="57"/>
      <c r="J22" s="57"/>
      <c r="K22" s="57"/>
      <c r="L22" s="57"/>
    </row>
    <row r="23" spans="1:12" ht="12.75" x14ac:dyDescent="0.2">
      <c r="A23" s="67" t="s">
        <v>7</v>
      </c>
      <c r="B23" s="63">
        <f>B24+B28+B33+B41+B42+B43+B49+B58</f>
        <v>1090550500</v>
      </c>
      <c r="C23" s="63">
        <f>C24+C28+C33+C41+C42+C43+C49+C58</f>
        <v>1158807411.04</v>
      </c>
      <c r="D23" s="65">
        <f>D24+D28+D33+D41+D42+D43+D49+D58</f>
        <v>212711001.93000001</v>
      </c>
      <c r="E23" s="65">
        <f t="shared" si="0"/>
        <v>18.356027058810174</v>
      </c>
      <c r="F23" s="65">
        <f>F24+F28+F33+F41+F42+F43+F49+F58</f>
        <v>697501157.07000005</v>
      </c>
      <c r="G23" s="65">
        <f t="shared" si="1"/>
        <v>60.191292394653452</v>
      </c>
      <c r="H23" s="65">
        <f t="shared" si="2"/>
        <v>461306253.96999991</v>
      </c>
      <c r="I23" s="57"/>
      <c r="J23" s="57"/>
      <c r="K23" s="57"/>
      <c r="L23" s="57"/>
    </row>
    <row r="24" spans="1:12" ht="12.75" x14ac:dyDescent="0.2">
      <c r="A24" s="67" t="s">
        <v>580</v>
      </c>
      <c r="B24" s="63">
        <f>SUM(B25:B27)</f>
        <v>320597000</v>
      </c>
      <c r="C24" s="63">
        <f>SUM(C25:C27)</f>
        <v>334130000</v>
      </c>
      <c r="D24" s="65">
        <f>SUM(D25:D27)</f>
        <v>66440870.490000002</v>
      </c>
      <c r="E24" s="65">
        <f t="shared" si="0"/>
        <v>19.884736626462754</v>
      </c>
      <c r="F24" s="65">
        <f>SUM(F25:F27)</f>
        <v>224040278.51999998</v>
      </c>
      <c r="G24" s="65">
        <f t="shared" si="1"/>
        <v>67.051829683057491</v>
      </c>
      <c r="H24" s="65">
        <f t="shared" si="2"/>
        <v>110089721.48000002</v>
      </c>
      <c r="I24" s="57"/>
      <c r="J24" s="57"/>
      <c r="K24" s="57"/>
      <c r="L24" s="57"/>
    </row>
    <row r="25" spans="1:12" ht="12.75" x14ac:dyDescent="0.2">
      <c r="A25" s="67" t="s">
        <v>8</v>
      </c>
      <c r="B25" s="63">
        <v>286915000</v>
      </c>
      <c r="C25" s="63">
        <v>300448000</v>
      </c>
      <c r="D25" s="65">
        <v>59765281.789999999</v>
      </c>
      <c r="E25" s="65">
        <f t="shared" si="0"/>
        <v>19.892055127676002</v>
      </c>
      <c r="F25" s="65">
        <v>197824165.88</v>
      </c>
      <c r="G25" s="65">
        <f t="shared" si="1"/>
        <v>65.843062985940989</v>
      </c>
      <c r="H25" s="65">
        <f t="shared" si="2"/>
        <v>102623834.12</v>
      </c>
      <c r="I25" s="57"/>
      <c r="J25" s="57"/>
      <c r="K25" s="57"/>
      <c r="L25" s="57"/>
    </row>
    <row r="26" spans="1:12" ht="12.75" x14ac:dyDescent="0.2">
      <c r="A26" s="67" t="s">
        <v>9</v>
      </c>
      <c r="B26" s="63">
        <v>33492000</v>
      </c>
      <c r="C26" s="63">
        <v>33492000</v>
      </c>
      <c r="D26" s="65">
        <v>6599388.3799999999</v>
      </c>
      <c r="E26" s="65">
        <f t="shared" si="0"/>
        <v>19.704372327720051</v>
      </c>
      <c r="F26" s="65">
        <v>26029693.440000001</v>
      </c>
      <c r="G26" s="65">
        <f t="shared" si="1"/>
        <v>77.719137226800441</v>
      </c>
      <c r="H26" s="65">
        <f t="shared" si="2"/>
        <v>7462306.5599999987</v>
      </c>
      <c r="I26" s="57"/>
      <c r="J26" s="57"/>
      <c r="K26" s="57"/>
      <c r="L26" s="57"/>
    </row>
    <row r="27" spans="1:12" ht="12.75" x14ac:dyDescent="0.2">
      <c r="A27" s="67" t="s">
        <v>10</v>
      </c>
      <c r="B27" s="63">
        <v>190000</v>
      </c>
      <c r="C27" s="63">
        <v>190000</v>
      </c>
      <c r="D27" s="65">
        <v>76200.320000000007</v>
      </c>
      <c r="E27" s="65">
        <f t="shared" si="0"/>
        <v>40.105431578947368</v>
      </c>
      <c r="F27" s="65">
        <v>186419.20000000001</v>
      </c>
      <c r="G27" s="65">
        <f t="shared" si="1"/>
        <v>98.115368421052636</v>
      </c>
      <c r="H27" s="65">
        <f t="shared" si="2"/>
        <v>3580.7999999999884</v>
      </c>
      <c r="I27" s="57"/>
      <c r="J27" s="57"/>
      <c r="K27" s="57"/>
      <c r="L27" s="57"/>
    </row>
    <row r="28" spans="1:12" ht="12.75" x14ac:dyDescent="0.2">
      <c r="A28" s="67" t="s">
        <v>581</v>
      </c>
      <c r="B28" s="63">
        <f>SUM(B29:B32)</f>
        <v>72723300</v>
      </c>
      <c r="C28" s="63">
        <f>SUM(C29:C32)</f>
        <v>72723300</v>
      </c>
      <c r="D28" s="65">
        <f>SUM(D29:D32)</f>
        <v>11835519.539999999</v>
      </c>
      <c r="E28" s="65">
        <f t="shared" si="0"/>
        <v>16.27472837453746</v>
      </c>
      <c r="F28" s="65">
        <f>SUM(F29:F32)</f>
        <v>31047384.399999999</v>
      </c>
      <c r="G28" s="65">
        <f t="shared" si="1"/>
        <v>42.692485627027374</v>
      </c>
      <c r="H28" s="65">
        <f t="shared" si="2"/>
        <v>41675915.600000001</v>
      </c>
      <c r="I28" s="57"/>
      <c r="J28" s="57"/>
      <c r="K28" s="57"/>
      <c r="L28" s="57"/>
    </row>
    <row r="29" spans="1:12" ht="12.75" x14ac:dyDescent="0.2">
      <c r="A29" s="67" t="s">
        <v>11</v>
      </c>
      <c r="B29" s="63">
        <v>46855300</v>
      </c>
      <c r="C29" s="63">
        <v>46855300</v>
      </c>
      <c r="D29" s="65">
        <v>6611475.9900000002</v>
      </c>
      <c r="E29" s="65">
        <f t="shared" si="0"/>
        <v>14.110412247920726</v>
      </c>
      <c r="F29" s="65">
        <v>17099660.300000001</v>
      </c>
      <c r="G29" s="65">
        <f t="shared" si="1"/>
        <v>36.494612775929298</v>
      </c>
      <c r="H29" s="65">
        <f t="shared" si="2"/>
        <v>29755639.699999999</v>
      </c>
      <c r="I29" s="57"/>
      <c r="J29" s="57"/>
      <c r="K29" s="57"/>
      <c r="L29" s="57"/>
    </row>
    <row r="30" spans="1:12" ht="12.75" x14ac:dyDescent="0.2">
      <c r="A30" s="67" t="s">
        <v>582</v>
      </c>
      <c r="B30" s="63"/>
      <c r="C30" s="63"/>
      <c r="D30" s="65"/>
      <c r="E30" s="65">
        <f t="shared" si="0"/>
        <v>0</v>
      </c>
      <c r="F30" s="65"/>
      <c r="G30" s="65">
        <f t="shared" si="1"/>
        <v>0</v>
      </c>
      <c r="H30" s="65">
        <f t="shared" si="2"/>
        <v>0</v>
      </c>
      <c r="I30" s="57"/>
      <c r="J30" s="57"/>
      <c r="K30" s="57"/>
      <c r="L30" s="57"/>
    </row>
    <row r="31" spans="1:12" ht="25.5" x14ac:dyDescent="0.2">
      <c r="A31" s="62" t="s">
        <v>605</v>
      </c>
      <c r="B31" s="63"/>
      <c r="C31" s="63"/>
      <c r="D31" s="65"/>
      <c r="E31" s="65">
        <f t="shared" si="0"/>
        <v>0</v>
      </c>
      <c r="F31" s="65"/>
      <c r="G31" s="65">
        <f t="shared" si="1"/>
        <v>0</v>
      </c>
      <c r="H31" s="65">
        <f t="shared" si="2"/>
        <v>0</v>
      </c>
      <c r="I31" s="57"/>
      <c r="J31" s="57"/>
      <c r="K31" s="57"/>
      <c r="L31" s="57"/>
    </row>
    <row r="32" spans="1:12" ht="25.5" x14ac:dyDescent="0.2">
      <c r="A32" s="62" t="s">
        <v>606</v>
      </c>
      <c r="B32" s="63">
        <v>25868000</v>
      </c>
      <c r="C32" s="63">
        <v>25868000</v>
      </c>
      <c r="D32" s="65">
        <v>5224043.55</v>
      </c>
      <c r="E32" s="65">
        <f t="shared" si="0"/>
        <v>20.195003672491108</v>
      </c>
      <c r="F32" s="65">
        <v>13947724.1</v>
      </c>
      <c r="G32" s="65">
        <f t="shared" si="1"/>
        <v>53.918834467295497</v>
      </c>
      <c r="H32" s="65">
        <f t="shared" si="2"/>
        <v>11920275.9</v>
      </c>
      <c r="I32" s="57"/>
      <c r="J32" s="57"/>
      <c r="K32" s="57"/>
      <c r="L32" s="57"/>
    </row>
    <row r="33" spans="1:12" ht="12.75" x14ac:dyDescent="0.2">
      <c r="A33" s="67" t="s">
        <v>12</v>
      </c>
      <c r="B33" s="63">
        <f>SUM(B34:B40)</f>
        <v>19363000</v>
      </c>
      <c r="C33" s="63">
        <f>SUM(C34:C40)</f>
        <v>19363000.309999999</v>
      </c>
      <c r="D33" s="65">
        <f>SUM(D34:D40)</f>
        <v>4194873.3</v>
      </c>
      <c r="E33" s="65">
        <f t="shared" si="0"/>
        <v>21.664376557560463</v>
      </c>
      <c r="F33" s="65">
        <f>SUM(F34:F40)</f>
        <v>20262968.029999997</v>
      </c>
      <c r="G33" s="65">
        <f t="shared" si="1"/>
        <v>104.64787329231831</v>
      </c>
      <c r="H33" s="65">
        <f t="shared" si="2"/>
        <v>-899967.71999999881</v>
      </c>
      <c r="I33" s="57"/>
      <c r="J33" s="57"/>
      <c r="K33" s="57"/>
      <c r="L33" s="57"/>
    </row>
    <row r="34" spans="1:12" ht="12.75" x14ac:dyDescent="0.2">
      <c r="A34" s="67" t="s">
        <v>583</v>
      </c>
      <c r="B34" s="63">
        <v>537000</v>
      </c>
      <c r="C34" s="63">
        <v>537000</v>
      </c>
      <c r="D34" s="65">
        <v>35801.800000000003</v>
      </c>
      <c r="E34" s="65">
        <f t="shared" si="0"/>
        <v>6.6670018621973925</v>
      </c>
      <c r="F34" s="65">
        <v>149411.22</v>
      </c>
      <c r="G34" s="65">
        <f t="shared" si="1"/>
        <v>27.823318435754192</v>
      </c>
      <c r="H34" s="65">
        <f t="shared" si="2"/>
        <v>387588.78</v>
      </c>
      <c r="I34" s="57"/>
      <c r="J34" s="57"/>
      <c r="K34" s="57"/>
      <c r="L34" s="57"/>
    </row>
    <row r="35" spans="1:12" ht="12.75" x14ac:dyDescent="0.2">
      <c r="A35" s="67" t="s">
        <v>584</v>
      </c>
      <c r="B35" s="63">
        <v>18218000</v>
      </c>
      <c r="C35" s="63">
        <v>18218000.309999999</v>
      </c>
      <c r="D35" s="65">
        <v>3997599.35</v>
      </c>
      <c r="E35" s="65">
        <f t="shared" si="0"/>
        <v>21.943129223714458</v>
      </c>
      <c r="F35" s="65">
        <v>19629710.41</v>
      </c>
      <c r="G35" s="65">
        <f t="shared" si="1"/>
        <v>107.74898493785349</v>
      </c>
      <c r="H35" s="65">
        <f t="shared" si="2"/>
        <v>-1411710.1000000015</v>
      </c>
      <c r="I35" s="57"/>
      <c r="J35" s="57"/>
      <c r="K35" s="57"/>
      <c r="L35" s="57"/>
    </row>
    <row r="36" spans="1:12" ht="25.5" x14ac:dyDescent="0.2">
      <c r="A36" s="62" t="s">
        <v>607</v>
      </c>
      <c r="B36" s="63">
        <v>500000</v>
      </c>
      <c r="C36" s="63">
        <v>500000</v>
      </c>
      <c r="D36" s="65">
        <v>144405.51</v>
      </c>
      <c r="E36" s="65">
        <f t="shared" si="0"/>
        <v>28.881102000000002</v>
      </c>
      <c r="F36" s="65">
        <v>428092.86</v>
      </c>
      <c r="G36" s="65">
        <f t="shared" si="1"/>
        <v>85.618571999999986</v>
      </c>
      <c r="H36" s="65">
        <f t="shared" si="2"/>
        <v>71907.140000000014</v>
      </c>
      <c r="I36" s="57"/>
      <c r="J36" s="57"/>
      <c r="K36" s="57"/>
      <c r="L36" s="57"/>
    </row>
    <row r="37" spans="1:12" ht="12.75" x14ac:dyDescent="0.2">
      <c r="A37" s="67" t="s">
        <v>585</v>
      </c>
      <c r="B37" s="63"/>
      <c r="C37" s="63"/>
      <c r="D37" s="65"/>
      <c r="E37" s="65">
        <f t="shared" si="0"/>
        <v>0</v>
      </c>
      <c r="F37" s="65"/>
      <c r="G37" s="65">
        <f t="shared" si="1"/>
        <v>0</v>
      </c>
      <c r="H37" s="65">
        <f t="shared" si="2"/>
        <v>0</v>
      </c>
      <c r="I37" s="57"/>
      <c r="J37" s="57"/>
      <c r="K37" s="57"/>
      <c r="L37" s="57"/>
    </row>
    <row r="38" spans="1:12" ht="12.75" x14ac:dyDescent="0.2">
      <c r="A38" s="67" t="s">
        <v>586</v>
      </c>
      <c r="B38" s="63"/>
      <c r="C38" s="63"/>
      <c r="D38" s="65"/>
      <c r="E38" s="65">
        <f t="shared" si="0"/>
        <v>0</v>
      </c>
      <c r="F38" s="65"/>
      <c r="G38" s="65">
        <f t="shared" si="1"/>
        <v>0</v>
      </c>
      <c r="H38" s="65">
        <f t="shared" si="2"/>
        <v>0</v>
      </c>
      <c r="I38" s="57"/>
      <c r="J38" s="57"/>
      <c r="K38" s="57"/>
      <c r="L38" s="57"/>
    </row>
    <row r="39" spans="1:12" ht="12.75" x14ac:dyDescent="0.2">
      <c r="A39" s="62" t="s">
        <v>587</v>
      </c>
      <c r="B39" s="63">
        <v>108000</v>
      </c>
      <c r="C39" s="63">
        <v>108000</v>
      </c>
      <c r="D39" s="65">
        <v>17066.64</v>
      </c>
      <c r="E39" s="65">
        <f t="shared" si="0"/>
        <v>15.802444444444443</v>
      </c>
      <c r="F39" s="65">
        <v>55753.54</v>
      </c>
      <c r="G39" s="65">
        <f t="shared" si="1"/>
        <v>51.623648148148149</v>
      </c>
      <c r="H39" s="65">
        <f t="shared" si="2"/>
        <v>52246.46</v>
      </c>
      <c r="I39" s="57"/>
      <c r="J39" s="57"/>
      <c r="K39" s="57"/>
      <c r="L39" s="57"/>
    </row>
    <row r="40" spans="1:12" ht="12.75" x14ac:dyDescent="0.2">
      <c r="A40" s="67" t="s">
        <v>588</v>
      </c>
      <c r="B40" s="63"/>
      <c r="C40" s="63"/>
      <c r="D40" s="65"/>
      <c r="E40" s="65">
        <f t="shared" si="0"/>
        <v>0</v>
      </c>
      <c r="F40" s="65"/>
      <c r="G40" s="65">
        <f t="shared" si="1"/>
        <v>0</v>
      </c>
      <c r="H40" s="65">
        <f t="shared" si="2"/>
        <v>0</v>
      </c>
      <c r="I40" s="57"/>
      <c r="J40" s="57"/>
      <c r="K40" s="57"/>
      <c r="L40" s="57"/>
    </row>
    <row r="41" spans="1:12" ht="12.75" x14ac:dyDescent="0.2">
      <c r="A41" s="67" t="s">
        <v>16</v>
      </c>
      <c r="B41" s="63"/>
      <c r="C41" s="63"/>
      <c r="D41" s="65"/>
      <c r="E41" s="65">
        <f t="shared" si="0"/>
        <v>0</v>
      </c>
      <c r="F41" s="65"/>
      <c r="G41" s="65">
        <f t="shared" si="1"/>
        <v>0</v>
      </c>
      <c r="H41" s="65">
        <f t="shared" si="2"/>
        <v>0</v>
      </c>
      <c r="I41" s="57"/>
      <c r="J41" s="57"/>
      <c r="K41" s="57"/>
      <c r="L41" s="57"/>
    </row>
    <row r="42" spans="1:12" ht="12.75" x14ac:dyDescent="0.2">
      <c r="A42" s="67" t="s">
        <v>17</v>
      </c>
      <c r="B42" s="63"/>
      <c r="C42" s="63"/>
      <c r="D42" s="65"/>
      <c r="E42" s="65">
        <f t="shared" si="0"/>
        <v>0</v>
      </c>
      <c r="F42" s="65"/>
      <c r="G42" s="65">
        <f t="shared" si="1"/>
        <v>0</v>
      </c>
      <c r="H42" s="65">
        <f t="shared" si="2"/>
        <v>0</v>
      </c>
      <c r="I42" s="57"/>
      <c r="J42" s="57"/>
      <c r="K42" s="57"/>
      <c r="L42" s="57"/>
    </row>
    <row r="43" spans="1:12" ht="12.75" x14ac:dyDescent="0.2">
      <c r="A43" s="67" t="s">
        <v>18</v>
      </c>
      <c r="B43" s="63">
        <f>SUM(B44:B48)</f>
        <v>126233000</v>
      </c>
      <c r="C43" s="63">
        <f>SUM(C44:C48)</f>
        <v>126233000</v>
      </c>
      <c r="D43" s="65">
        <f>SUM(D44:D48)</f>
        <v>23816033.260000002</v>
      </c>
      <c r="E43" s="65">
        <f t="shared" si="0"/>
        <v>18.866725230328047</v>
      </c>
      <c r="F43" s="65">
        <f>SUM(F44:F48)</f>
        <v>67740749.230000004</v>
      </c>
      <c r="G43" s="65">
        <f t="shared" si="1"/>
        <v>53.663264938645206</v>
      </c>
      <c r="H43" s="65">
        <f t="shared" si="2"/>
        <v>58492250.769999996</v>
      </c>
      <c r="I43" s="57"/>
      <c r="J43" s="57"/>
      <c r="K43" s="57"/>
      <c r="L43" s="57"/>
    </row>
    <row r="44" spans="1:12" ht="12.75" x14ac:dyDescent="0.2">
      <c r="A44" s="62" t="s">
        <v>589</v>
      </c>
      <c r="B44" s="63">
        <v>124394100</v>
      </c>
      <c r="C44" s="63">
        <v>124394100</v>
      </c>
      <c r="D44" s="65">
        <v>23267793.510000002</v>
      </c>
      <c r="E44" s="65">
        <f t="shared" si="0"/>
        <v>18.704901205121466</v>
      </c>
      <c r="F44" s="65">
        <v>66314457.32</v>
      </c>
      <c r="G44" s="65">
        <f t="shared" si="1"/>
        <v>53.309969942304335</v>
      </c>
      <c r="H44" s="65">
        <f t="shared" si="2"/>
        <v>58079642.68</v>
      </c>
      <c r="I44" s="57"/>
      <c r="J44" s="57"/>
      <c r="K44" s="57"/>
      <c r="L44" s="57"/>
    </row>
    <row r="45" spans="1:12" ht="25.5" x14ac:dyDescent="0.2">
      <c r="A45" s="62" t="s">
        <v>608</v>
      </c>
      <c r="B45" s="63">
        <v>302900</v>
      </c>
      <c r="C45" s="63">
        <v>302900</v>
      </c>
      <c r="D45" s="65">
        <v>36144.410000000003</v>
      </c>
      <c r="E45" s="65">
        <f t="shared" si="0"/>
        <v>11.932786398151206</v>
      </c>
      <c r="F45" s="65">
        <v>141419.45000000001</v>
      </c>
      <c r="G45" s="65">
        <f t="shared" si="1"/>
        <v>46.688494552657644</v>
      </c>
      <c r="H45" s="65">
        <f t="shared" si="2"/>
        <v>161480.54999999999</v>
      </c>
      <c r="I45" s="57"/>
      <c r="J45" s="57"/>
      <c r="K45" s="57"/>
      <c r="L45" s="57"/>
    </row>
    <row r="46" spans="1:12" ht="12.75" x14ac:dyDescent="0.2">
      <c r="A46" s="67" t="s">
        <v>590</v>
      </c>
      <c r="B46" s="63"/>
      <c r="C46" s="63"/>
      <c r="D46" s="65"/>
      <c r="E46" s="65">
        <f t="shared" si="0"/>
        <v>0</v>
      </c>
      <c r="F46" s="65"/>
      <c r="G46" s="65">
        <f t="shared" si="1"/>
        <v>0</v>
      </c>
      <c r="H46" s="65">
        <f t="shared" si="2"/>
        <v>0</v>
      </c>
      <c r="I46" s="57"/>
      <c r="J46" s="57"/>
      <c r="K46" s="57"/>
      <c r="L46" s="57"/>
    </row>
    <row r="47" spans="1:12" ht="12.75" x14ac:dyDescent="0.2">
      <c r="A47" s="62" t="s">
        <v>591</v>
      </c>
      <c r="B47" s="63"/>
      <c r="C47" s="63"/>
      <c r="D47" s="65"/>
      <c r="E47" s="65">
        <f t="shared" si="0"/>
        <v>0</v>
      </c>
      <c r="F47" s="65"/>
      <c r="G47" s="65">
        <f t="shared" si="1"/>
        <v>0</v>
      </c>
      <c r="H47" s="65">
        <f t="shared" si="2"/>
        <v>0</v>
      </c>
      <c r="I47" s="57"/>
      <c r="J47" s="57"/>
      <c r="K47" s="57"/>
      <c r="L47" s="57"/>
    </row>
    <row r="48" spans="1:12" ht="12.75" x14ac:dyDescent="0.2">
      <c r="A48" s="67" t="s">
        <v>592</v>
      </c>
      <c r="B48" s="63">
        <v>1536000</v>
      </c>
      <c r="C48" s="63">
        <v>1536000</v>
      </c>
      <c r="D48" s="65">
        <v>512095.34</v>
      </c>
      <c r="E48" s="65">
        <f t="shared" si="0"/>
        <v>33.339540364583335</v>
      </c>
      <c r="F48" s="65">
        <v>1284872.46</v>
      </c>
      <c r="G48" s="65">
        <f t="shared" si="1"/>
        <v>83.650550781250004</v>
      </c>
      <c r="H48" s="65">
        <f t="shared" si="2"/>
        <v>251127.54000000004</v>
      </c>
      <c r="I48" s="57"/>
      <c r="J48" s="57"/>
      <c r="K48" s="57"/>
      <c r="L48" s="57"/>
    </row>
    <row r="49" spans="1:12" ht="12.75" x14ac:dyDescent="0.2">
      <c r="A49" s="67" t="s">
        <v>19</v>
      </c>
      <c r="B49" s="63">
        <f>SUM(B50:B57)</f>
        <v>540247000</v>
      </c>
      <c r="C49" s="63">
        <f>SUM(C50:C57)</f>
        <v>594970910.73000002</v>
      </c>
      <c r="D49" s="65">
        <f>SUM(D50:D57)</f>
        <v>103268625.2</v>
      </c>
      <c r="E49" s="65">
        <f t="shared" si="0"/>
        <v>17.356920033837365</v>
      </c>
      <c r="F49" s="65">
        <f>SUM(F50:F57)</f>
        <v>344242962.19</v>
      </c>
      <c r="G49" s="65">
        <f t="shared" si="1"/>
        <v>57.85878872088567</v>
      </c>
      <c r="H49" s="65">
        <f t="shared" si="2"/>
        <v>250727948.54000002</v>
      </c>
      <c r="I49" s="57"/>
      <c r="J49" s="57"/>
      <c r="K49" s="57"/>
      <c r="L49" s="57"/>
    </row>
    <row r="50" spans="1:12" ht="12.75" x14ac:dyDescent="0.2">
      <c r="A50" s="67" t="s">
        <v>593</v>
      </c>
      <c r="B50" s="63">
        <v>144094750</v>
      </c>
      <c r="C50" s="63">
        <v>149722658.08000001</v>
      </c>
      <c r="D50" s="65">
        <v>30422335.379999999</v>
      </c>
      <c r="E50" s="65">
        <f t="shared" si="0"/>
        <v>20.319125889245633</v>
      </c>
      <c r="F50" s="65">
        <v>87776622.040000007</v>
      </c>
      <c r="G50" s="65">
        <f t="shared" si="1"/>
        <v>58.626144610055661</v>
      </c>
      <c r="H50" s="65">
        <f t="shared" si="2"/>
        <v>61946036.040000007</v>
      </c>
      <c r="I50" s="57"/>
      <c r="J50" s="57"/>
      <c r="K50" s="57"/>
      <c r="L50" s="57"/>
    </row>
    <row r="51" spans="1:12" ht="25.5" x14ac:dyDescent="0.2">
      <c r="A51" s="62" t="s">
        <v>609</v>
      </c>
      <c r="B51" s="63">
        <v>277094700</v>
      </c>
      <c r="C51" s="63">
        <v>317490702.64999998</v>
      </c>
      <c r="D51" s="65">
        <v>49406122.810000002</v>
      </c>
      <c r="E51" s="65">
        <f t="shared" si="0"/>
        <v>15.561439247707687</v>
      </c>
      <c r="F51" s="65">
        <v>180022398.33000001</v>
      </c>
      <c r="G51" s="65">
        <f t="shared" si="1"/>
        <v>56.701628371289893</v>
      </c>
      <c r="H51" s="65">
        <f t="shared" si="2"/>
        <v>137468304.31999996</v>
      </c>
      <c r="I51" s="57"/>
      <c r="J51" s="57"/>
      <c r="K51" s="57"/>
      <c r="L51" s="57"/>
    </row>
    <row r="52" spans="1:12" ht="12.75" x14ac:dyDescent="0.2">
      <c r="A52" s="67" t="s">
        <v>594</v>
      </c>
      <c r="B52" s="63"/>
      <c r="C52" s="63"/>
      <c r="D52" s="65"/>
      <c r="E52" s="65">
        <f t="shared" si="0"/>
        <v>0</v>
      </c>
      <c r="F52" s="65"/>
      <c r="G52" s="65">
        <f t="shared" si="1"/>
        <v>0</v>
      </c>
      <c r="H52" s="65">
        <f t="shared" si="2"/>
        <v>0</v>
      </c>
      <c r="I52" s="57"/>
      <c r="J52" s="57"/>
      <c r="K52" s="57"/>
      <c r="L52" s="57"/>
    </row>
    <row r="53" spans="1:12" ht="12.75" x14ac:dyDescent="0.2">
      <c r="A53" s="67" t="s">
        <v>20</v>
      </c>
      <c r="B53" s="63">
        <v>855250</v>
      </c>
      <c r="C53" s="63">
        <v>855250</v>
      </c>
      <c r="D53" s="65">
        <v>603771.18999999994</v>
      </c>
      <c r="E53" s="65">
        <f t="shared" si="0"/>
        <v>70.595871382636659</v>
      </c>
      <c r="F53" s="65">
        <v>1280558.97</v>
      </c>
      <c r="G53" s="65">
        <f t="shared" si="1"/>
        <v>149.72919847997662</v>
      </c>
      <c r="H53" s="65">
        <f t="shared" si="2"/>
        <v>-425308.97</v>
      </c>
      <c r="I53" s="57"/>
      <c r="J53" s="57"/>
      <c r="K53" s="57"/>
      <c r="L53" s="57"/>
    </row>
    <row r="54" spans="1:12" ht="12.75" x14ac:dyDescent="0.2">
      <c r="A54" s="67" t="s">
        <v>30</v>
      </c>
      <c r="B54" s="63">
        <v>117800000</v>
      </c>
      <c r="C54" s="63">
        <v>126500000</v>
      </c>
      <c r="D54" s="65">
        <v>22729684.030000001</v>
      </c>
      <c r="E54" s="65">
        <f t="shared" ref="E54:E85" si="3">IF(C54&gt;0,D54/C54,0)*100</f>
        <v>17.96812966798419</v>
      </c>
      <c r="F54" s="65">
        <v>75027711.829999998</v>
      </c>
      <c r="G54" s="65">
        <f t="shared" ref="G54:G85" si="4">IF(C54&gt;0,F54/C54,0)*100</f>
        <v>59.310444134387353</v>
      </c>
      <c r="H54" s="65">
        <f t="shared" ref="H54:H85" si="5">C54-F54</f>
        <v>51472288.170000002</v>
      </c>
      <c r="I54" s="57"/>
      <c r="J54" s="57"/>
      <c r="K54" s="57"/>
      <c r="L54" s="57"/>
    </row>
    <row r="55" spans="1:12" ht="12.75" x14ac:dyDescent="0.2">
      <c r="A55" s="67" t="s">
        <v>21</v>
      </c>
      <c r="B55" s="63"/>
      <c r="C55" s="63"/>
      <c r="D55" s="65"/>
      <c r="E55" s="65">
        <f t="shared" si="3"/>
        <v>0</v>
      </c>
      <c r="F55" s="65"/>
      <c r="G55" s="65">
        <f t="shared" si="4"/>
        <v>0</v>
      </c>
      <c r="H55" s="65">
        <f t="shared" si="5"/>
        <v>0</v>
      </c>
      <c r="I55" s="57"/>
      <c r="J55" s="57"/>
      <c r="K55" s="57"/>
      <c r="L55" s="57"/>
    </row>
    <row r="56" spans="1:12" ht="12.75" x14ac:dyDescent="0.2">
      <c r="A56" s="68" t="s">
        <v>595</v>
      </c>
      <c r="B56" s="63">
        <v>402300</v>
      </c>
      <c r="C56" s="63">
        <v>402300</v>
      </c>
      <c r="D56" s="65">
        <v>106711.79</v>
      </c>
      <c r="E56" s="65">
        <f t="shared" si="3"/>
        <v>26.525426298782001</v>
      </c>
      <c r="F56" s="65">
        <v>135671.01999999999</v>
      </c>
      <c r="G56" s="65">
        <f t="shared" si="4"/>
        <v>33.723842903305993</v>
      </c>
      <c r="H56" s="65">
        <f t="shared" si="5"/>
        <v>266628.98</v>
      </c>
      <c r="I56" s="57"/>
      <c r="J56" s="57"/>
      <c r="K56" s="57"/>
      <c r="L56" s="57"/>
    </row>
    <row r="57" spans="1:12" ht="25.5" x14ac:dyDescent="0.2">
      <c r="A57" s="69" t="s">
        <v>610</v>
      </c>
      <c r="B57" s="63"/>
      <c r="C57" s="63"/>
      <c r="D57" s="65"/>
      <c r="E57" s="65">
        <f t="shared" si="3"/>
        <v>0</v>
      </c>
      <c r="F57" s="65"/>
      <c r="G57" s="65">
        <f t="shared" si="4"/>
        <v>0</v>
      </c>
      <c r="H57" s="65">
        <f t="shared" si="5"/>
        <v>0</v>
      </c>
      <c r="I57" s="57"/>
      <c r="J57" s="57"/>
      <c r="K57" s="57"/>
      <c r="L57" s="57"/>
    </row>
    <row r="58" spans="1:12" ht="12.75" x14ac:dyDescent="0.2">
      <c r="A58" s="67" t="s">
        <v>22</v>
      </c>
      <c r="B58" s="63">
        <f>SUM(B59:B62)</f>
        <v>11387200</v>
      </c>
      <c r="C58" s="63">
        <f>SUM(C59:C62)</f>
        <v>11387200</v>
      </c>
      <c r="D58" s="65">
        <f>SUM(D59:D62)</f>
        <v>3155080.14</v>
      </c>
      <c r="E58" s="65">
        <f t="shared" si="3"/>
        <v>27.707251475340733</v>
      </c>
      <c r="F58" s="65">
        <f>SUM(F59:F62)</f>
        <v>10166814.699999999</v>
      </c>
      <c r="G58" s="65">
        <f t="shared" si="4"/>
        <v>89.282832478572431</v>
      </c>
      <c r="H58" s="65">
        <f t="shared" si="5"/>
        <v>1220385.3000000007</v>
      </c>
      <c r="I58" s="57"/>
      <c r="J58" s="57"/>
      <c r="K58" s="57"/>
      <c r="L58" s="57"/>
    </row>
    <row r="59" spans="1:12" ht="12.75" x14ac:dyDescent="0.2">
      <c r="A59" s="67" t="s">
        <v>596</v>
      </c>
      <c r="B59" s="63">
        <v>5247890</v>
      </c>
      <c r="C59" s="63">
        <v>5247890</v>
      </c>
      <c r="D59" s="65">
        <v>1506980.59</v>
      </c>
      <c r="E59" s="65">
        <f t="shared" si="3"/>
        <v>28.715933260796245</v>
      </c>
      <c r="F59" s="65">
        <v>3743187.44</v>
      </c>
      <c r="G59" s="65">
        <f t="shared" si="4"/>
        <v>71.327475232903126</v>
      </c>
      <c r="H59" s="65">
        <f t="shared" si="5"/>
        <v>1504702.56</v>
      </c>
      <c r="I59" s="57"/>
      <c r="J59" s="57"/>
      <c r="K59" s="57"/>
      <c r="L59" s="57"/>
    </row>
    <row r="60" spans="1:12" ht="12.75" x14ac:dyDescent="0.2">
      <c r="A60" s="67" t="s">
        <v>597</v>
      </c>
      <c r="B60" s="63">
        <v>908100</v>
      </c>
      <c r="C60" s="63">
        <v>908100</v>
      </c>
      <c r="D60" s="65">
        <v>320497.18</v>
      </c>
      <c r="E60" s="65">
        <f t="shared" si="3"/>
        <v>35.293159343684614</v>
      </c>
      <c r="F60" s="65">
        <v>2481270.21</v>
      </c>
      <c r="G60" s="65">
        <f t="shared" si="4"/>
        <v>273.23755203171459</v>
      </c>
      <c r="H60" s="65">
        <f t="shared" si="5"/>
        <v>-1573170.21</v>
      </c>
      <c r="I60" s="57"/>
      <c r="J60" s="57"/>
      <c r="K60" s="57"/>
      <c r="L60" s="57"/>
    </row>
    <row r="61" spans="1:12" ht="25.5" x14ac:dyDescent="0.2">
      <c r="A61" s="62" t="s">
        <v>622</v>
      </c>
      <c r="B61" s="63"/>
      <c r="C61" s="63"/>
      <c r="D61" s="65"/>
      <c r="E61" s="65">
        <f t="shared" si="3"/>
        <v>0</v>
      </c>
      <c r="F61" s="65"/>
      <c r="G61" s="65">
        <f t="shared" si="4"/>
        <v>0</v>
      </c>
      <c r="H61" s="65">
        <f t="shared" si="5"/>
        <v>0</v>
      </c>
      <c r="I61" s="57"/>
      <c r="J61" s="57"/>
      <c r="K61" s="57"/>
      <c r="L61" s="57"/>
    </row>
    <row r="62" spans="1:12" ht="12.75" x14ac:dyDescent="0.2">
      <c r="A62" s="70" t="s">
        <v>84</v>
      </c>
      <c r="B62" s="63">
        <v>5231210</v>
      </c>
      <c r="C62" s="63">
        <v>5231210</v>
      </c>
      <c r="D62" s="65">
        <v>1327602.3700000001</v>
      </c>
      <c r="E62" s="65">
        <f t="shared" si="3"/>
        <v>25.378495032697984</v>
      </c>
      <c r="F62" s="65">
        <v>3942357.05</v>
      </c>
      <c r="G62" s="65">
        <f t="shared" si="4"/>
        <v>75.362240284752474</v>
      </c>
      <c r="H62" s="65">
        <f t="shared" si="5"/>
        <v>1288852.9500000002</v>
      </c>
      <c r="I62" s="57"/>
      <c r="J62" s="57"/>
      <c r="K62" s="57"/>
      <c r="L62" s="57"/>
    </row>
    <row r="63" spans="1:12" ht="12.75" x14ac:dyDescent="0.2">
      <c r="A63" s="67" t="s">
        <v>23</v>
      </c>
      <c r="B63" s="63">
        <f>B64+B67+B72+B81</f>
        <v>2091000</v>
      </c>
      <c r="C63" s="63">
        <f>C64+C67+C72+C81</f>
        <v>5246574.41</v>
      </c>
      <c r="D63" s="65">
        <f>D64+D67+D72+D81</f>
        <v>-32622.090000000026</v>
      </c>
      <c r="E63" s="65">
        <f t="shared" si="3"/>
        <v>-0.62177884941119177</v>
      </c>
      <c r="F63" s="65">
        <f>F64+F67+F72+F81</f>
        <v>2627843.77</v>
      </c>
      <c r="G63" s="65">
        <f t="shared" si="4"/>
        <v>50.086848382276159</v>
      </c>
      <c r="H63" s="65">
        <f t="shared" si="5"/>
        <v>2618730.64</v>
      </c>
      <c r="I63" s="57"/>
      <c r="J63" s="57"/>
      <c r="K63" s="57"/>
      <c r="L63" s="57"/>
    </row>
    <row r="64" spans="1:12" ht="12.75" x14ac:dyDescent="0.2">
      <c r="A64" s="67" t="s">
        <v>24</v>
      </c>
      <c r="B64" s="63">
        <f>SUM(B65:B66)</f>
        <v>0</v>
      </c>
      <c r="C64" s="63">
        <f>SUM(C65:C66)</f>
        <v>0</v>
      </c>
      <c r="D64" s="65">
        <f>SUM(D65:D66)</f>
        <v>0</v>
      </c>
      <c r="E64" s="65">
        <f t="shared" si="3"/>
        <v>0</v>
      </c>
      <c r="F64" s="65">
        <f>SUM(F65:F66)</f>
        <v>0</v>
      </c>
      <c r="G64" s="65">
        <f t="shared" si="4"/>
        <v>0</v>
      </c>
      <c r="H64" s="65">
        <f t="shared" si="5"/>
        <v>0</v>
      </c>
      <c r="I64" s="57"/>
      <c r="J64" s="57"/>
      <c r="K64" s="57"/>
      <c r="L64" s="57"/>
    </row>
    <row r="65" spans="1:12" ht="12.75" x14ac:dyDescent="0.2">
      <c r="A65" s="67" t="s">
        <v>598</v>
      </c>
      <c r="B65" s="63"/>
      <c r="C65" s="63"/>
      <c r="D65" s="65"/>
      <c r="E65" s="65">
        <f t="shared" si="3"/>
        <v>0</v>
      </c>
      <c r="F65" s="65"/>
      <c r="G65" s="65">
        <f t="shared" si="4"/>
        <v>0</v>
      </c>
      <c r="H65" s="65">
        <f t="shared" si="5"/>
        <v>0</v>
      </c>
      <c r="I65" s="57"/>
      <c r="J65" s="57"/>
      <c r="K65" s="57"/>
      <c r="L65" s="57"/>
    </row>
    <row r="66" spans="1:12" ht="12.75" x14ac:dyDescent="0.2">
      <c r="A66" s="67" t="s">
        <v>599</v>
      </c>
      <c r="B66" s="63"/>
      <c r="C66" s="63"/>
      <c r="D66" s="65"/>
      <c r="E66" s="65">
        <f t="shared" si="3"/>
        <v>0</v>
      </c>
      <c r="F66" s="65"/>
      <c r="G66" s="65">
        <f t="shared" si="4"/>
        <v>0</v>
      </c>
      <c r="H66" s="65">
        <f t="shared" si="5"/>
        <v>0</v>
      </c>
      <c r="I66" s="57"/>
      <c r="J66" s="57"/>
      <c r="K66" s="57"/>
      <c r="L66" s="57"/>
    </row>
    <row r="67" spans="1:12" ht="12.75" x14ac:dyDescent="0.2">
      <c r="A67" s="67" t="s">
        <v>25</v>
      </c>
      <c r="B67" s="63">
        <f>SUM(B68:B71)</f>
        <v>2091000</v>
      </c>
      <c r="C67" s="63">
        <f>SUM(C68:C71)</f>
        <v>2773500</v>
      </c>
      <c r="D67" s="65">
        <f>SUM(D68:D71)</f>
        <v>-523883.46</v>
      </c>
      <c r="E67" s="65">
        <f t="shared" si="3"/>
        <v>-18.888893455922119</v>
      </c>
      <c r="F67" s="65">
        <f>SUM(F68:F71)</f>
        <v>1858544.29</v>
      </c>
      <c r="G67" s="65">
        <f t="shared" si="4"/>
        <v>67.010791058229685</v>
      </c>
      <c r="H67" s="65">
        <f t="shared" si="5"/>
        <v>914955.71</v>
      </c>
      <c r="I67" s="57"/>
      <c r="J67" s="57"/>
      <c r="K67" s="57"/>
      <c r="L67" s="57"/>
    </row>
    <row r="68" spans="1:12" ht="12.75" x14ac:dyDescent="0.2">
      <c r="A68" s="67" t="s">
        <v>26</v>
      </c>
      <c r="B68" s="63">
        <v>0</v>
      </c>
      <c r="C68" s="63">
        <v>682500</v>
      </c>
      <c r="D68" s="65">
        <v>0</v>
      </c>
      <c r="E68" s="65">
        <f t="shared" si="3"/>
        <v>0</v>
      </c>
      <c r="F68" s="65">
        <v>891341.41</v>
      </c>
      <c r="G68" s="65">
        <f t="shared" si="4"/>
        <v>130.59947399267401</v>
      </c>
      <c r="H68" s="65">
        <f t="shared" si="5"/>
        <v>-208841.41000000003</v>
      </c>
      <c r="I68" s="57"/>
      <c r="J68" s="57"/>
      <c r="K68" s="57"/>
      <c r="L68" s="57"/>
    </row>
    <row r="69" spans="1:12" ht="12.75" x14ac:dyDescent="0.2">
      <c r="A69" s="67" t="s">
        <v>27</v>
      </c>
      <c r="B69" s="63">
        <v>2091000</v>
      </c>
      <c r="C69" s="63">
        <v>2091000</v>
      </c>
      <c r="D69" s="65">
        <v>-523883.46</v>
      </c>
      <c r="E69" s="65">
        <f t="shared" si="3"/>
        <v>-25.054206599713059</v>
      </c>
      <c r="F69" s="65">
        <v>967202.88</v>
      </c>
      <c r="G69" s="65">
        <f t="shared" si="4"/>
        <v>46.255517934002874</v>
      </c>
      <c r="H69" s="65">
        <f t="shared" si="5"/>
        <v>1123797.1200000001</v>
      </c>
      <c r="I69" s="57"/>
      <c r="J69" s="57"/>
      <c r="K69" s="57"/>
      <c r="L69" s="57"/>
    </row>
    <row r="70" spans="1:12" ht="12.75" x14ac:dyDescent="0.2">
      <c r="A70" s="71" t="s">
        <v>600</v>
      </c>
      <c r="B70" s="63"/>
      <c r="C70" s="63"/>
      <c r="D70" s="65"/>
      <c r="E70" s="65">
        <f t="shared" si="3"/>
        <v>0</v>
      </c>
      <c r="F70" s="65"/>
      <c r="G70" s="65">
        <f t="shared" si="4"/>
        <v>0</v>
      </c>
      <c r="H70" s="65">
        <f t="shared" si="5"/>
        <v>0</v>
      </c>
      <c r="I70" s="57"/>
      <c r="J70" s="57"/>
      <c r="K70" s="57"/>
      <c r="L70" s="57"/>
    </row>
    <row r="71" spans="1:12" ht="12.75" x14ac:dyDescent="0.2">
      <c r="A71" s="67" t="s">
        <v>28</v>
      </c>
      <c r="B71" s="63"/>
      <c r="C71" s="63"/>
      <c r="D71" s="65"/>
      <c r="E71" s="65">
        <f t="shared" si="3"/>
        <v>0</v>
      </c>
      <c r="F71" s="65"/>
      <c r="G71" s="65">
        <f t="shared" si="4"/>
        <v>0</v>
      </c>
      <c r="H71" s="65">
        <f t="shared" si="5"/>
        <v>0</v>
      </c>
      <c r="I71" s="57"/>
      <c r="J71" s="57"/>
      <c r="K71" s="57"/>
      <c r="L71" s="57"/>
    </row>
    <row r="72" spans="1:12" ht="12.75" x14ac:dyDescent="0.2">
      <c r="A72" s="67" t="s">
        <v>29</v>
      </c>
      <c r="B72" s="63">
        <f>SUM(B73:B80)</f>
        <v>0</v>
      </c>
      <c r="C72" s="63">
        <f>SUM(C73:C80)</f>
        <v>2473074.41</v>
      </c>
      <c r="D72" s="65">
        <f>SUM(D73:D80)</f>
        <v>491261.37</v>
      </c>
      <c r="E72" s="65">
        <f t="shared" si="3"/>
        <v>19.864399065938336</v>
      </c>
      <c r="F72" s="65">
        <f>SUM(F73:F80)</f>
        <v>769299.48</v>
      </c>
      <c r="G72" s="65">
        <f t="shared" si="4"/>
        <v>31.107009028490978</v>
      </c>
      <c r="H72" s="65">
        <f t="shared" si="5"/>
        <v>1703774.9300000002</v>
      </c>
      <c r="I72" s="57"/>
      <c r="J72" s="57"/>
      <c r="K72" s="57"/>
      <c r="L72" s="57"/>
    </row>
    <row r="73" spans="1:12" ht="12.75" x14ac:dyDescent="0.2">
      <c r="A73" s="67" t="s">
        <v>601</v>
      </c>
      <c r="B73" s="63">
        <v>0</v>
      </c>
      <c r="C73" s="63">
        <v>1709314</v>
      </c>
      <c r="D73" s="65">
        <v>367388.78</v>
      </c>
      <c r="E73" s="65">
        <f t="shared" si="3"/>
        <v>21.493346453606534</v>
      </c>
      <c r="F73" s="65">
        <v>367388.78</v>
      </c>
      <c r="G73" s="65">
        <f t="shared" si="4"/>
        <v>21.493346453606534</v>
      </c>
      <c r="H73" s="65">
        <f t="shared" si="5"/>
        <v>1341925.22</v>
      </c>
      <c r="I73" s="57"/>
      <c r="J73" s="57"/>
      <c r="K73" s="57"/>
      <c r="L73" s="57"/>
    </row>
    <row r="74" spans="1:12" ht="25.5" x14ac:dyDescent="0.2">
      <c r="A74" s="62" t="s">
        <v>609</v>
      </c>
      <c r="B74" s="63">
        <v>0</v>
      </c>
      <c r="C74" s="63">
        <v>763760.41</v>
      </c>
      <c r="D74" s="65">
        <v>123872.59</v>
      </c>
      <c r="E74" s="65">
        <f t="shared" si="3"/>
        <v>16.218775990234946</v>
      </c>
      <c r="F74" s="65">
        <v>301910.7</v>
      </c>
      <c r="G74" s="65">
        <f t="shared" si="4"/>
        <v>39.52950376152647</v>
      </c>
      <c r="H74" s="65">
        <f t="shared" si="5"/>
        <v>461849.71</v>
      </c>
      <c r="I74" s="57"/>
      <c r="J74" s="57"/>
      <c r="K74" s="57"/>
      <c r="L74" s="57"/>
    </row>
    <row r="75" spans="1:12" ht="12.75" x14ac:dyDescent="0.2">
      <c r="A75" s="67" t="s">
        <v>594</v>
      </c>
      <c r="B75" s="63">
        <v>0</v>
      </c>
      <c r="C75" s="63">
        <v>0</v>
      </c>
      <c r="D75" s="65">
        <v>0</v>
      </c>
      <c r="E75" s="65">
        <f t="shared" si="3"/>
        <v>0</v>
      </c>
      <c r="F75" s="65">
        <v>100000</v>
      </c>
      <c r="G75" s="65">
        <f t="shared" si="4"/>
        <v>0</v>
      </c>
      <c r="H75" s="65">
        <f t="shared" si="5"/>
        <v>-100000</v>
      </c>
      <c r="I75" s="57"/>
      <c r="J75" s="57"/>
      <c r="K75" s="57"/>
      <c r="L75" s="57"/>
    </row>
    <row r="76" spans="1:12" ht="12.75" x14ac:dyDescent="0.2">
      <c r="A76" s="67" t="s">
        <v>20</v>
      </c>
      <c r="B76" s="63"/>
      <c r="C76" s="63"/>
      <c r="D76" s="65"/>
      <c r="E76" s="65">
        <f t="shared" si="3"/>
        <v>0</v>
      </c>
      <c r="F76" s="65"/>
      <c r="G76" s="65">
        <f t="shared" si="4"/>
        <v>0</v>
      </c>
      <c r="H76" s="65">
        <f t="shared" si="5"/>
        <v>0</v>
      </c>
      <c r="I76" s="57"/>
      <c r="J76" s="57"/>
      <c r="K76" s="57"/>
      <c r="L76" s="57"/>
    </row>
    <row r="77" spans="1:12" ht="12.75" x14ac:dyDescent="0.2">
      <c r="A77" s="67" t="s">
        <v>30</v>
      </c>
      <c r="B77" s="63"/>
      <c r="C77" s="63"/>
      <c r="D77" s="65"/>
      <c r="E77" s="65">
        <f t="shared" si="3"/>
        <v>0</v>
      </c>
      <c r="F77" s="65"/>
      <c r="G77" s="65">
        <f t="shared" si="4"/>
        <v>0</v>
      </c>
      <c r="H77" s="65">
        <f t="shared" si="5"/>
        <v>0</v>
      </c>
      <c r="I77" s="57"/>
      <c r="J77" s="57"/>
      <c r="K77" s="57"/>
      <c r="L77" s="57"/>
    </row>
    <row r="78" spans="1:12" ht="12.75" x14ac:dyDescent="0.2">
      <c r="A78" s="67" t="s">
        <v>21</v>
      </c>
      <c r="B78" s="63"/>
      <c r="C78" s="63"/>
      <c r="D78" s="65"/>
      <c r="E78" s="65">
        <f t="shared" si="3"/>
        <v>0</v>
      </c>
      <c r="F78" s="65"/>
      <c r="G78" s="65">
        <f t="shared" si="4"/>
        <v>0</v>
      </c>
      <c r="H78" s="65">
        <f t="shared" si="5"/>
        <v>0</v>
      </c>
      <c r="I78" s="57"/>
      <c r="J78" s="57"/>
      <c r="K78" s="57"/>
      <c r="L78" s="57"/>
    </row>
    <row r="79" spans="1:12" ht="12.75" x14ac:dyDescent="0.2">
      <c r="A79" s="67" t="s">
        <v>595</v>
      </c>
      <c r="B79" s="63"/>
      <c r="C79" s="63"/>
      <c r="D79" s="65"/>
      <c r="E79" s="65">
        <f t="shared" si="3"/>
        <v>0</v>
      </c>
      <c r="F79" s="65"/>
      <c r="G79" s="65">
        <f t="shared" si="4"/>
        <v>0</v>
      </c>
      <c r="H79" s="65">
        <f t="shared" si="5"/>
        <v>0</v>
      </c>
      <c r="I79" s="57"/>
      <c r="J79" s="57"/>
      <c r="K79" s="57"/>
      <c r="L79" s="57"/>
    </row>
    <row r="80" spans="1:12" ht="25.5" x14ac:dyDescent="0.2">
      <c r="A80" s="72" t="s">
        <v>611</v>
      </c>
      <c r="B80" s="63"/>
      <c r="C80" s="63"/>
      <c r="D80" s="65"/>
      <c r="E80" s="65">
        <f t="shared" si="3"/>
        <v>0</v>
      </c>
      <c r="F80" s="65"/>
      <c r="G80" s="65">
        <f t="shared" si="4"/>
        <v>0</v>
      </c>
      <c r="H80" s="65">
        <f t="shared" si="5"/>
        <v>0</v>
      </c>
      <c r="I80" s="57"/>
      <c r="J80" s="57"/>
      <c r="K80" s="57"/>
      <c r="L80" s="57"/>
    </row>
    <row r="81" spans="1:12" ht="12.75" x14ac:dyDescent="0.2">
      <c r="A81" s="67" t="s">
        <v>31</v>
      </c>
      <c r="B81" s="63">
        <f>SUM(B82:B85)</f>
        <v>0</v>
      </c>
      <c r="C81" s="63">
        <f>SUM(C82:C85)</f>
        <v>0</v>
      </c>
      <c r="D81" s="65">
        <f>SUM(D82:D85)</f>
        <v>0</v>
      </c>
      <c r="E81" s="65">
        <f t="shared" si="3"/>
        <v>0</v>
      </c>
      <c r="F81" s="65">
        <f>SUM(F82:F85)</f>
        <v>0</v>
      </c>
      <c r="G81" s="65">
        <f t="shared" si="4"/>
        <v>0</v>
      </c>
      <c r="H81" s="65">
        <f t="shared" si="5"/>
        <v>0</v>
      </c>
      <c r="I81" s="57"/>
      <c r="J81" s="57"/>
      <c r="K81" s="57"/>
      <c r="L81" s="57"/>
    </row>
    <row r="82" spans="1:12" ht="12.75" x14ac:dyDescent="0.2">
      <c r="A82" s="67" t="s">
        <v>32</v>
      </c>
      <c r="B82" s="63"/>
      <c r="C82" s="63"/>
      <c r="D82" s="65"/>
      <c r="E82" s="65">
        <f t="shared" si="3"/>
        <v>0</v>
      </c>
      <c r="F82" s="65"/>
      <c r="G82" s="65">
        <f t="shared" si="4"/>
        <v>0</v>
      </c>
      <c r="H82" s="65">
        <f t="shared" si="5"/>
        <v>0</v>
      </c>
      <c r="I82" s="57"/>
      <c r="J82" s="57"/>
      <c r="K82" s="57"/>
      <c r="L82" s="57"/>
    </row>
    <row r="83" spans="1:12" ht="12.75" x14ac:dyDescent="0.2">
      <c r="A83" s="62" t="s">
        <v>602</v>
      </c>
      <c r="B83" s="63"/>
      <c r="C83" s="63"/>
      <c r="D83" s="65"/>
      <c r="E83" s="65">
        <f t="shared" si="3"/>
        <v>0</v>
      </c>
      <c r="F83" s="65"/>
      <c r="G83" s="65">
        <f t="shared" si="4"/>
        <v>0</v>
      </c>
      <c r="H83" s="65">
        <f t="shared" si="5"/>
        <v>0</v>
      </c>
      <c r="I83" s="57"/>
      <c r="J83" s="57"/>
      <c r="K83" s="57"/>
      <c r="L83" s="57"/>
    </row>
    <row r="84" spans="1:12" ht="12.75" x14ac:dyDescent="0.2">
      <c r="A84" s="62" t="s">
        <v>603</v>
      </c>
      <c r="B84" s="63"/>
      <c r="C84" s="63"/>
      <c r="D84" s="65"/>
      <c r="E84" s="65">
        <f t="shared" si="3"/>
        <v>0</v>
      </c>
      <c r="F84" s="65"/>
      <c r="G84" s="65">
        <f t="shared" si="4"/>
        <v>0</v>
      </c>
      <c r="H84" s="65">
        <f t="shared" si="5"/>
        <v>0</v>
      </c>
      <c r="I84" s="57"/>
      <c r="J84" s="57"/>
      <c r="K84" s="57"/>
      <c r="L84" s="57"/>
    </row>
    <row r="85" spans="1:12" ht="12.75" x14ac:dyDescent="0.2">
      <c r="A85" s="72" t="s">
        <v>604</v>
      </c>
      <c r="B85" s="63"/>
      <c r="C85" s="63"/>
      <c r="D85" s="65"/>
      <c r="E85" s="65">
        <f t="shared" si="3"/>
        <v>0</v>
      </c>
      <c r="F85" s="65"/>
      <c r="G85" s="65">
        <f t="shared" si="4"/>
        <v>0</v>
      </c>
      <c r="H85" s="65">
        <f t="shared" si="5"/>
        <v>0</v>
      </c>
      <c r="I85" s="57"/>
      <c r="J85" s="57"/>
      <c r="K85" s="57"/>
      <c r="L85" s="57"/>
    </row>
    <row r="86" spans="1:12" ht="12.75" x14ac:dyDescent="0.2">
      <c r="A86" s="73" t="s">
        <v>51</v>
      </c>
      <c r="B86" s="63">
        <f>B141</f>
        <v>107358500</v>
      </c>
      <c r="C86" s="63">
        <f>C141</f>
        <v>107358500</v>
      </c>
      <c r="D86" s="65">
        <f>D141</f>
        <v>14918038.16</v>
      </c>
      <c r="E86" s="65">
        <f t="shared" ref="E86:E95" si="6">IF(C86&gt;0,D86/C86,0)*100</f>
        <v>13.895535202149805</v>
      </c>
      <c r="F86" s="65">
        <f>F141</f>
        <v>38042332.68</v>
      </c>
      <c r="G86" s="65">
        <f t="shared" ref="G86:G95" si="7">IF(C86&gt;0,F86/C86,0)*100</f>
        <v>35.434858609239143</v>
      </c>
      <c r="H86" s="65">
        <f t="shared" ref="H86:H95" si="8">C86-F86</f>
        <v>69316167.319999993</v>
      </c>
      <c r="I86" s="57"/>
      <c r="J86" s="57"/>
      <c r="K86" s="57"/>
      <c r="L86" s="57"/>
    </row>
    <row r="87" spans="1:12" ht="12.75" x14ac:dyDescent="0.2">
      <c r="A87" s="74" t="s">
        <v>52</v>
      </c>
      <c r="B87" s="75">
        <f>B86+B22</f>
        <v>1200000000</v>
      </c>
      <c r="C87" s="75">
        <f>C86+C22</f>
        <v>1271412485.45</v>
      </c>
      <c r="D87" s="66">
        <f>D86+D22</f>
        <v>227596418</v>
      </c>
      <c r="E87" s="76">
        <f t="shared" si="6"/>
        <v>17.901068347574483</v>
      </c>
      <c r="F87" s="76">
        <f>F86+F22</f>
        <v>738171333.51999998</v>
      </c>
      <c r="G87" s="76">
        <f t="shared" si="7"/>
        <v>58.059154048556771</v>
      </c>
      <c r="H87" s="76">
        <f t="shared" si="8"/>
        <v>533241151.93000007</v>
      </c>
      <c r="I87" s="57"/>
      <c r="J87" s="57"/>
      <c r="K87" s="57"/>
      <c r="L87" s="57"/>
    </row>
    <row r="88" spans="1:12" ht="12.75" x14ac:dyDescent="0.2">
      <c r="A88" s="77" t="s">
        <v>312</v>
      </c>
      <c r="B88" s="64">
        <f>B89+B92</f>
        <v>0</v>
      </c>
      <c r="C88" s="64">
        <f>C89+C92</f>
        <v>0</v>
      </c>
      <c r="D88" s="66">
        <f>D89+D92</f>
        <v>0</v>
      </c>
      <c r="E88" s="66">
        <f t="shared" si="6"/>
        <v>0</v>
      </c>
      <c r="F88" s="66">
        <f>F89+F92</f>
        <v>0</v>
      </c>
      <c r="G88" s="65">
        <f t="shared" si="7"/>
        <v>0</v>
      </c>
      <c r="H88" s="65">
        <f t="shared" si="8"/>
        <v>0</v>
      </c>
      <c r="I88" s="57"/>
      <c r="J88" s="59"/>
      <c r="K88" s="57"/>
      <c r="L88" s="57"/>
    </row>
    <row r="89" spans="1:12" ht="12.75" x14ac:dyDescent="0.2">
      <c r="A89" s="78" t="s">
        <v>291</v>
      </c>
      <c r="B89" s="63">
        <f>SUM(B90:B91)</f>
        <v>0</v>
      </c>
      <c r="C89" s="63">
        <f>SUM(C90:C91)</f>
        <v>0</v>
      </c>
      <c r="D89" s="65">
        <f>SUM(D90:D91)</f>
        <v>0</v>
      </c>
      <c r="E89" s="65">
        <f t="shared" si="6"/>
        <v>0</v>
      </c>
      <c r="F89" s="65">
        <f>SUM(F90:F91)</f>
        <v>0</v>
      </c>
      <c r="G89" s="65">
        <f t="shared" si="7"/>
        <v>0</v>
      </c>
      <c r="H89" s="65">
        <f t="shared" si="8"/>
        <v>0</v>
      </c>
      <c r="I89" s="57"/>
      <c r="J89" s="59"/>
      <c r="K89" s="57"/>
      <c r="L89" s="57"/>
    </row>
    <row r="90" spans="1:12" ht="12.75" x14ac:dyDescent="0.2">
      <c r="A90" s="78" t="s">
        <v>33</v>
      </c>
      <c r="B90" s="63"/>
      <c r="C90" s="63"/>
      <c r="D90" s="65"/>
      <c r="E90" s="65">
        <f t="shared" si="6"/>
        <v>0</v>
      </c>
      <c r="F90" s="65"/>
      <c r="G90" s="65">
        <f t="shared" si="7"/>
        <v>0</v>
      </c>
      <c r="H90" s="65">
        <f t="shared" si="8"/>
        <v>0</v>
      </c>
      <c r="I90" s="57"/>
      <c r="J90" s="59"/>
      <c r="K90" s="57"/>
      <c r="L90" s="57"/>
    </row>
    <row r="91" spans="1:12" ht="12.75" x14ac:dyDescent="0.2">
      <c r="A91" s="53" t="s">
        <v>34</v>
      </c>
      <c r="B91" s="63"/>
      <c r="C91" s="63"/>
      <c r="D91" s="65"/>
      <c r="E91" s="65">
        <f t="shared" si="6"/>
        <v>0</v>
      </c>
      <c r="F91" s="65"/>
      <c r="G91" s="65">
        <f t="shared" si="7"/>
        <v>0</v>
      </c>
      <c r="H91" s="65">
        <f t="shared" si="8"/>
        <v>0</v>
      </c>
      <c r="I91" s="57"/>
      <c r="J91" s="59"/>
      <c r="K91" s="57"/>
      <c r="L91" s="57"/>
    </row>
    <row r="92" spans="1:12" ht="12.75" x14ac:dyDescent="0.2">
      <c r="A92" s="78" t="s">
        <v>292</v>
      </c>
      <c r="B92" s="63">
        <f>SUM(B93:B94)</f>
        <v>0</v>
      </c>
      <c r="C92" s="63">
        <f>SUM(C93:C94)</f>
        <v>0</v>
      </c>
      <c r="D92" s="65">
        <f>SUM(D93:D94)</f>
        <v>0</v>
      </c>
      <c r="E92" s="65">
        <f t="shared" si="6"/>
        <v>0</v>
      </c>
      <c r="F92" s="65">
        <f>SUM(F93:F94)</f>
        <v>0</v>
      </c>
      <c r="G92" s="65">
        <f t="shared" si="7"/>
        <v>0</v>
      </c>
      <c r="H92" s="65">
        <f t="shared" si="8"/>
        <v>0</v>
      </c>
      <c r="I92" s="57"/>
      <c r="J92" s="59"/>
      <c r="K92" s="57"/>
      <c r="L92" s="57"/>
    </row>
    <row r="93" spans="1:12" ht="12.75" x14ac:dyDescent="0.2">
      <c r="A93" s="78" t="s">
        <v>33</v>
      </c>
      <c r="B93" s="63"/>
      <c r="C93" s="63"/>
      <c r="D93" s="65"/>
      <c r="E93" s="65">
        <f t="shared" si="6"/>
        <v>0</v>
      </c>
      <c r="F93" s="65"/>
      <c r="G93" s="65">
        <f t="shared" si="7"/>
        <v>0</v>
      </c>
      <c r="H93" s="65">
        <f t="shared" si="8"/>
        <v>0</v>
      </c>
      <c r="I93" s="57"/>
      <c r="J93" s="59"/>
      <c r="K93" s="57"/>
      <c r="L93" s="57"/>
    </row>
    <row r="94" spans="1:12" ht="12.75" x14ac:dyDescent="0.2">
      <c r="A94" s="53" t="s">
        <v>34</v>
      </c>
      <c r="B94" s="79"/>
      <c r="C94" s="79"/>
      <c r="D94" s="80"/>
      <c r="E94" s="80">
        <f t="shared" si="6"/>
        <v>0</v>
      </c>
      <c r="F94" s="80"/>
      <c r="G94" s="65">
        <f t="shared" si="7"/>
        <v>0</v>
      </c>
      <c r="H94" s="65">
        <f t="shared" si="8"/>
        <v>0</v>
      </c>
      <c r="I94" s="57"/>
      <c r="J94" s="59"/>
      <c r="K94" s="57"/>
      <c r="L94" s="57"/>
    </row>
    <row r="95" spans="1:12" ht="12.75" x14ac:dyDescent="0.2">
      <c r="A95" s="74" t="s">
        <v>903</v>
      </c>
      <c r="B95" s="75">
        <f>B87+B88</f>
        <v>1200000000</v>
      </c>
      <c r="C95" s="63">
        <f>C87+C88</f>
        <v>1271412485.45</v>
      </c>
      <c r="D95" s="65">
        <f>D87+D88</f>
        <v>227596418</v>
      </c>
      <c r="E95" s="65">
        <f t="shared" si="6"/>
        <v>17.901068347574483</v>
      </c>
      <c r="F95" s="76">
        <f>F87+F88</f>
        <v>738171333.51999998</v>
      </c>
      <c r="G95" s="76">
        <f t="shared" si="7"/>
        <v>58.059154048556771</v>
      </c>
      <c r="H95" s="76">
        <f t="shared" si="8"/>
        <v>533241151.93000007</v>
      </c>
      <c r="I95" s="57"/>
      <c r="J95" s="61"/>
      <c r="K95" s="57"/>
      <c r="L95" s="57"/>
    </row>
    <row r="96" spans="1:12" ht="12.75" x14ac:dyDescent="0.2">
      <c r="A96" s="81" t="s">
        <v>904</v>
      </c>
      <c r="B96" s="82"/>
      <c r="C96" s="82"/>
      <c r="D96" s="83"/>
      <c r="E96" s="83"/>
      <c r="F96" s="84">
        <f>IF(A13="Período: 6º Bimestre",IF(F95&lt;E128,E128-F95,0),IF(F95&lt;H128,H128-F95,0))</f>
        <v>0</v>
      </c>
      <c r="G96" s="83"/>
      <c r="H96" s="83"/>
      <c r="I96" s="57"/>
      <c r="J96" s="59"/>
      <c r="K96" s="57"/>
      <c r="L96" s="57"/>
    </row>
    <row r="97" spans="1:13" ht="12.75" x14ac:dyDescent="0.2">
      <c r="A97" s="81" t="s">
        <v>905</v>
      </c>
      <c r="B97" s="87">
        <f>B96+B95</f>
        <v>1200000000</v>
      </c>
      <c r="C97" s="87">
        <f>C96+C95</f>
        <v>1271412485.45</v>
      </c>
      <c r="D97" s="565">
        <f>D96+D95</f>
        <v>227596418</v>
      </c>
      <c r="E97" s="565">
        <f>IF(C97&gt;0,D97/C97,0)*100</f>
        <v>17.901068347574483</v>
      </c>
      <c r="F97" s="565">
        <f>F96+F95</f>
        <v>738171333.51999998</v>
      </c>
      <c r="G97" s="565">
        <f>IF(C97&gt;0,F97/C97,0)*100</f>
        <v>58.059154048556771</v>
      </c>
      <c r="H97" s="565">
        <f>C97-F97</f>
        <v>533241151.93000007</v>
      </c>
      <c r="I97" s="57"/>
      <c r="J97" s="59"/>
      <c r="K97" s="57"/>
      <c r="L97" s="57"/>
    </row>
    <row r="98" spans="1:13" ht="12.75" x14ac:dyDescent="0.2">
      <c r="A98" s="86" t="s">
        <v>546</v>
      </c>
      <c r="B98" s="87">
        <f>SUM(B99:B100)</f>
        <v>0</v>
      </c>
      <c r="C98" s="87">
        <f>SUM(C99:C100)</f>
        <v>116833985.11</v>
      </c>
      <c r="D98" s="83"/>
      <c r="E98" s="83"/>
      <c r="F98" s="87">
        <f>SUM(F99:F100)</f>
        <v>116833985.11</v>
      </c>
      <c r="G98" s="83"/>
      <c r="H98" s="83"/>
      <c r="I98" s="57"/>
      <c r="J98" s="59"/>
      <c r="K98" s="57"/>
      <c r="L98" s="57"/>
    </row>
    <row r="99" spans="1:13" ht="12.75" x14ac:dyDescent="0.2">
      <c r="A99" s="88" t="s">
        <v>547</v>
      </c>
      <c r="B99" s="87"/>
      <c r="C99" s="87"/>
      <c r="D99" s="83"/>
      <c r="E99" s="83"/>
      <c r="F99" s="83"/>
      <c r="G99" s="83"/>
      <c r="H99" s="83"/>
      <c r="I99" s="57"/>
      <c r="J99" s="59"/>
      <c r="K99" s="57"/>
      <c r="L99" s="57"/>
    </row>
    <row r="100" spans="1:13" ht="12.75" x14ac:dyDescent="0.2">
      <c r="A100" s="89" t="s">
        <v>740</v>
      </c>
      <c r="B100" s="90"/>
      <c r="C100" s="11">
        <v>116833985.11</v>
      </c>
      <c r="D100" s="91"/>
      <c r="E100" s="91"/>
      <c r="F100" s="11">
        <v>116833985.11</v>
      </c>
      <c r="G100" s="91"/>
      <c r="H100" s="91"/>
      <c r="I100" s="57"/>
      <c r="J100" s="59"/>
      <c r="K100" s="57"/>
      <c r="L100" s="57"/>
    </row>
    <row r="101" spans="1:13" ht="12.75" x14ac:dyDescent="0.2">
      <c r="A101" s="40"/>
      <c r="B101" s="92"/>
      <c r="C101" s="92"/>
      <c r="D101" s="92"/>
      <c r="E101" s="92"/>
      <c r="F101" s="92"/>
      <c r="G101" s="92"/>
      <c r="H101" s="92"/>
      <c r="I101" s="57"/>
      <c r="J101" s="59"/>
      <c r="K101" s="57"/>
      <c r="L101" s="57"/>
    </row>
    <row r="102" spans="1:13" ht="12.75" x14ac:dyDescent="0.2">
      <c r="A102" s="40"/>
      <c r="B102" s="92"/>
      <c r="C102" s="92"/>
      <c r="D102" s="92"/>
      <c r="E102" s="92"/>
      <c r="F102" s="92"/>
      <c r="G102" s="92"/>
      <c r="H102" s="92"/>
      <c r="I102" s="57"/>
      <c r="J102" s="59"/>
      <c r="K102" s="57"/>
      <c r="L102" s="57"/>
    </row>
    <row r="103" spans="1:13" ht="12.75" x14ac:dyDescent="0.2">
      <c r="A103" s="40"/>
      <c r="B103" s="92"/>
      <c r="C103" s="92"/>
      <c r="D103" s="92"/>
      <c r="E103" s="92"/>
      <c r="F103" s="92"/>
      <c r="G103" s="92"/>
      <c r="H103" s="92"/>
      <c r="I103" s="57"/>
      <c r="J103" s="59"/>
      <c r="K103" s="57"/>
      <c r="L103" s="57"/>
    </row>
    <row r="104" spans="1:13" ht="12.75" x14ac:dyDescent="0.2">
      <c r="A104" s="40"/>
      <c r="B104" s="92"/>
      <c r="C104" s="92"/>
      <c r="D104" s="92"/>
      <c r="E104" s="92"/>
      <c r="F104" s="92"/>
      <c r="G104" s="92"/>
      <c r="H104" s="92"/>
      <c r="I104" s="57"/>
      <c r="J104" s="59"/>
      <c r="K104" s="57"/>
      <c r="L104" s="57"/>
    </row>
    <row r="105" spans="1:13" ht="12.75" x14ac:dyDescent="0.2"/>
    <row r="106" spans="1:13" ht="14.25" customHeight="1" x14ac:dyDescent="0.2">
      <c r="A106" s="222"/>
      <c r="B106" s="559" t="s">
        <v>94</v>
      </c>
      <c r="C106" s="559" t="s">
        <v>94</v>
      </c>
      <c r="D106" s="741" t="s">
        <v>95</v>
      </c>
      <c r="E106" s="742"/>
      <c r="F106" s="566" t="s">
        <v>98</v>
      </c>
      <c r="G106" s="741" t="s">
        <v>96</v>
      </c>
      <c r="H106" s="743"/>
      <c r="I106" s="566" t="s">
        <v>98</v>
      </c>
      <c r="J106" s="733" t="s">
        <v>716</v>
      </c>
      <c r="K106" s="738" t="s">
        <v>502</v>
      </c>
    </row>
    <row r="107" spans="1:13" ht="28.5" customHeight="1" x14ac:dyDescent="0.2">
      <c r="A107" s="61" t="s">
        <v>97</v>
      </c>
      <c r="B107" s="567" t="s">
        <v>70</v>
      </c>
      <c r="C107" s="567" t="s">
        <v>71</v>
      </c>
      <c r="D107" s="568" t="str">
        <f>CONCATENATE("No ", B13)</f>
        <v>No Bimestre</v>
      </c>
      <c r="E107" s="569" t="str">
        <f>F20</f>
        <v>Até o  Bimestre</v>
      </c>
      <c r="F107" s="568"/>
      <c r="G107" s="568" t="str">
        <f>CONCATENATE("No ", B13)</f>
        <v>No Bimestre</v>
      </c>
      <c r="H107" s="569" t="str">
        <f>F20</f>
        <v>Até o  Bimestre</v>
      </c>
      <c r="I107" s="568"/>
      <c r="J107" s="734"/>
      <c r="K107" s="739"/>
    </row>
    <row r="108" spans="1:13" ht="23.25" customHeight="1" x14ac:dyDescent="0.2">
      <c r="A108" s="570"/>
      <c r="B108" s="571" t="s">
        <v>99</v>
      </c>
      <c r="C108" s="571" t="s">
        <v>100</v>
      </c>
      <c r="D108" s="571"/>
      <c r="E108" s="571" t="s">
        <v>177</v>
      </c>
      <c r="F108" s="572" t="s">
        <v>501</v>
      </c>
      <c r="G108" s="564"/>
      <c r="H108" s="564" t="s">
        <v>102</v>
      </c>
      <c r="I108" s="572" t="s">
        <v>500</v>
      </c>
      <c r="J108" s="564" t="s">
        <v>307</v>
      </c>
      <c r="K108" s="740"/>
    </row>
    <row r="109" spans="1:13" ht="12.75" x14ac:dyDescent="0.2">
      <c r="A109" s="94" t="s">
        <v>906</v>
      </c>
      <c r="B109" s="65">
        <f>B110+B114+B118</f>
        <v>1072404900</v>
      </c>
      <c r="C109" s="65">
        <f>C110+C114+C118</f>
        <v>1260605174.2699997</v>
      </c>
      <c r="D109" s="65">
        <f>D110+D114+D118</f>
        <v>121385613.48999999</v>
      </c>
      <c r="E109" s="65">
        <f>E110+E114+E118</f>
        <v>697001418.53000009</v>
      </c>
      <c r="F109" s="65">
        <f t="shared" ref="F109:F117" si="9">C109-E109</f>
        <v>563603755.73999965</v>
      </c>
      <c r="G109" s="95">
        <f>G110+G114+G118</f>
        <v>185512611.59999999</v>
      </c>
      <c r="H109" s="65">
        <f>H110+H114+H118</f>
        <v>500663652.08000004</v>
      </c>
      <c r="I109" s="63">
        <f t="shared" ref="I109:I117" si="10">C109-H109</f>
        <v>759941522.1899997</v>
      </c>
      <c r="J109" s="66">
        <f>J110+J114+J118</f>
        <v>439466511.40000004</v>
      </c>
      <c r="K109" s="96">
        <f>K110+K114+K118</f>
        <v>0</v>
      </c>
    </row>
    <row r="110" spans="1:13" ht="12.75" x14ac:dyDescent="0.2">
      <c r="A110" s="57" t="s">
        <v>53</v>
      </c>
      <c r="B110" s="65">
        <f>SUM(B111:B113)</f>
        <v>1029863900</v>
      </c>
      <c r="C110" s="65">
        <f>SUM(C111:C113)</f>
        <v>1133298518.6799998</v>
      </c>
      <c r="D110" s="65">
        <f>SUM(D111:D113)</f>
        <v>113637884.67999999</v>
      </c>
      <c r="E110" s="65">
        <f>SUM(E111:E113)</f>
        <v>667999222.33000004</v>
      </c>
      <c r="F110" s="65">
        <f t="shared" si="9"/>
        <v>465299296.34999979</v>
      </c>
      <c r="G110" s="95">
        <f>SUM(G111:G113)</f>
        <v>181054232.01999998</v>
      </c>
      <c r="H110" s="65">
        <f>SUM(H111:H113)</f>
        <v>486405317.09000003</v>
      </c>
      <c r="I110" s="63">
        <f t="shared" si="10"/>
        <v>646893201.58999979</v>
      </c>
      <c r="J110" s="65">
        <f>SUM(J111:J113)</f>
        <v>425987624.21000004</v>
      </c>
      <c r="K110" s="96">
        <f>SUM(K111:K113)</f>
        <v>0</v>
      </c>
      <c r="M110" s="52"/>
    </row>
    <row r="111" spans="1:13" s="52" customFormat="1" ht="12.75" x14ac:dyDescent="0.2">
      <c r="A111" s="57" t="s">
        <v>54</v>
      </c>
      <c r="B111" s="65">
        <v>484642100</v>
      </c>
      <c r="C111" s="65">
        <v>496985795.50999999</v>
      </c>
      <c r="D111" s="65">
        <v>76264367.549999997</v>
      </c>
      <c r="E111" s="65">
        <v>228595050.28999999</v>
      </c>
      <c r="F111" s="65">
        <f t="shared" si="9"/>
        <v>268390745.22</v>
      </c>
      <c r="G111" s="65">
        <v>76295613.980000004</v>
      </c>
      <c r="H111" s="65">
        <v>228476697.25</v>
      </c>
      <c r="I111" s="63">
        <f t="shared" si="10"/>
        <v>268509098.25999999</v>
      </c>
      <c r="J111" s="65">
        <v>189753241.28</v>
      </c>
      <c r="K111" s="96"/>
      <c r="L111" s="50"/>
      <c r="M111" s="50"/>
    </row>
    <row r="112" spans="1:13" ht="12.75" x14ac:dyDescent="0.2">
      <c r="A112" s="57" t="s">
        <v>55</v>
      </c>
      <c r="B112" s="65">
        <v>6000100</v>
      </c>
      <c r="C112" s="65">
        <v>6000100</v>
      </c>
      <c r="D112" s="65">
        <v>633690.81999999995</v>
      </c>
      <c r="E112" s="65">
        <v>1943045.49</v>
      </c>
      <c r="F112" s="65">
        <f t="shared" si="9"/>
        <v>4057054.51</v>
      </c>
      <c r="G112" s="65">
        <v>633690.81999999995</v>
      </c>
      <c r="H112" s="65">
        <v>1943045.49</v>
      </c>
      <c r="I112" s="63">
        <f t="shared" si="10"/>
        <v>4057054.51</v>
      </c>
      <c r="J112" s="65">
        <v>1943045.49</v>
      </c>
      <c r="K112" s="96"/>
    </row>
    <row r="113" spans="1:13" ht="12.75" x14ac:dyDescent="0.2">
      <c r="A113" s="57" t="s">
        <v>56</v>
      </c>
      <c r="B113" s="65">
        <v>539221700</v>
      </c>
      <c r="C113" s="65">
        <v>630312623.16999996</v>
      </c>
      <c r="D113" s="65">
        <v>36739826.310000002</v>
      </c>
      <c r="E113" s="65">
        <v>437461126.55000001</v>
      </c>
      <c r="F113" s="65">
        <f t="shared" si="9"/>
        <v>192851496.61999995</v>
      </c>
      <c r="G113" s="65">
        <v>104124927.22</v>
      </c>
      <c r="H113" s="65">
        <v>255985574.34999999</v>
      </c>
      <c r="I113" s="63">
        <f t="shared" si="10"/>
        <v>374327048.81999993</v>
      </c>
      <c r="J113" s="65">
        <v>234291337.44</v>
      </c>
      <c r="K113" s="96"/>
      <c r="M113" s="52"/>
    </row>
    <row r="114" spans="1:13" s="52" customFormat="1" ht="12.75" x14ac:dyDescent="0.2">
      <c r="A114" s="57" t="s">
        <v>57</v>
      </c>
      <c r="B114" s="65">
        <f>SUM(B115:B117)</f>
        <v>26143200</v>
      </c>
      <c r="C114" s="65">
        <f>SUM(C115:C117)</f>
        <v>113908855.59</v>
      </c>
      <c r="D114" s="65">
        <f>SUM(D115:D117)</f>
        <v>7747728.8099999996</v>
      </c>
      <c r="E114" s="65">
        <f>SUM(E115:E117)</f>
        <v>29002196.199999999</v>
      </c>
      <c r="F114" s="65">
        <f t="shared" si="9"/>
        <v>84906659.390000001</v>
      </c>
      <c r="G114" s="65">
        <f>SUM(G115:G117)</f>
        <v>4458379.58</v>
      </c>
      <c r="H114" s="65">
        <f>SUM(H115:H117)</f>
        <v>14258334.99</v>
      </c>
      <c r="I114" s="63">
        <f t="shared" si="10"/>
        <v>99650520.600000009</v>
      </c>
      <c r="J114" s="65">
        <f>SUM(J115:J117)</f>
        <v>13478887.190000001</v>
      </c>
      <c r="K114" s="96">
        <f>SUM(K115:K117)</f>
        <v>0</v>
      </c>
      <c r="L114" s="50"/>
      <c r="M114" s="50"/>
    </row>
    <row r="115" spans="1:13" ht="12.75" x14ac:dyDescent="0.2">
      <c r="A115" s="57" t="s">
        <v>58</v>
      </c>
      <c r="B115" s="65">
        <v>19143100</v>
      </c>
      <c r="C115" s="65">
        <v>104408755.59</v>
      </c>
      <c r="D115" s="65">
        <v>6718974.3399999999</v>
      </c>
      <c r="E115" s="65">
        <v>25948709.640000001</v>
      </c>
      <c r="F115" s="65">
        <f t="shared" si="9"/>
        <v>78460045.950000003</v>
      </c>
      <c r="G115" s="65">
        <v>3429625.11</v>
      </c>
      <c r="H115" s="65">
        <v>11204848.43</v>
      </c>
      <c r="I115" s="63">
        <f t="shared" si="10"/>
        <v>93203907.159999996</v>
      </c>
      <c r="J115" s="65">
        <v>10425400.630000001</v>
      </c>
      <c r="K115" s="96"/>
    </row>
    <row r="116" spans="1:13" ht="12.75" x14ac:dyDescent="0.2">
      <c r="A116" s="57" t="s">
        <v>59</v>
      </c>
      <c r="B116" s="65"/>
      <c r="C116" s="65"/>
      <c r="D116" s="65"/>
      <c r="E116" s="65"/>
      <c r="F116" s="65">
        <f t="shared" si="9"/>
        <v>0</v>
      </c>
      <c r="G116" s="65"/>
      <c r="H116" s="65"/>
      <c r="I116" s="63">
        <f t="shared" si="10"/>
        <v>0</v>
      </c>
      <c r="J116" s="65"/>
      <c r="K116" s="96"/>
    </row>
    <row r="117" spans="1:13" ht="12.75" x14ac:dyDescent="0.2">
      <c r="A117" s="57" t="s">
        <v>60</v>
      </c>
      <c r="B117" s="65">
        <v>7000100</v>
      </c>
      <c r="C117" s="65">
        <v>9500100</v>
      </c>
      <c r="D117" s="65">
        <v>1028754.47</v>
      </c>
      <c r="E117" s="65">
        <v>3053486.56</v>
      </c>
      <c r="F117" s="65">
        <f t="shared" si="9"/>
        <v>6446613.4399999995</v>
      </c>
      <c r="G117" s="65">
        <v>1028754.47</v>
      </c>
      <c r="H117" s="65">
        <v>3053486.56</v>
      </c>
      <c r="I117" s="63">
        <f t="shared" si="10"/>
        <v>6446613.4399999995</v>
      </c>
      <c r="J117" s="65">
        <v>3053486.56</v>
      </c>
      <c r="K117" s="97"/>
    </row>
    <row r="118" spans="1:13" ht="12.75" customHeight="1" x14ac:dyDescent="0.2">
      <c r="A118" s="57" t="s">
        <v>61</v>
      </c>
      <c r="B118" s="63">
        <v>16397800</v>
      </c>
      <c r="C118" s="63">
        <v>13397800</v>
      </c>
      <c r="D118" s="98"/>
      <c r="E118" s="98"/>
      <c r="F118" s="63">
        <f>C118</f>
        <v>13397800</v>
      </c>
      <c r="G118" s="98"/>
      <c r="H118" s="98"/>
      <c r="I118" s="63">
        <f>C118</f>
        <v>13397800</v>
      </c>
      <c r="J118" s="98"/>
      <c r="K118" s="98"/>
    </row>
    <row r="119" spans="1:13" ht="12.75" x14ac:dyDescent="0.2">
      <c r="A119" s="57" t="s">
        <v>907</v>
      </c>
      <c r="B119" s="63">
        <f>B213</f>
        <v>102125100</v>
      </c>
      <c r="C119" s="63">
        <f>C213</f>
        <v>102171296.28999999</v>
      </c>
      <c r="D119" s="63">
        <f>D213</f>
        <v>14473893.09</v>
      </c>
      <c r="E119" s="63">
        <f>E213</f>
        <v>44959837.299999997</v>
      </c>
      <c r="F119" s="63">
        <f t="shared" ref="F119:F128" si="11">C119-E119</f>
        <v>57211458.989999995</v>
      </c>
      <c r="G119" s="63">
        <f>G213</f>
        <v>14804449.780000001</v>
      </c>
      <c r="H119" s="63">
        <f>H213</f>
        <v>43922794.850000001</v>
      </c>
      <c r="I119" s="63">
        <f>I213</f>
        <v>58248501.43999999</v>
      </c>
      <c r="J119" s="63">
        <f>J213</f>
        <v>37217209.170000002</v>
      </c>
      <c r="K119" s="65">
        <f>K213</f>
        <v>0</v>
      </c>
    </row>
    <row r="120" spans="1:13" ht="12.75" x14ac:dyDescent="0.2">
      <c r="A120" s="81" t="s">
        <v>908</v>
      </c>
      <c r="B120" s="75">
        <f>B109+B119</f>
        <v>1174530000</v>
      </c>
      <c r="C120" s="75">
        <f>C109+C119</f>
        <v>1362776470.5599997</v>
      </c>
      <c r="D120" s="75">
        <f>D109+D119</f>
        <v>135859506.57999998</v>
      </c>
      <c r="E120" s="75">
        <f>E109+E119</f>
        <v>741961255.83000004</v>
      </c>
      <c r="F120" s="75">
        <f t="shared" si="11"/>
        <v>620815214.72999966</v>
      </c>
      <c r="G120" s="75">
        <f>G109+G119</f>
        <v>200317061.38</v>
      </c>
      <c r="H120" s="75">
        <f>H109+H119</f>
        <v>544586446.93000007</v>
      </c>
      <c r="I120" s="75">
        <f t="shared" ref="I120:I128" si="12">C120-H120</f>
        <v>818190023.62999964</v>
      </c>
      <c r="J120" s="75">
        <f>J109+J119</f>
        <v>476683720.57000005</v>
      </c>
      <c r="K120" s="76">
        <f>K109+K119</f>
        <v>0</v>
      </c>
    </row>
    <row r="121" spans="1:13" ht="12.75" x14ac:dyDescent="0.2">
      <c r="A121" s="77" t="s">
        <v>909</v>
      </c>
      <c r="B121" s="64">
        <f>B122+B125</f>
        <v>0</v>
      </c>
      <c r="C121" s="64">
        <f>C122+C125</f>
        <v>0</v>
      </c>
      <c r="D121" s="64">
        <f>D122+D125</f>
        <v>0</v>
      </c>
      <c r="E121" s="64">
        <f>E122+E125</f>
        <v>0</v>
      </c>
      <c r="F121" s="64">
        <f t="shared" si="11"/>
        <v>0</v>
      </c>
      <c r="G121" s="64">
        <f>G122+G125</f>
        <v>0</v>
      </c>
      <c r="H121" s="64">
        <f>H122+H125</f>
        <v>0</v>
      </c>
      <c r="I121" s="64">
        <f t="shared" si="12"/>
        <v>0</v>
      </c>
      <c r="J121" s="64">
        <f>J122+J125</f>
        <v>0</v>
      </c>
      <c r="K121" s="65">
        <f>K122+K125</f>
        <v>0</v>
      </c>
    </row>
    <row r="122" spans="1:13" ht="12.75" x14ac:dyDescent="0.2">
      <c r="A122" s="78" t="s">
        <v>2</v>
      </c>
      <c r="B122" s="63">
        <f>SUM(B123:B124)</f>
        <v>0</v>
      </c>
      <c r="C122" s="63">
        <f>SUM(C123:C124)</f>
        <v>0</v>
      </c>
      <c r="D122" s="63">
        <f>SUM(D123:D124)</f>
        <v>0</v>
      </c>
      <c r="E122" s="65">
        <f>SUM(E123:E124)</f>
        <v>0</v>
      </c>
      <c r="F122" s="63">
        <f t="shared" si="11"/>
        <v>0</v>
      </c>
      <c r="G122" s="63">
        <f>SUM(G123:G124)</f>
        <v>0</v>
      </c>
      <c r="H122" s="65">
        <f>SUM(H123:H124)</f>
        <v>0</v>
      </c>
      <c r="I122" s="63">
        <f t="shared" si="12"/>
        <v>0</v>
      </c>
      <c r="J122" s="65">
        <f>SUM(J123:J124)</f>
        <v>0</v>
      </c>
      <c r="K122" s="65">
        <f>SUM(K123:K124)</f>
        <v>0</v>
      </c>
    </row>
    <row r="123" spans="1:13" ht="12.75" x14ac:dyDescent="0.2">
      <c r="A123" s="78" t="s">
        <v>0</v>
      </c>
      <c r="B123" s="63"/>
      <c r="C123" s="63"/>
      <c r="D123" s="63"/>
      <c r="E123" s="65"/>
      <c r="F123" s="63">
        <f t="shared" si="11"/>
        <v>0</v>
      </c>
      <c r="G123" s="63"/>
      <c r="H123" s="65"/>
      <c r="I123" s="63">
        <f t="shared" si="12"/>
        <v>0</v>
      </c>
      <c r="J123" s="65"/>
      <c r="K123" s="65"/>
    </row>
    <row r="124" spans="1:13" ht="12.75" x14ac:dyDescent="0.2">
      <c r="A124" s="78" t="s">
        <v>1</v>
      </c>
      <c r="B124" s="63"/>
      <c r="C124" s="63"/>
      <c r="D124" s="63"/>
      <c r="E124" s="65"/>
      <c r="F124" s="63">
        <f t="shared" si="11"/>
        <v>0</v>
      </c>
      <c r="G124" s="63"/>
      <c r="H124" s="65"/>
      <c r="I124" s="63">
        <f t="shared" si="12"/>
        <v>0</v>
      </c>
      <c r="J124" s="65"/>
      <c r="K124" s="65"/>
    </row>
    <row r="125" spans="1:13" ht="12.75" x14ac:dyDescent="0.2">
      <c r="A125" s="78" t="s">
        <v>3</v>
      </c>
      <c r="B125" s="63">
        <f>SUM(B126:B127)</f>
        <v>0</v>
      </c>
      <c r="C125" s="63">
        <f>SUM(C126:C127)</f>
        <v>0</v>
      </c>
      <c r="D125" s="63">
        <f>SUM(D126:D127)</f>
        <v>0</v>
      </c>
      <c r="E125" s="65">
        <f>SUM(E126:E127)</f>
        <v>0</v>
      </c>
      <c r="F125" s="63">
        <f t="shared" si="11"/>
        <v>0</v>
      </c>
      <c r="G125" s="63">
        <f>SUM(G126:G127)</f>
        <v>0</v>
      </c>
      <c r="H125" s="65">
        <f>SUM(H126:H127)</f>
        <v>0</v>
      </c>
      <c r="I125" s="63">
        <f t="shared" si="12"/>
        <v>0</v>
      </c>
      <c r="J125" s="65">
        <f>SUM(J126:J127)</f>
        <v>0</v>
      </c>
      <c r="K125" s="65">
        <f>SUM(K126:K127)</f>
        <v>0</v>
      </c>
    </row>
    <row r="126" spans="1:13" ht="12.75" x14ac:dyDescent="0.2">
      <c r="A126" s="78" t="s">
        <v>0</v>
      </c>
      <c r="B126" s="63"/>
      <c r="C126" s="63"/>
      <c r="D126" s="63"/>
      <c r="E126" s="65"/>
      <c r="F126" s="63">
        <f t="shared" si="11"/>
        <v>0</v>
      </c>
      <c r="G126" s="63"/>
      <c r="H126" s="65"/>
      <c r="I126" s="63">
        <f t="shared" si="12"/>
        <v>0</v>
      </c>
      <c r="J126" s="65"/>
      <c r="K126" s="65"/>
    </row>
    <row r="127" spans="1:13" ht="12.75" x14ac:dyDescent="0.2">
      <c r="A127" s="99" t="s">
        <v>1</v>
      </c>
      <c r="B127" s="79"/>
      <c r="C127" s="79"/>
      <c r="D127" s="79"/>
      <c r="E127" s="80"/>
      <c r="F127" s="79">
        <f t="shared" si="11"/>
        <v>0</v>
      </c>
      <c r="G127" s="79"/>
      <c r="H127" s="80"/>
      <c r="I127" s="79">
        <f t="shared" si="12"/>
        <v>0</v>
      </c>
      <c r="J127" s="80"/>
      <c r="K127" s="80"/>
    </row>
    <row r="128" spans="1:13" ht="12.75" x14ac:dyDescent="0.2">
      <c r="A128" s="100" t="s">
        <v>910</v>
      </c>
      <c r="B128" s="79">
        <f>B120+B121</f>
        <v>1174530000</v>
      </c>
      <c r="C128" s="79">
        <f>C120+C121</f>
        <v>1362776470.5599997</v>
      </c>
      <c r="D128" s="79">
        <f>D120+D121</f>
        <v>135859506.57999998</v>
      </c>
      <c r="E128" s="79">
        <f>E120+E121</f>
        <v>741961255.83000004</v>
      </c>
      <c r="F128" s="79">
        <f t="shared" si="11"/>
        <v>620815214.72999966</v>
      </c>
      <c r="G128" s="79">
        <f>G120+G121</f>
        <v>200317061.38</v>
      </c>
      <c r="H128" s="79">
        <f>H120+H121</f>
        <v>544586446.93000007</v>
      </c>
      <c r="I128" s="79">
        <f t="shared" si="12"/>
        <v>818190023.62999964</v>
      </c>
      <c r="J128" s="79">
        <f>J120+J121</f>
        <v>476683720.57000005</v>
      </c>
      <c r="K128" s="80">
        <f>K120+K121</f>
        <v>0</v>
      </c>
    </row>
    <row r="129" spans="1:13" ht="12.75" x14ac:dyDescent="0.2">
      <c r="A129" s="100" t="s">
        <v>911</v>
      </c>
      <c r="B129" s="98"/>
      <c r="C129" s="98"/>
      <c r="D129" s="98"/>
      <c r="E129" s="75">
        <f>IF(F95&gt;E128,F95-E128,0)</f>
        <v>0</v>
      </c>
      <c r="F129" s="98"/>
      <c r="G129" s="98"/>
      <c r="H129" s="79">
        <f>IF(F95&gt;H128,F95-H128,0)</f>
        <v>193584886.58999991</v>
      </c>
      <c r="I129" s="98"/>
      <c r="J129" s="79">
        <f>IF(F95&gt;J128,F95-J128,0)</f>
        <v>261487612.94999993</v>
      </c>
      <c r="K129" s="101"/>
    </row>
    <row r="130" spans="1:13" ht="12.75" x14ac:dyDescent="0.2">
      <c r="A130" s="100" t="s">
        <v>912</v>
      </c>
      <c r="B130" s="79">
        <f>B128+B129</f>
        <v>1174530000</v>
      </c>
      <c r="C130" s="79">
        <f>C128+C129</f>
        <v>1362776470.5599997</v>
      </c>
      <c r="D130" s="79">
        <f>D128+D129</f>
        <v>135859506.57999998</v>
      </c>
      <c r="E130" s="79">
        <f>E128+E129</f>
        <v>741961255.83000004</v>
      </c>
      <c r="F130" s="75"/>
      <c r="G130" s="79">
        <f>G128+G129</f>
        <v>200317061.38</v>
      </c>
      <c r="H130" s="79">
        <f>H128+H129</f>
        <v>738171333.51999998</v>
      </c>
      <c r="I130" s="75"/>
      <c r="J130" s="79">
        <f>J128+J129</f>
        <v>738171333.51999998</v>
      </c>
      <c r="K130" s="80">
        <f>K128+K129</f>
        <v>0</v>
      </c>
    </row>
    <row r="131" spans="1:13" ht="12.75" x14ac:dyDescent="0.2">
      <c r="A131" s="57" t="s">
        <v>548</v>
      </c>
      <c r="B131" s="63">
        <v>25470000</v>
      </c>
      <c r="C131" s="63">
        <v>25470000</v>
      </c>
      <c r="D131" s="98"/>
      <c r="E131" s="98"/>
      <c r="F131" s="63">
        <f>C131</f>
        <v>25470000</v>
      </c>
      <c r="G131" s="98"/>
      <c r="H131" s="98"/>
      <c r="I131" s="63">
        <f>C131</f>
        <v>25470000</v>
      </c>
      <c r="J131" s="98"/>
      <c r="K131" s="101"/>
    </row>
    <row r="132" spans="1:13" ht="12.75" x14ac:dyDescent="0.2">
      <c r="A132" s="744" t="s">
        <v>1124</v>
      </c>
      <c r="B132" s="744"/>
      <c r="C132" s="744"/>
      <c r="D132" s="744"/>
      <c r="E132" s="744"/>
      <c r="F132" s="744"/>
      <c r="G132" s="744"/>
      <c r="H132" s="744"/>
      <c r="I132" s="744"/>
      <c r="J132" s="744"/>
      <c r="K132" s="745"/>
      <c r="L132" s="57"/>
    </row>
    <row r="133" spans="1:13" ht="12.75" x14ac:dyDescent="0.2">
      <c r="A133" s="103" t="s">
        <v>448</v>
      </c>
      <c r="B133" s="103"/>
      <c r="C133" s="103"/>
      <c r="D133" s="103"/>
      <c r="E133" s="103"/>
      <c r="F133" s="103"/>
      <c r="G133" s="103"/>
      <c r="H133" s="103"/>
      <c r="I133" s="103"/>
      <c r="J133" s="103"/>
      <c r="L133" s="57"/>
    </row>
    <row r="134" spans="1:13" ht="12.75" x14ac:dyDescent="0.2">
      <c r="A134" s="103"/>
      <c r="B134" s="103"/>
      <c r="C134" s="103"/>
      <c r="D134" s="103"/>
      <c r="E134" s="103"/>
      <c r="F134" s="103"/>
      <c r="G134" s="103"/>
      <c r="H134" s="103"/>
      <c r="I134" s="103"/>
      <c r="J134" s="103"/>
      <c r="M134" s="57"/>
    </row>
    <row r="135" spans="1:13" ht="22.5" customHeight="1" x14ac:dyDescent="0.2">
      <c r="A135" s="573" t="s">
        <v>901</v>
      </c>
      <c r="B135" s="16">
        <v>1200000000</v>
      </c>
      <c r="C135" s="103"/>
      <c r="D135" s="103"/>
      <c r="E135" s="103"/>
      <c r="F135" s="103"/>
      <c r="G135" s="103"/>
      <c r="H135" s="103"/>
      <c r="I135" s="103"/>
      <c r="J135" s="103"/>
      <c r="M135" s="57"/>
    </row>
    <row r="136" spans="1:13" ht="22.5" customHeight="1" x14ac:dyDescent="0.2">
      <c r="A136" s="573" t="s">
        <v>902</v>
      </c>
      <c r="B136" s="19">
        <v>1200000000</v>
      </c>
      <c r="C136" s="103"/>
      <c r="D136" s="103"/>
      <c r="E136" s="103"/>
      <c r="F136" s="103"/>
      <c r="G136" s="103"/>
      <c r="H136" s="103"/>
      <c r="I136" s="103"/>
      <c r="J136" s="103"/>
      <c r="M136" s="57"/>
    </row>
    <row r="137" spans="1:13" ht="12.75" customHeight="1" x14ac:dyDescent="0.2">
      <c r="A137" s="103"/>
      <c r="B137" s="103"/>
      <c r="C137" s="103"/>
      <c r="D137" s="103"/>
      <c r="E137" s="103"/>
      <c r="F137" s="103"/>
      <c r="G137" s="103"/>
      <c r="H137" s="103"/>
      <c r="I137" s="103"/>
      <c r="J137" s="103"/>
      <c r="M137" s="57"/>
    </row>
    <row r="138" spans="1:13" ht="25.5" x14ac:dyDescent="0.2">
      <c r="A138" s="557"/>
      <c r="B138" s="733" t="s">
        <v>447</v>
      </c>
      <c r="C138" s="558" t="s">
        <v>184</v>
      </c>
      <c r="D138" s="736" t="s">
        <v>68</v>
      </c>
      <c r="E138" s="737"/>
      <c r="F138" s="737"/>
      <c r="G138" s="737"/>
      <c r="H138" s="559" t="s">
        <v>98</v>
      </c>
    </row>
    <row r="139" spans="1:13" ht="12.75" x14ac:dyDescent="0.2">
      <c r="A139" s="574" t="s">
        <v>494</v>
      </c>
      <c r="B139" s="734"/>
      <c r="C139" s="561"/>
      <c r="D139" s="559" t="str">
        <f>D107</f>
        <v>No Bimestre</v>
      </c>
      <c r="E139" s="559" t="s">
        <v>73</v>
      </c>
      <c r="F139" s="559" t="str">
        <f>E107</f>
        <v>Até o  Bimestre</v>
      </c>
      <c r="G139" s="559" t="s">
        <v>73</v>
      </c>
      <c r="H139" s="559"/>
    </row>
    <row r="140" spans="1:13" ht="12.75" x14ac:dyDescent="0.2">
      <c r="A140" s="562"/>
      <c r="B140" s="735"/>
      <c r="C140" s="563" t="s">
        <v>75</v>
      </c>
      <c r="D140" s="564" t="s">
        <v>76</v>
      </c>
      <c r="E140" s="564" t="s">
        <v>77</v>
      </c>
      <c r="F140" s="564" t="s">
        <v>91</v>
      </c>
      <c r="G140" s="564" t="s">
        <v>92</v>
      </c>
      <c r="H140" s="564" t="s">
        <v>93</v>
      </c>
    </row>
    <row r="141" spans="1:13" ht="12.75" x14ac:dyDescent="0.2">
      <c r="A141" s="104" t="s">
        <v>51</v>
      </c>
      <c r="B141" s="63">
        <f>B142+B182</f>
        <v>107358500</v>
      </c>
      <c r="C141" s="64">
        <f>C142+C182</f>
        <v>107358500</v>
      </c>
      <c r="D141" s="65">
        <f>D142+D182</f>
        <v>14918038.16</v>
      </c>
      <c r="E141" s="66">
        <f t="shared" ref="E141:E172" si="13">IF(C141&gt;0,D141/C141,0)*100</f>
        <v>13.895535202149805</v>
      </c>
      <c r="F141" s="66">
        <f>F142+F182</f>
        <v>38042332.68</v>
      </c>
      <c r="G141" s="66">
        <f t="shared" ref="G141:G172" si="14">IF(C141&gt;0,F141/C141,0)*100</f>
        <v>35.434858609239143</v>
      </c>
      <c r="H141" s="65">
        <f t="shared" ref="H141:H172" si="15">C141-F141</f>
        <v>69316167.319999993</v>
      </c>
    </row>
    <row r="142" spans="1:13" ht="12.75" x14ac:dyDescent="0.2">
      <c r="A142" s="67" t="s">
        <v>7</v>
      </c>
      <c r="B142" s="63">
        <f>B143+B147+B152+B160+B161+B162+B168+B177+B183+B186+B190+B191+B200</f>
        <v>107358500</v>
      </c>
      <c r="C142" s="63">
        <f>C143+C147+C152+C160+C161+C162+C168+C177+C183+C186+C190+C191+C200</f>
        <v>107358500</v>
      </c>
      <c r="D142" s="65">
        <f>D143+D147+D152+D160+D161+D162+D168+D177+D183+D186+D190+D191+D200</f>
        <v>14918038.16</v>
      </c>
      <c r="E142" s="65">
        <f t="shared" si="13"/>
        <v>13.895535202149805</v>
      </c>
      <c r="F142" s="65">
        <f>F143+F147+F152+F160+F161+F162+F168+F177+F183+F186+F190+F191+F200</f>
        <v>38042332.68</v>
      </c>
      <c r="G142" s="65">
        <f t="shared" si="14"/>
        <v>35.434858609239143</v>
      </c>
      <c r="H142" s="65">
        <f t="shared" si="15"/>
        <v>69316167.319999993</v>
      </c>
    </row>
    <row r="143" spans="1:13" ht="12.75" x14ac:dyDescent="0.2">
      <c r="A143" s="105" t="s">
        <v>612</v>
      </c>
      <c r="B143" s="63">
        <f>SUM(B144:B146)</f>
        <v>710000</v>
      </c>
      <c r="C143" s="63">
        <f>SUM(C144:C146)</f>
        <v>710000</v>
      </c>
      <c r="D143" s="65">
        <f>SUM(D144:D146)</f>
        <v>148184.34</v>
      </c>
      <c r="E143" s="65">
        <f t="shared" si="13"/>
        <v>20.871033802816903</v>
      </c>
      <c r="F143" s="65">
        <f>SUM(F144:F146)</f>
        <v>296368.68</v>
      </c>
      <c r="G143" s="65">
        <f t="shared" si="14"/>
        <v>41.742067605633807</v>
      </c>
      <c r="H143" s="65">
        <f t="shared" si="15"/>
        <v>413631.32</v>
      </c>
    </row>
    <row r="144" spans="1:13" ht="12.75" x14ac:dyDescent="0.2">
      <c r="A144" s="67" t="s">
        <v>8</v>
      </c>
      <c r="B144" s="63"/>
      <c r="C144" s="63"/>
      <c r="D144" s="65"/>
      <c r="E144" s="65">
        <f t="shared" si="13"/>
        <v>0</v>
      </c>
      <c r="F144" s="65"/>
      <c r="G144" s="65">
        <f t="shared" si="14"/>
        <v>0</v>
      </c>
      <c r="H144" s="65">
        <f t="shared" si="15"/>
        <v>0</v>
      </c>
    </row>
    <row r="145" spans="1:8" ht="12.75" x14ac:dyDescent="0.2">
      <c r="A145" s="67" t="s">
        <v>9</v>
      </c>
      <c r="B145" s="63">
        <v>710000</v>
      </c>
      <c r="C145" s="63">
        <v>710000</v>
      </c>
      <c r="D145" s="65">
        <v>148184.34</v>
      </c>
      <c r="E145" s="65">
        <f t="shared" si="13"/>
        <v>20.871033802816903</v>
      </c>
      <c r="F145" s="65">
        <v>296368.68</v>
      </c>
      <c r="G145" s="65">
        <f t="shared" si="14"/>
        <v>41.742067605633807</v>
      </c>
      <c r="H145" s="65">
        <f t="shared" si="15"/>
        <v>413631.32</v>
      </c>
    </row>
    <row r="146" spans="1:8" ht="12.75" x14ac:dyDescent="0.2">
      <c r="A146" s="67" t="s">
        <v>10</v>
      </c>
      <c r="B146" s="63"/>
      <c r="C146" s="63"/>
      <c r="D146" s="65"/>
      <c r="E146" s="65">
        <f t="shared" si="13"/>
        <v>0</v>
      </c>
      <c r="F146" s="65"/>
      <c r="G146" s="65">
        <f t="shared" si="14"/>
        <v>0</v>
      </c>
      <c r="H146" s="65">
        <f t="shared" si="15"/>
        <v>0</v>
      </c>
    </row>
    <row r="147" spans="1:8" ht="12.75" x14ac:dyDescent="0.2">
      <c r="A147" s="105" t="s">
        <v>581</v>
      </c>
      <c r="B147" s="63">
        <f>SUM(B148:B151)</f>
        <v>102155500</v>
      </c>
      <c r="C147" s="63">
        <f>SUM(C148:C151)</f>
        <v>102155500</v>
      </c>
      <c r="D147" s="65">
        <f>SUM(D148:D151)</f>
        <v>14288812.58</v>
      </c>
      <c r="E147" s="65">
        <f t="shared" si="13"/>
        <v>13.987315983965621</v>
      </c>
      <c r="F147" s="65">
        <f>SUM(F148:F151)</f>
        <v>36612483.390000001</v>
      </c>
      <c r="G147" s="65">
        <f t="shared" si="14"/>
        <v>35.839953198799869</v>
      </c>
      <c r="H147" s="65">
        <f t="shared" si="15"/>
        <v>65543016.609999999</v>
      </c>
    </row>
    <row r="148" spans="1:8" ht="12.75" x14ac:dyDescent="0.2">
      <c r="A148" s="67" t="s">
        <v>11</v>
      </c>
      <c r="B148" s="63">
        <v>102155500</v>
      </c>
      <c r="C148" s="63">
        <v>102155500</v>
      </c>
      <c r="D148" s="65">
        <v>14288812.58</v>
      </c>
      <c r="E148" s="65">
        <f t="shared" si="13"/>
        <v>13.987315983965621</v>
      </c>
      <c r="F148" s="65">
        <v>36612483.390000001</v>
      </c>
      <c r="G148" s="65">
        <f t="shared" si="14"/>
        <v>35.839953198799869</v>
      </c>
      <c r="H148" s="65">
        <f t="shared" si="15"/>
        <v>65543016.609999999</v>
      </c>
    </row>
    <row r="149" spans="1:8" ht="12.75" x14ac:dyDescent="0.2">
      <c r="A149" s="67" t="s">
        <v>582</v>
      </c>
      <c r="B149" s="63"/>
      <c r="C149" s="63"/>
      <c r="D149" s="65"/>
      <c r="E149" s="65">
        <f t="shared" si="13"/>
        <v>0</v>
      </c>
      <c r="F149" s="65"/>
      <c r="G149" s="65">
        <f t="shared" si="14"/>
        <v>0</v>
      </c>
      <c r="H149" s="65">
        <f t="shared" si="15"/>
        <v>0</v>
      </c>
    </row>
    <row r="150" spans="1:8" ht="25.5" x14ac:dyDescent="0.2">
      <c r="A150" s="106" t="s">
        <v>605</v>
      </c>
      <c r="B150" s="63"/>
      <c r="C150" s="63"/>
      <c r="D150" s="65"/>
      <c r="E150" s="65">
        <f t="shared" si="13"/>
        <v>0</v>
      </c>
      <c r="F150" s="65"/>
      <c r="G150" s="65">
        <f t="shared" si="14"/>
        <v>0</v>
      </c>
      <c r="H150" s="65">
        <f t="shared" si="15"/>
        <v>0</v>
      </c>
    </row>
    <row r="151" spans="1:8" ht="25.5" x14ac:dyDescent="0.2">
      <c r="A151" s="62" t="s">
        <v>617</v>
      </c>
      <c r="B151" s="63"/>
      <c r="C151" s="63"/>
      <c r="D151" s="65"/>
      <c r="E151" s="65">
        <f t="shared" si="13"/>
        <v>0</v>
      </c>
      <c r="F151" s="65"/>
      <c r="G151" s="65">
        <f t="shared" si="14"/>
        <v>0</v>
      </c>
      <c r="H151" s="65">
        <f t="shared" si="15"/>
        <v>0</v>
      </c>
    </row>
    <row r="152" spans="1:8" ht="12.75" x14ac:dyDescent="0.2">
      <c r="A152" s="67" t="s">
        <v>12</v>
      </c>
      <c r="B152" s="63">
        <f>SUM(B153:B159)</f>
        <v>0</v>
      </c>
      <c r="C152" s="63">
        <f>SUM(C153:C159)</f>
        <v>0</v>
      </c>
      <c r="D152" s="65">
        <f>SUM(D153:D159)</f>
        <v>0</v>
      </c>
      <c r="E152" s="65">
        <f t="shared" si="13"/>
        <v>0</v>
      </c>
      <c r="F152" s="65">
        <f>SUM(F153:F159)</f>
        <v>0</v>
      </c>
      <c r="G152" s="65">
        <f t="shared" si="14"/>
        <v>0</v>
      </c>
      <c r="H152" s="65">
        <f t="shared" si="15"/>
        <v>0</v>
      </c>
    </row>
    <row r="153" spans="1:8" ht="12.75" x14ac:dyDescent="0.2">
      <c r="A153" s="67" t="s">
        <v>583</v>
      </c>
      <c r="B153" s="63"/>
      <c r="C153" s="63"/>
      <c r="D153" s="65"/>
      <c r="E153" s="65">
        <f t="shared" si="13"/>
        <v>0</v>
      </c>
      <c r="F153" s="65"/>
      <c r="G153" s="65">
        <f t="shared" si="14"/>
        <v>0</v>
      </c>
      <c r="H153" s="65">
        <f t="shared" si="15"/>
        <v>0</v>
      </c>
    </row>
    <row r="154" spans="1:8" ht="12.75" x14ac:dyDescent="0.2">
      <c r="A154" s="67" t="s">
        <v>584</v>
      </c>
      <c r="B154" s="63"/>
      <c r="C154" s="63"/>
      <c r="D154" s="65"/>
      <c r="E154" s="65">
        <f t="shared" si="13"/>
        <v>0</v>
      </c>
      <c r="F154" s="65"/>
      <c r="G154" s="65">
        <f t="shared" si="14"/>
        <v>0</v>
      </c>
      <c r="H154" s="65">
        <f t="shared" si="15"/>
        <v>0</v>
      </c>
    </row>
    <row r="155" spans="1:8" ht="25.5" x14ac:dyDescent="0.2">
      <c r="A155" s="62" t="s">
        <v>618</v>
      </c>
      <c r="B155" s="63"/>
      <c r="C155" s="63"/>
      <c r="D155" s="65"/>
      <c r="E155" s="65">
        <f t="shared" si="13"/>
        <v>0</v>
      </c>
      <c r="F155" s="65"/>
      <c r="G155" s="65">
        <f t="shared" si="14"/>
        <v>0</v>
      </c>
      <c r="H155" s="65">
        <f t="shared" si="15"/>
        <v>0</v>
      </c>
    </row>
    <row r="156" spans="1:8" ht="12.75" x14ac:dyDescent="0.2">
      <c r="A156" s="67" t="s">
        <v>585</v>
      </c>
      <c r="B156" s="63"/>
      <c r="C156" s="63"/>
      <c r="D156" s="65"/>
      <c r="E156" s="65">
        <f t="shared" si="13"/>
        <v>0</v>
      </c>
      <c r="F156" s="65"/>
      <c r="G156" s="65">
        <f t="shared" si="14"/>
        <v>0</v>
      </c>
      <c r="H156" s="65">
        <f t="shared" si="15"/>
        <v>0</v>
      </c>
    </row>
    <row r="157" spans="1:8" ht="12.75" x14ac:dyDescent="0.2">
      <c r="A157" s="67" t="s">
        <v>586</v>
      </c>
      <c r="B157" s="63"/>
      <c r="C157" s="63"/>
      <c r="D157" s="65"/>
      <c r="E157" s="65">
        <f t="shared" si="13"/>
        <v>0</v>
      </c>
      <c r="F157" s="65"/>
      <c r="G157" s="65">
        <f t="shared" si="14"/>
        <v>0</v>
      </c>
      <c r="H157" s="65">
        <f t="shared" si="15"/>
        <v>0</v>
      </c>
    </row>
    <row r="158" spans="1:8" ht="12.75" x14ac:dyDescent="0.2">
      <c r="A158" s="67" t="s">
        <v>613</v>
      </c>
      <c r="B158" s="63"/>
      <c r="C158" s="63"/>
      <c r="D158" s="65"/>
      <c r="E158" s="65">
        <f t="shared" si="13"/>
        <v>0</v>
      </c>
      <c r="F158" s="65"/>
      <c r="G158" s="65">
        <f t="shared" si="14"/>
        <v>0</v>
      </c>
      <c r="H158" s="65">
        <f t="shared" si="15"/>
        <v>0</v>
      </c>
    </row>
    <row r="159" spans="1:8" ht="12.75" x14ac:dyDescent="0.2">
      <c r="A159" s="67" t="s">
        <v>614</v>
      </c>
      <c r="B159" s="63"/>
      <c r="C159" s="63"/>
      <c r="D159" s="65"/>
      <c r="E159" s="65">
        <f t="shared" si="13"/>
        <v>0</v>
      </c>
      <c r="F159" s="65"/>
      <c r="G159" s="65">
        <f t="shared" si="14"/>
        <v>0</v>
      </c>
      <c r="H159" s="65">
        <f t="shared" si="15"/>
        <v>0</v>
      </c>
    </row>
    <row r="160" spans="1:8" ht="12.75" x14ac:dyDescent="0.2">
      <c r="A160" s="67" t="s">
        <v>16</v>
      </c>
      <c r="B160" s="63"/>
      <c r="C160" s="63"/>
      <c r="D160" s="65"/>
      <c r="E160" s="65">
        <f t="shared" si="13"/>
        <v>0</v>
      </c>
      <c r="F160" s="65"/>
      <c r="G160" s="65">
        <f t="shared" si="14"/>
        <v>0</v>
      </c>
      <c r="H160" s="65">
        <f t="shared" si="15"/>
        <v>0</v>
      </c>
    </row>
    <row r="161" spans="1:8" ht="12.75" x14ac:dyDescent="0.2">
      <c r="A161" s="67" t="s">
        <v>17</v>
      </c>
      <c r="B161" s="63"/>
      <c r="C161" s="63"/>
      <c r="D161" s="65"/>
      <c r="E161" s="65">
        <f t="shared" si="13"/>
        <v>0</v>
      </c>
      <c r="F161" s="65"/>
      <c r="G161" s="65">
        <f t="shared" si="14"/>
        <v>0</v>
      </c>
      <c r="H161" s="65">
        <f t="shared" si="15"/>
        <v>0</v>
      </c>
    </row>
    <row r="162" spans="1:8" ht="12.75" x14ac:dyDescent="0.2">
      <c r="A162" s="67" t="s">
        <v>18</v>
      </c>
      <c r="B162" s="63">
        <f>SUM(B163:B167)</f>
        <v>2713000</v>
      </c>
      <c r="C162" s="63">
        <f>SUM(C163:C167)</f>
        <v>2713000</v>
      </c>
      <c r="D162" s="65">
        <f>SUM(D163:D167)</f>
        <v>214121.05</v>
      </c>
      <c r="E162" s="65">
        <f t="shared" si="13"/>
        <v>7.8924087725764824</v>
      </c>
      <c r="F162" s="65">
        <f>SUM(F163:F167)</f>
        <v>527739.53</v>
      </c>
      <c r="G162" s="65">
        <f t="shared" si="14"/>
        <v>19.452249539255437</v>
      </c>
      <c r="H162" s="65">
        <f t="shared" si="15"/>
        <v>2185260.4699999997</v>
      </c>
    </row>
    <row r="163" spans="1:8" ht="12.75" x14ac:dyDescent="0.2">
      <c r="A163" s="67" t="s">
        <v>589</v>
      </c>
      <c r="B163" s="63">
        <v>2628000</v>
      </c>
      <c r="C163" s="63">
        <v>2628000</v>
      </c>
      <c r="D163" s="65">
        <v>214121.05</v>
      </c>
      <c r="E163" s="65">
        <f t="shared" si="13"/>
        <v>8.1476807458143057</v>
      </c>
      <c r="F163" s="65">
        <v>527670.65</v>
      </c>
      <c r="G163" s="65">
        <f t="shared" si="14"/>
        <v>20.078791856925417</v>
      </c>
      <c r="H163" s="65">
        <f t="shared" si="15"/>
        <v>2100329.35</v>
      </c>
    </row>
    <row r="164" spans="1:8" ht="25.5" x14ac:dyDescent="0.2">
      <c r="A164" s="62" t="s">
        <v>619</v>
      </c>
      <c r="B164" s="63"/>
      <c r="C164" s="63"/>
      <c r="D164" s="65"/>
      <c r="E164" s="65">
        <f t="shared" si="13"/>
        <v>0</v>
      </c>
      <c r="F164" s="65"/>
      <c r="G164" s="65">
        <f t="shared" si="14"/>
        <v>0</v>
      </c>
      <c r="H164" s="65">
        <f t="shared" si="15"/>
        <v>0</v>
      </c>
    </row>
    <row r="165" spans="1:8" ht="12.75" x14ac:dyDescent="0.2">
      <c r="A165" s="67" t="s">
        <v>590</v>
      </c>
      <c r="B165" s="63"/>
      <c r="C165" s="63"/>
      <c r="D165" s="65"/>
      <c r="E165" s="65">
        <f t="shared" si="13"/>
        <v>0</v>
      </c>
      <c r="F165" s="65"/>
      <c r="G165" s="65">
        <f t="shared" si="14"/>
        <v>0</v>
      </c>
      <c r="H165" s="65">
        <f t="shared" si="15"/>
        <v>0</v>
      </c>
    </row>
    <row r="166" spans="1:8" ht="12.75" x14ac:dyDescent="0.2">
      <c r="A166" s="67" t="s">
        <v>591</v>
      </c>
      <c r="B166" s="63"/>
      <c r="C166" s="63"/>
      <c r="D166" s="65"/>
      <c r="E166" s="65">
        <f t="shared" si="13"/>
        <v>0</v>
      </c>
      <c r="F166" s="65"/>
      <c r="G166" s="65">
        <f t="shared" si="14"/>
        <v>0</v>
      </c>
      <c r="H166" s="65">
        <f t="shared" si="15"/>
        <v>0</v>
      </c>
    </row>
    <row r="167" spans="1:8" ht="12.75" x14ac:dyDescent="0.2">
      <c r="A167" s="67" t="s">
        <v>592</v>
      </c>
      <c r="B167" s="63">
        <v>85000</v>
      </c>
      <c r="C167" s="63">
        <v>85000</v>
      </c>
      <c r="D167" s="65">
        <v>0</v>
      </c>
      <c r="E167" s="65">
        <f t="shared" si="13"/>
        <v>0</v>
      </c>
      <c r="F167" s="65">
        <v>68.88</v>
      </c>
      <c r="G167" s="65">
        <f t="shared" si="14"/>
        <v>8.1035294117647053E-2</v>
      </c>
      <c r="H167" s="65">
        <f t="shared" si="15"/>
        <v>84931.12</v>
      </c>
    </row>
    <row r="168" spans="1:8" ht="12.75" x14ac:dyDescent="0.2">
      <c r="A168" s="67" t="s">
        <v>19</v>
      </c>
      <c r="B168" s="63">
        <f>SUM(B169:B176)</f>
        <v>0</v>
      </c>
      <c r="C168" s="63">
        <f>SUM(C169:C176)</f>
        <v>0</v>
      </c>
      <c r="D168" s="65">
        <f>SUM(D169:D176)</f>
        <v>0</v>
      </c>
      <c r="E168" s="65">
        <f t="shared" si="13"/>
        <v>0</v>
      </c>
      <c r="F168" s="65">
        <f>SUM(F169:F176)</f>
        <v>0</v>
      </c>
      <c r="G168" s="65">
        <f t="shared" si="14"/>
        <v>0</v>
      </c>
      <c r="H168" s="65">
        <f t="shared" si="15"/>
        <v>0</v>
      </c>
    </row>
    <row r="169" spans="1:8" ht="25.5" x14ac:dyDescent="0.2">
      <c r="A169" s="62" t="s">
        <v>620</v>
      </c>
      <c r="B169" s="63"/>
      <c r="C169" s="63"/>
      <c r="D169" s="65"/>
      <c r="E169" s="65">
        <f t="shared" si="13"/>
        <v>0</v>
      </c>
      <c r="F169" s="65"/>
      <c r="G169" s="65">
        <f t="shared" si="14"/>
        <v>0</v>
      </c>
      <c r="H169" s="65">
        <f t="shared" si="15"/>
        <v>0</v>
      </c>
    </row>
    <row r="170" spans="1:8" ht="25.5" x14ac:dyDescent="0.2">
      <c r="A170" s="62" t="s">
        <v>621</v>
      </c>
      <c r="B170" s="63"/>
      <c r="C170" s="63"/>
      <c r="D170" s="65"/>
      <c r="E170" s="65">
        <f t="shared" si="13"/>
        <v>0</v>
      </c>
      <c r="F170" s="65"/>
      <c r="G170" s="65">
        <f t="shared" si="14"/>
        <v>0</v>
      </c>
      <c r="H170" s="65">
        <f t="shared" si="15"/>
        <v>0</v>
      </c>
    </row>
    <row r="171" spans="1:8" ht="12.75" x14ac:dyDescent="0.2">
      <c r="A171" s="67" t="s">
        <v>594</v>
      </c>
      <c r="B171" s="63"/>
      <c r="C171" s="63"/>
      <c r="D171" s="65"/>
      <c r="E171" s="65">
        <f t="shared" si="13"/>
        <v>0</v>
      </c>
      <c r="F171" s="65"/>
      <c r="G171" s="65">
        <f t="shared" si="14"/>
        <v>0</v>
      </c>
      <c r="H171" s="65">
        <f t="shared" si="15"/>
        <v>0</v>
      </c>
    </row>
    <row r="172" spans="1:8" ht="12.75" x14ac:dyDescent="0.2">
      <c r="A172" s="67" t="s">
        <v>20</v>
      </c>
      <c r="B172" s="63"/>
      <c r="C172" s="63"/>
      <c r="D172" s="65"/>
      <c r="E172" s="65">
        <f t="shared" si="13"/>
        <v>0</v>
      </c>
      <c r="F172" s="65"/>
      <c r="G172" s="65">
        <f t="shared" si="14"/>
        <v>0</v>
      </c>
      <c r="H172" s="65">
        <f t="shared" si="15"/>
        <v>0</v>
      </c>
    </row>
    <row r="173" spans="1:8" ht="12.75" x14ac:dyDescent="0.2">
      <c r="A173" s="67" t="s">
        <v>30</v>
      </c>
      <c r="B173" s="63"/>
      <c r="C173" s="63"/>
      <c r="D173" s="65"/>
      <c r="E173" s="65">
        <f t="shared" ref="E173:E204" si="16">IF(C173&gt;0,D173/C173,0)*100</f>
        <v>0</v>
      </c>
      <c r="F173" s="65"/>
      <c r="G173" s="65">
        <f t="shared" ref="G173:G204" si="17">IF(C173&gt;0,F173/C173,0)*100</f>
        <v>0</v>
      </c>
      <c r="H173" s="65">
        <f t="shared" ref="H173:H204" si="18">C173-F173</f>
        <v>0</v>
      </c>
    </row>
    <row r="174" spans="1:8" ht="12.75" x14ac:dyDescent="0.2">
      <c r="A174" s="67" t="s">
        <v>21</v>
      </c>
      <c r="B174" s="63"/>
      <c r="C174" s="63"/>
      <c r="D174" s="65"/>
      <c r="E174" s="65">
        <f t="shared" si="16"/>
        <v>0</v>
      </c>
      <c r="F174" s="65"/>
      <c r="G174" s="65">
        <f t="shared" si="17"/>
        <v>0</v>
      </c>
      <c r="H174" s="65">
        <f t="shared" si="18"/>
        <v>0</v>
      </c>
    </row>
    <row r="175" spans="1:8" ht="12.75" x14ac:dyDescent="0.2">
      <c r="A175" s="67" t="s">
        <v>595</v>
      </c>
      <c r="B175" s="63"/>
      <c r="C175" s="63"/>
      <c r="D175" s="65"/>
      <c r="E175" s="65">
        <f t="shared" si="16"/>
        <v>0</v>
      </c>
      <c r="F175" s="65"/>
      <c r="G175" s="65">
        <f t="shared" si="17"/>
        <v>0</v>
      </c>
      <c r="H175" s="65">
        <f t="shared" si="18"/>
        <v>0</v>
      </c>
    </row>
    <row r="176" spans="1:8" ht="25.5" x14ac:dyDescent="0.2">
      <c r="A176" s="107" t="s">
        <v>610</v>
      </c>
      <c r="B176" s="63"/>
      <c r="C176" s="63"/>
      <c r="D176" s="65"/>
      <c r="E176" s="65">
        <f t="shared" si="16"/>
        <v>0</v>
      </c>
      <c r="F176" s="65"/>
      <c r="G176" s="65">
        <f t="shared" si="17"/>
        <v>0</v>
      </c>
      <c r="H176" s="65">
        <f t="shared" si="18"/>
        <v>0</v>
      </c>
    </row>
    <row r="177" spans="1:8" ht="12.75" x14ac:dyDescent="0.2">
      <c r="A177" s="67" t="s">
        <v>22</v>
      </c>
      <c r="B177" s="63">
        <f>SUM(B178:B181)</f>
        <v>1780000</v>
      </c>
      <c r="C177" s="63">
        <f>SUM(C178:C181)</f>
        <v>1780000</v>
      </c>
      <c r="D177" s="65">
        <f>SUM(D178:D181)</f>
        <v>266920.19</v>
      </c>
      <c r="E177" s="65">
        <f t="shared" si="16"/>
        <v>14.99551629213483</v>
      </c>
      <c r="F177" s="65">
        <f>SUM(F178:F181)</f>
        <v>605741.07999999996</v>
      </c>
      <c r="G177" s="65">
        <f t="shared" si="17"/>
        <v>34.030397752808987</v>
      </c>
      <c r="H177" s="65">
        <f t="shared" si="18"/>
        <v>1174258.92</v>
      </c>
    </row>
    <row r="178" spans="1:8" ht="12.75" x14ac:dyDescent="0.2">
      <c r="A178" s="67" t="s">
        <v>596</v>
      </c>
      <c r="B178" s="63"/>
      <c r="C178" s="63"/>
      <c r="D178" s="65"/>
      <c r="E178" s="65">
        <f t="shared" si="16"/>
        <v>0</v>
      </c>
      <c r="F178" s="65"/>
      <c r="G178" s="65">
        <f t="shared" si="17"/>
        <v>0</v>
      </c>
      <c r="H178" s="65">
        <f t="shared" si="18"/>
        <v>0</v>
      </c>
    </row>
    <row r="179" spans="1:8" ht="12.75" x14ac:dyDescent="0.2">
      <c r="A179" s="67" t="s">
        <v>597</v>
      </c>
      <c r="B179" s="63">
        <v>1780000</v>
      </c>
      <c r="C179" s="63">
        <v>1780000</v>
      </c>
      <c r="D179" s="65">
        <v>266920.19</v>
      </c>
      <c r="E179" s="65">
        <f t="shared" si="16"/>
        <v>14.99551629213483</v>
      </c>
      <c r="F179" s="65">
        <v>605741.07999999996</v>
      </c>
      <c r="G179" s="65">
        <f t="shared" si="17"/>
        <v>34.030397752808987</v>
      </c>
      <c r="H179" s="65">
        <f t="shared" si="18"/>
        <v>1174258.92</v>
      </c>
    </row>
    <row r="180" spans="1:8" ht="25.5" x14ac:dyDescent="0.2">
      <c r="A180" s="62" t="s">
        <v>622</v>
      </c>
      <c r="B180" s="63"/>
      <c r="C180" s="63"/>
      <c r="D180" s="65"/>
      <c r="E180" s="65">
        <f t="shared" si="16"/>
        <v>0</v>
      </c>
      <c r="F180" s="65"/>
      <c r="G180" s="65">
        <f t="shared" si="17"/>
        <v>0</v>
      </c>
      <c r="H180" s="65">
        <f t="shared" si="18"/>
        <v>0</v>
      </c>
    </row>
    <row r="181" spans="1:8" ht="12.75" x14ac:dyDescent="0.2">
      <c r="A181" s="62" t="s">
        <v>84</v>
      </c>
      <c r="B181" s="63"/>
      <c r="C181" s="63"/>
      <c r="D181" s="65"/>
      <c r="E181" s="65">
        <f t="shared" si="16"/>
        <v>0</v>
      </c>
      <c r="F181" s="65"/>
      <c r="G181" s="65">
        <f t="shared" si="17"/>
        <v>0</v>
      </c>
      <c r="H181" s="65">
        <f t="shared" si="18"/>
        <v>0</v>
      </c>
    </row>
    <row r="182" spans="1:8" ht="12.75" x14ac:dyDescent="0.2">
      <c r="A182" s="67" t="s">
        <v>23</v>
      </c>
      <c r="B182" s="63">
        <f>B183+B186+B191+B200</f>
        <v>0</v>
      </c>
      <c r="C182" s="63">
        <f>C183+C186+C191+C200</f>
        <v>0</v>
      </c>
      <c r="D182" s="65">
        <f>D183+D186+D191+D200</f>
        <v>0</v>
      </c>
      <c r="E182" s="65">
        <f t="shared" si="16"/>
        <v>0</v>
      </c>
      <c r="F182" s="65">
        <f>F183+F186+F191+F200</f>
        <v>0</v>
      </c>
      <c r="G182" s="65">
        <f t="shared" si="17"/>
        <v>0</v>
      </c>
      <c r="H182" s="65">
        <f t="shared" si="18"/>
        <v>0</v>
      </c>
    </row>
    <row r="183" spans="1:8" ht="12.75" x14ac:dyDescent="0.2">
      <c r="A183" s="67" t="s">
        <v>24</v>
      </c>
      <c r="B183" s="63">
        <f>SUM(B184:B185)</f>
        <v>0</v>
      </c>
      <c r="C183" s="63">
        <f>SUM(C184:C185)</f>
        <v>0</v>
      </c>
      <c r="D183" s="65">
        <f>SUM(D184:D185)</f>
        <v>0</v>
      </c>
      <c r="E183" s="65">
        <f t="shared" si="16"/>
        <v>0</v>
      </c>
      <c r="F183" s="65">
        <f>SUM(F184:F185)</f>
        <v>0</v>
      </c>
      <c r="G183" s="65">
        <f t="shared" si="17"/>
        <v>0</v>
      </c>
      <c r="H183" s="65">
        <f t="shared" si="18"/>
        <v>0</v>
      </c>
    </row>
    <row r="184" spans="1:8" ht="12.75" x14ac:dyDescent="0.2">
      <c r="A184" s="67" t="s">
        <v>598</v>
      </c>
      <c r="B184" s="63"/>
      <c r="C184" s="63"/>
      <c r="D184" s="65"/>
      <c r="E184" s="65">
        <f t="shared" si="16"/>
        <v>0</v>
      </c>
      <c r="F184" s="65"/>
      <c r="G184" s="65">
        <f t="shared" si="17"/>
        <v>0</v>
      </c>
      <c r="H184" s="65">
        <f t="shared" si="18"/>
        <v>0</v>
      </c>
    </row>
    <row r="185" spans="1:8" ht="12.75" x14ac:dyDescent="0.2">
      <c r="A185" s="67" t="s">
        <v>599</v>
      </c>
      <c r="B185" s="63"/>
      <c r="C185" s="63"/>
      <c r="D185" s="65"/>
      <c r="E185" s="65">
        <f t="shared" si="16"/>
        <v>0</v>
      </c>
      <c r="F185" s="65"/>
      <c r="G185" s="65">
        <f t="shared" si="17"/>
        <v>0</v>
      </c>
      <c r="H185" s="65">
        <f t="shared" si="18"/>
        <v>0</v>
      </c>
    </row>
    <row r="186" spans="1:8" ht="12.75" x14ac:dyDescent="0.2">
      <c r="A186" s="67" t="s">
        <v>25</v>
      </c>
      <c r="B186" s="63">
        <f>SUM(B187:B190)</f>
        <v>0</v>
      </c>
      <c r="C186" s="63">
        <f>SUM(C187:C190)</f>
        <v>0</v>
      </c>
      <c r="D186" s="65">
        <f>SUM(D187:D190)</f>
        <v>0</v>
      </c>
      <c r="E186" s="65">
        <f t="shared" si="16"/>
        <v>0</v>
      </c>
      <c r="F186" s="65">
        <f>SUM(F187:F190)</f>
        <v>0</v>
      </c>
      <c r="G186" s="65">
        <f t="shared" si="17"/>
        <v>0</v>
      </c>
      <c r="H186" s="65">
        <f t="shared" si="18"/>
        <v>0</v>
      </c>
    </row>
    <row r="187" spans="1:8" ht="12.75" x14ac:dyDescent="0.2">
      <c r="A187" s="67" t="s">
        <v>26</v>
      </c>
      <c r="B187" s="63"/>
      <c r="C187" s="63"/>
      <c r="D187" s="65"/>
      <c r="E187" s="65">
        <f t="shared" si="16"/>
        <v>0</v>
      </c>
      <c r="F187" s="65"/>
      <c r="G187" s="65">
        <f t="shared" si="17"/>
        <v>0</v>
      </c>
      <c r="H187" s="65">
        <f t="shared" si="18"/>
        <v>0</v>
      </c>
    </row>
    <row r="188" spans="1:8" ht="12.75" x14ac:dyDescent="0.2">
      <c r="A188" s="67" t="s">
        <v>27</v>
      </c>
      <c r="B188" s="63"/>
      <c r="C188" s="63"/>
      <c r="D188" s="65"/>
      <c r="E188" s="65">
        <f t="shared" si="16"/>
        <v>0</v>
      </c>
      <c r="F188" s="65"/>
      <c r="G188" s="65">
        <f t="shared" si="17"/>
        <v>0</v>
      </c>
      <c r="H188" s="65">
        <f t="shared" si="18"/>
        <v>0</v>
      </c>
    </row>
    <row r="189" spans="1:8" ht="12.75" x14ac:dyDescent="0.2">
      <c r="A189" s="67" t="s">
        <v>600</v>
      </c>
      <c r="B189" s="63"/>
      <c r="C189" s="63"/>
      <c r="D189" s="65"/>
      <c r="E189" s="65">
        <f t="shared" si="16"/>
        <v>0</v>
      </c>
      <c r="F189" s="65"/>
      <c r="G189" s="65">
        <f t="shared" si="17"/>
        <v>0</v>
      </c>
      <c r="H189" s="65">
        <f t="shared" si="18"/>
        <v>0</v>
      </c>
    </row>
    <row r="190" spans="1:8" ht="12.75" x14ac:dyDescent="0.2">
      <c r="A190" s="67" t="s">
        <v>28</v>
      </c>
      <c r="B190" s="63"/>
      <c r="C190" s="63"/>
      <c r="D190" s="65"/>
      <c r="E190" s="65">
        <f t="shared" si="16"/>
        <v>0</v>
      </c>
      <c r="F190" s="65"/>
      <c r="G190" s="65">
        <f t="shared" si="17"/>
        <v>0</v>
      </c>
      <c r="H190" s="65">
        <f t="shared" si="18"/>
        <v>0</v>
      </c>
    </row>
    <row r="191" spans="1:8" ht="12.75" x14ac:dyDescent="0.2">
      <c r="A191" s="67" t="s">
        <v>29</v>
      </c>
      <c r="B191" s="63">
        <f>SUM(B192:B199)</f>
        <v>0</v>
      </c>
      <c r="C191" s="63">
        <f>SUM(C192:C199)</f>
        <v>0</v>
      </c>
      <c r="D191" s="65">
        <f>SUM(D192:D199)</f>
        <v>0</v>
      </c>
      <c r="E191" s="65">
        <f t="shared" si="16"/>
        <v>0</v>
      </c>
      <c r="F191" s="65">
        <f>SUM(F192:F199)</f>
        <v>0</v>
      </c>
      <c r="G191" s="65">
        <f t="shared" si="17"/>
        <v>0</v>
      </c>
      <c r="H191" s="65">
        <f t="shared" si="18"/>
        <v>0</v>
      </c>
    </row>
    <row r="192" spans="1:8" ht="12.75" x14ac:dyDescent="0.2">
      <c r="A192" s="67" t="s">
        <v>601</v>
      </c>
      <c r="B192" s="63"/>
      <c r="C192" s="63"/>
      <c r="D192" s="65"/>
      <c r="E192" s="65">
        <f t="shared" si="16"/>
        <v>0</v>
      </c>
      <c r="F192" s="65"/>
      <c r="G192" s="65">
        <f t="shared" si="17"/>
        <v>0</v>
      </c>
      <c r="H192" s="65">
        <f t="shared" si="18"/>
        <v>0</v>
      </c>
    </row>
    <row r="193" spans="1:8" ht="26.25" customHeight="1" x14ac:dyDescent="0.2">
      <c r="A193" s="62" t="s">
        <v>623</v>
      </c>
      <c r="B193" s="63"/>
      <c r="C193" s="63"/>
      <c r="D193" s="65"/>
      <c r="E193" s="65">
        <f t="shared" si="16"/>
        <v>0</v>
      </c>
      <c r="F193" s="65"/>
      <c r="G193" s="65">
        <f t="shared" si="17"/>
        <v>0</v>
      </c>
      <c r="H193" s="65">
        <f t="shared" si="18"/>
        <v>0</v>
      </c>
    </row>
    <row r="194" spans="1:8" ht="12.75" x14ac:dyDescent="0.2">
      <c r="A194" s="67" t="s">
        <v>594</v>
      </c>
      <c r="B194" s="63"/>
      <c r="C194" s="63"/>
      <c r="D194" s="65"/>
      <c r="E194" s="65">
        <f t="shared" si="16"/>
        <v>0</v>
      </c>
      <c r="F194" s="65"/>
      <c r="G194" s="65">
        <f t="shared" si="17"/>
        <v>0</v>
      </c>
      <c r="H194" s="65">
        <f t="shared" si="18"/>
        <v>0</v>
      </c>
    </row>
    <row r="195" spans="1:8" ht="12.75" x14ac:dyDescent="0.2">
      <c r="A195" s="67" t="s">
        <v>20</v>
      </c>
      <c r="B195" s="63"/>
      <c r="C195" s="63"/>
      <c r="D195" s="65"/>
      <c r="E195" s="65">
        <f t="shared" si="16"/>
        <v>0</v>
      </c>
      <c r="F195" s="65"/>
      <c r="G195" s="65">
        <f t="shared" si="17"/>
        <v>0</v>
      </c>
      <c r="H195" s="65">
        <f t="shared" si="18"/>
        <v>0</v>
      </c>
    </row>
    <row r="196" spans="1:8" ht="12.75" x14ac:dyDescent="0.2">
      <c r="A196" s="73" t="s">
        <v>30</v>
      </c>
      <c r="B196" s="63"/>
      <c r="C196" s="63"/>
      <c r="D196" s="65"/>
      <c r="E196" s="65">
        <f t="shared" si="16"/>
        <v>0</v>
      </c>
      <c r="F196" s="65"/>
      <c r="G196" s="65">
        <f t="shared" si="17"/>
        <v>0</v>
      </c>
      <c r="H196" s="65">
        <f t="shared" si="18"/>
        <v>0</v>
      </c>
    </row>
    <row r="197" spans="1:8" ht="12.75" x14ac:dyDescent="0.2">
      <c r="A197" s="73" t="s">
        <v>21</v>
      </c>
      <c r="B197" s="63"/>
      <c r="C197" s="63"/>
      <c r="D197" s="65"/>
      <c r="E197" s="65">
        <f t="shared" si="16"/>
        <v>0</v>
      </c>
      <c r="F197" s="65"/>
      <c r="G197" s="65">
        <f t="shared" si="17"/>
        <v>0</v>
      </c>
      <c r="H197" s="65">
        <f t="shared" si="18"/>
        <v>0</v>
      </c>
    </row>
    <row r="198" spans="1:8" ht="12.75" x14ac:dyDescent="0.2">
      <c r="A198" s="67" t="s">
        <v>595</v>
      </c>
      <c r="B198" s="63"/>
      <c r="C198" s="63"/>
      <c r="D198" s="65"/>
      <c r="E198" s="65">
        <f t="shared" si="16"/>
        <v>0</v>
      </c>
      <c r="F198" s="65"/>
      <c r="G198" s="65">
        <f t="shared" si="17"/>
        <v>0</v>
      </c>
      <c r="H198" s="65">
        <f t="shared" si="18"/>
        <v>0</v>
      </c>
    </row>
    <row r="199" spans="1:8" ht="25.5" x14ac:dyDescent="0.2">
      <c r="A199" s="73" t="s">
        <v>624</v>
      </c>
      <c r="B199" s="63"/>
      <c r="C199" s="63"/>
      <c r="D199" s="65"/>
      <c r="E199" s="65">
        <f t="shared" si="16"/>
        <v>0</v>
      </c>
      <c r="F199" s="65"/>
      <c r="G199" s="65">
        <f t="shared" si="17"/>
        <v>0</v>
      </c>
      <c r="H199" s="65">
        <f t="shared" si="18"/>
        <v>0</v>
      </c>
    </row>
    <row r="200" spans="1:8" ht="12.75" x14ac:dyDescent="0.2">
      <c r="A200" s="105" t="s">
        <v>31</v>
      </c>
      <c r="B200" s="63">
        <f>SUM(B201:B205)</f>
        <v>0</v>
      </c>
      <c r="C200" s="63">
        <f>SUM(C201:C205)</f>
        <v>0</v>
      </c>
      <c r="D200" s="65">
        <f>SUM(D201:D205)</f>
        <v>0</v>
      </c>
      <c r="E200" s="65">
        <f t="shared" si="16"/>
        <v>0</v>
      </c>
      <c r="F200" s="65">
        <f>SUM(F201:F205)</f>
        <v>0</v>
      </c>
      <c r="G200" s="65">
        <f t="shared" si="17"/>
        <v>0</v>
      </c>
      <c r="H200" s="65">
        <f t="shared" si="18"/>
        <v>0</v>
      </c>
    </row>
    <row r="201" spans="1:8" ht="12.75" x14ac:dyDescent="0.2">
      <c r="A201" s="105" t="s">
        <v>32</v>
      </c>
      <c r="B201" s="63"/>
      <c r="C201" s="63"/>
      <c r="D201" s="65"/>
      <c r="E201" s="65">
        <f t="shared" si="16"/>
        <v>0</v>
      </c>
      <c r="F201" s="65"/>
      <c r="G201" s="65">
        <f t="shared" si="17"/>
        <v>0</v>
      </c>
      <c r="H201" s="65">
        <f t="shared" si="18"/>
        <v>0</v>
      </c>
    </row>
    <row r="202" spans="1:8" ht="12.75" x14ac:dyDescent="0.2">
      <c r="A202" s="106" t="s">
        <v>602</v>
      </c>
      <c r="B202" s="63"/>
      <c r="C202" s="63"/>
      <c r="D202" s="65"/>
      <c r="E202" s="65">
        <f t="shared" si="16"/>
        <v>0</v>
      </c>
      <c r="F202" s="65"/>
      <c r="G202" s="65">
        <f t="shared" si="17"/>
        <v>0</v>
      </c>
      <c r="H202" s="65">
        <f t="shared" si="18"/>
        <v>0</v>
      </c>
    </row>
    <row r="203" spans="1:8" ht="12.75" x14ac:dyDescent="0.2">
      <c r="A203" s="106" t="s">
        <v>615</v>
      </c>
      <c r="B203" s="63"/>
      <c r="C203" s="63"/>
      <c r="D203" s="65"/>
      <c r="E203" s="65">
        <f t="shared" si="16"/>
        <v>0</v>
      </c>
      <c r="F203" s="65"/>
      <c r="G203" s="65">
        <f t="shared" si="17"/>
        <v>0</v>
      </c>
      <c r="H203" s="65">
        <f t="shared" si="18"/>
        <v>0</v>
      </c>
    </row>
    <row r="204" spans="1:8" ht="12.75" x14ac:dyDescent="0.2">
      <c r="A204" s="108" t="s">
        <v>616</v>
      </c>
      <c r="B204" s="80"/>
      <c r="C204" s="80"/>
      <c r="D204" s="80"/>
      <c r="E204" s="80">
        <f t="shared" si="16"/>
        <v>0</v>
      </c>
      <c r="F204" s="80"/>
      <c r="G204" s="80">
        <f t="shared" si="17"/>
        <v>0</v>
      </c>
      <c r="H204" s="80">
        <f t="shared" si="18"/>
        <v>0</v>
      </c>
    </row>
    <row r="205" spans="1:8" ht="12.75" x14ac:dyDescent="0.2">
      <c r="A205" s="109"/>
      <c r="B205" s="103"/>
      <c r="C205" s="103"/>
      <c r="D205" s="103"/>
      <c r="E205" s="103"/>
      <c r="F205" s="103"/>
      <c r="G205" s="103"/>
      <c r="H205" s="103"/>
    </row>
    <row r="206" spans="1:8" ht="12.75" x14ac:dyDescent="0.2">
      <c r="A206" s="109"/>
      <c r="B206" s="103"/>
      <c r="C206" s="103"/>
      <c r="D206" s="103"/>
      <c r="E206" s="103"/>
      <c r="F206" s="103"/>
      <c r="G206" s="103"/>
      <c r="H206" s="103"/>
    </row>
    <row r="207" spans="1:8" ht="12.75" x14ac:dyDescent="0.2">
      <c r="A207" s="109"/>
      <c r="B207" s="103"/>
      <c r="C207" s="103"/>
      <c r="D207" s="103"/>
      <c r="E207" s="103"/>
      <c r="F207" s="103"/>
      <c r="G207" s="103"/>
      <c r="H207" s="103"/>
    </row>
    <row r="208" spans="1:8" ht="12.75" x14ac:dyDescent="0.2">
      <c r="A208" s="109"/>
      <c r="B208" s="103"/>
      <c r="C208" s="103"/>
      <c r="D208" s="103"/>
      <c r="E208" s="103"/>
      <c r="F208" s="103"/>
      <c r="G208" s="103"/>
      <c r="H208" s="103"/>
    </row>
    <row r="209" spans="1:13" s="57" customFormat="1" ht="12.75" x14ac:dyDescent="0.2">
      <c r="M209" s="50"/>
    </row>
    <row r="210" spans="1:13" ht="12.75" customHeight="1" x14ac:dyDescent="0.2">
      <c r="A210" s="222"/>
      <c r="B210" s="559" t="s">
        <v>94</v>
      </c>
      <c r="C210" s="559" t="s">
        <v>94</v>
      </c>
      <c r="D210" s="741" t="s">
        <v>95</v>
      </c>
      <c r="E210" s="742"/>
      <c r="F210" s="566" t="s">
        <v>98</v>
      </c>
      <c r="G210" s="741" t="s">
        <v>96</v>
      </c>
      <c r="H210" s="743"/>
      <c r="I210" s="566" t="s">
        <v>98</v>
      </c>
      <c r="J210" s="733" t="s">
        <v>716</v>
      </c>
      <c r="K210" s="738" t="s">
        <v>502</v>
      </c>
    </row>
    <row r="211" spans="1:13" ht="28.5" customHeight="1" x14ac:dyDescent="0.2">
      <c r="A211" s="61" t="s">
        <v>495</v>
      </c>
      <c r="B211" s="567" t="s">
        <v>70</v>
      </c>
      <c r="C211" s="567" t="s">
        <v>71</v>
      </c>
      <c r="D211" s="568" t="str">
        <f>D139</f>
        <v>No Bimestre</v>
      </c>
      <c r="E211" s="569" t="str">
        <f>F139</f>
        <v>Até o  Bimestre</v>
      </c>
      <c r="F211" s="568"/>
      <c r="G211" s="568" t="str">
        <f>D211</f>
        <v>No Bimestre</v>
      </c>
      <c r="H211" s="569" t="str">
        <f>E211</f>
        <v>Até o  Bimestre</v>
      </c>
      <c r="I211" s="568"/>
      <c r="J211" s="734"/>
      <c r="K211" s="739"/>
    </row>
    <row r="212" spans="1:13" ht="25.5" customHeight="1" x14ac:dyDescent="0.2">
      <c r="A212" s="570"/>
      <c r="B212" s="571" t="s">
        <v>99</v>
      </c>
      <c r="C212" s="571" t="s">
        <v>100</v>
      </c>
      <c r="D212" s="571"/>
      <c r="E212" s="571" t="s">
        <v>177</v>
      </c>
      <c r="F212" s="572" t="s">
        <v>499</v>
      </c>
      <c r="G212" s="564"/>
      <c r="H212" s="564" t="s">
        <v>102</v>
      </c>
      <c r="I212" s="572" t="s">
        <v>500</v>
      </c>
      <c r="J212" s="564" t="s">
        <v>307</v>
      </c>
      <c r="K212" s="740"/>
    </row>
    <row r="213" spans="1:13" ht="12.75" x14ac:dyDescent="0.2">
      <c r="A213" s="110" t="s">
        <v>907</v>
      </c>
      <c r="B213" s="111">
        <f>B214+B218+B222</f>
        <v>102125100</v>
      </c>
      <c r="C213" s="66">
        <f>C214+C218+C222</f>
        <v>102171296.28999999</v>
      </c>
      <c r="D213" s="111">
        <f>D214+D218+D222</f>
        <v>14473893.09</v>
      </c>
      <c r="E213" s="66">
        <f>E214+E218+E222</f>
        <v>44959837.299999997</v>
      </c>
      <c r="F213" s="111">
        <f t="shared" ref="F213:F222" si="19">C213-E213</f>
        <v>57211458.989999995</v>
      </c>
      <c r="G213" s="66">
        <f>G214+G218+G222</f>
        <v>14804449.780000001</v>
      </c>
      <c r="H213" s="111">
        <f>H214+H218+H222</f>
        <v>43922794.850000001</v>
      </c>
      <c r="I213" s="66">
        <f t="shared" ref="I213:I222" si="20">C213-H213</f>
        <v>58248501.43999999</v>
      </c>
      <c r="J213" s="66">
        <f>J214+J218+J222</f>
        <v>37217209.170000002</v>
      </c>
      <c r="K213" s="96">
        <f>K214+K218+K222</f>
        <v>0</v>
      </c>
    </row>
    <row r="214" spans="1:13" ht="12.75" x14ac:dyDescent="0.2">
      <c r="A214" s="112" t="s">
        <v>53</v>
      </c>
      <c r="B214" s="113">
        <f>SUM(B215:B217)</f>
        <v>102125100</v>
      </c>
      <c r="C214" s="65">
        <f>SUM(C215:C217)</f>
        <v>102171296.28999999</v>
      </c>
      <c r="D214" s="113">
        <f>SUM(D215:D217)</f>
        <v>14473893.09</v>
      </c>
      <c r="E214" s="65">
        <f>SUM(E215:E217)</f>
        <v>44959837.299999997</v>
      </c>
      <c r="F214" s="113">
        <f t="shared" si="19"/>
        <v>57211458.989999995</v>
      </c>
      <c r="G214" s="65">
        <f>SUM(G215:G217)</f>
        <v>14804449.780000001</v>
      </c>
      <c r="H214" s="113">
        <f>SUM(H215:H217)</f>
        <v>43922794.850000001</v>
      </c>
      <c r="I214" s="65">
        <f t="shared" si="20"/>
        <v>58248501.43999999</v>
      </c>
      <c r="J214" s="65">
        <f>SUM(J215:J217)</f>
        <v>37217209.170000002</v>
      </c>
      <c r="K214" s="96">
        <f>SUM(K215:K217)</f>
        <v>0</v>
      </c>
    </row>
    <row r="215" spans="1:13" ht="12.75" x14ac:dyDescent="0.2">
      <c r="A215" s="112" t="s">
        <v>54</v>
      </c>
      <c r="B215" s="113">
        <v>56928000</v>
      </c>
      <c r="C215" s="65">
        <v>56985848.420000002</v>
      </c>
      <c r="D215" s="113">
        <v>8440883.5500000007</v>
      </c>
      <c r="E215" s="65">
        <v>24997282.68</v>
      </c>
      <c r="F215" s="113">
        <f t="shared" si="19"/>
        <v>31988565.740000002</v>
      </c>
      <c r="G215" s="65">
        <v>8440883.5500000007</v>
      </c>
      <c r="H215" s="113">
        <v>24997282.68</v>
      </c>
      <c r="I215" s="65">
        <f t="shared" si="20"/>
        <v>31988565.740000002</v>
      </c>
      <c r="J215" s="65">
        <v>21237103.699999999</v>
      </c>
      <c r="K215" s="96"/>
    </row>
    <row r="216" spans="1:13" ht="12.75" x14ac:dyDescent="0.2">
      <c r="A216" s="112" t="s">
        <v>55</v>
      </c>
      <c r="B216" s="113"/>
      <c r="C216" s="65"/>
      <c r="D216" s="113"/>
      <c r="E216" s="65"/>
      <c r="F216" s="113">
        <f t="shared" si="19"/>
        <v>0</v>
      </c>
      <c r="G216" s="65"/>
      <c r="H216" s="113"/>
      <c r="I216" s="65">
        <f t="shared" si="20"/>
        <v>0</v>
      </c>
      <c r="J216" s="65"/>
      <c r="K216" s="96"/>
    </row>
    <row r="217" spans="1:13" ht="12.75" x14ac:dyDescent="0.2">
      <c r="A217" s="112" t="s">
        <v>56</v>
      </c>
      <c r="B217" s="113">
        <v>45197100</v>
      </c>
      <c r="C217" s="65">
        <v>45185447.869999997</v>
      </c>
      <c r="D217" s="113">
        <v>6033009.54</v>
      </c>
      <c r="E217" s="65">
        <v>19962554.620000001</v>
      </c>
      <c r="F217" s="113">
        <f t="shared" si="19"/>
        <v>25222893.249999996</v>
      </c>
      <c r="G217" s="65">
        <v>6363566.2300000004</v>
      </c>
      <c r="H217" s="113">
        <v>18925512.170000002</v>
      </c>
      <c r="I217" s="65">
        <f t="shared" si="20"/>
        <v>26259935.699999996</v>
      </c>
      <c r="J217" s="65">
        <v>15980105.470000001</v>
      </c>
      <c r="K217" s="96"/>
    </row>
    <row r="218" spans="1:13" ht="12.75" x14ac:dyDescent="0.2">
      <c r="A218" s="112" t="s">
        <v>57</v>
      </c>
      <c r="B218" s="113">
        <f>SUM(B219:B222)</f>
        <v>0</v>
      </c>
      <c r="C218" s="65">
        <f>SUM(C219:C222)</f>
        <v>0</v>
      </c>
      <c r="D218" s="113">
        <f>SUM(D219:D222)</f>
        <v>0</v>
      </c>
      <c r="E218" s="65">
        <f>SUM(E219:E222)</f>
        <v>0</v>
      </c>
      <c r="F218" s="113">
        <f t="shared" si="19"/>
        <v>0</v>
      </c>
      <c r="G218" s="65">
        <f>SUM(G219:G222)</f>
        <v>0</v>
      </c>
      <c r="H218" s="113">
        <f>SUM(H219:H222)</f>
        <v>0</v>
      </c>
      <c r="I218" s="65">
        <f t="shared" si="20"/>
        <v>0</v>
      </c>
      <c r="J218" s="65">
        <f>SUM(J219:J222)</f>
        <v>0</v>
      </c>
      <c r="K218" s="96">
        <f>SUM(K219:K222)</f>
        <v>0</v>
      </c>
    </row>
    <row r="219" spans="1:13" ht="12.75" x14ac:dyDescent="0.2">
      <c r="A219" s="112" t="s">
        <v>58</v>
      </c>
      <c r="B219" s="113"/>
      <c r="C219" s="65"/>
      <c r="D219" s="113"/>
      <c r="E219" s="65"/>
      <c r="F219" s="113">
        <f t="shared" si="19"/>
        <v>0</v>
      </c>
      <c r="G219" s="65"/>
      <c r="H219" s="113"/>
      <c r="I219" s="65">
        <f t="shared" si="20"/>
        <v>0</v>
      </c>
      <c r="J219" s="65"/>
      <c r="K219" s="96"/>
    </row>
    <row r="220" spans="1:13" ht="11.25" customHeight="1" x14ac:dyDescent="0.2">
      <c r="A220" s="112" t="s">
        <v>59</v>
      </c>
      <c r="B220" s="113"/>
      <c r="C220" s="65"/>
      <c r="D220" s="113"/>
      <c r="E220" s="65"/>
      <c r="F220" s="113">
        <f t="shared" si="19"/>
        <v>0</v>
      </c>
      <c r="G220" s="65"/>
      <c r="H220" s="113"/>
      <c r="I220" s="65">
        <f t="shared" si="20"/>
        <v>0</v>
      </c>
      <c r="J220" s="65"/>
      <c r="K220" s="96"/>
    </row>
    <row r="221" spans="1:13" ht="11.25" customHeight="1" x14ac:dyDescent="0.2">
      <c r="A221" s="112" t="s">
        <v>60</v>
      </c>
      <c r="B221" s="17"/>
      <c r="C221" s="18"/>
      <c r="D221" s="18"/>
      <c r="E221" s="18"/>
      <c r="F221" s="17">
        <f t="shared" si="19"/>
        <v>0</v>
      </c>
      <c r="G221" s="18"/>
      <c r="H221" s="17"/>
      <c r="I221" s="18">
        <f t="shared" si="20"/>
        <v>0</v>
      </c>
      <c r="J221" s="15"/>
      <c r="K221" s="18"/>
    </row>
    <row r="222" spans="1:13" ht="11.25" customHeight="1" x14ac:dyDescent="0.2">
      <c r="A222" s="114" t="s">
        <v>61</v>
      </c>
      <c r="B222" s="115"/>
      <c r="C222" s="42"/>
      <c r="D222" s="42"/>
      <c r="E222" s="42"/>
      <c r="F222" s="115">
        <f t="shared" si="19"/>
        <v>0</v>
      </c>
      <c r="G222" s="42"/>
      <c r="H222" s="115"/>
      <c r="I222" s="42">
        <f t="shared" si="20"/>
        <v>0</v>
      </c>
      <c r="J222" s="43"/>
      <c r="K222" s="42"/>
    </row>
    <row r="223" spans="1:13" ht="11.25" customHeight="1" x14ac:dyDescent="0.2">
      <c r="A223" s="57" t="str">
        <f>A132</f>
        <v>FONTE: Sistema CECAM, Unidade Responsável: CONTABILIDADE. Emissão: 22/07/2021, às 11:34:10. Assinado Digitalmente no dia 22/07/2021, às 11:34:10.</v>
      </c>
    </row>
    <row r="224" spans="1:13" ht="11.25" customHeight="1" x14ac:dyDescent="0.2">
      <c r="A224" s="57" t="str">
        <f>A133</f>
        <v>1 Essa coluna poderá ser apresentada somente no último bimestre</v>
      </c>
    </row>
    <row r="228" spans="1:9" ht="11.25" customHeight="1" x14ac:dyDescent="0.2">
      <c r="A228" s="531" t="s">
        <v>1118</v>
      </c>
      <c r="B228" s="532"/>
      <c r="C228" s="532"/>
      <c r="D228" s="532" t="s">
        <v>1120</v>
      </c>
      <c r="E228" s="532"/>
      <c r="F228" s="533"/>
      <c r="G228" s="533"/>
      <c r="H228" s="731" t="s">
        <v>1122</v>
      </c>
      <c r="I228" s="731"/>
    </row>
    <row r="229" spans="1:9" ht="11.25" customHeight="1" x14ac:dyDescent="0.2">
      <c r="A229" s="531" t="s">
        <v>1119</v>
      </c>
      <c r="B229" s="533"/>
      <c r="C229" s="533"/>
      <c r="D229" s="532" t="s">
        <v>1121</v>
      </c>
      <c r="E229" s="532"/>
      <c r="F229" s="533"/>
      <c r="G229" s="533"/>
      <c r="H229" s="531" t="s">
        <v>1123</v>
      </c>
      <c r="I229" s="532"/>
    </row>
    <row r="230" spans="1:9" ht="11.25" customHeight="1" x14ac:dyDescent="0.2">
      <c r="A230" s="534"/>
      <c r="B230" s="534"/>
      <c r="C230" s="534"/>
      <c r="D230" s="534" t="s">
        <v>1136</v>
      </c>
      <c r="E230" s="534"/>
      <c r="F230" s="534"/>
      <c r="G230" s="534"/>
      <c r="H230" s="732" t="s">
        <v>1137</v>
      </c>
      <c r="I230" s="732"/>
    </row>
  </sheetData>
  <dataConsolidate/>
  <mergeCells count="15">
    <mergeCell ref="K210:K212"/>
    <mergeCell ref="K106:K108"/>
    <mergeCell ref="D210:E210"/>
    <mergeCell ref="G210:H210"/>
    <mergeCell ref="J210:J211"/>
    <mergeCell ref="A132:K132"/>
    <mergeCell ref="D106:E106"/>
    <mergeCell ref="G106:H106"/>
    <mergeCell ref="J106:J107"/>
    <mergeCell ref="H228:I228"/>
    <mergeCell ref="H230:I230"/>
    <mergeCell ref="B19:B21"/>
    <mergeCell ref="D19:G19"/>
    <mergeCell ref="B138:B140"/>
    <mergeCell ref="D138:G13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L423"/>
  <sheetViews>
    <sheetView showGridLines="0" zoomScaleNormal="100" workbookViewId="0"/>
  </sheetViews>
  <sheetFormatPr defaultColWidth="7.85546875" defaultRowHeight="11.25" customHeight="1" x14ac:dyDescent="0.2"/>
  <cols>
    <col min="1" max="1" width="46.7109375" style="118" customWidth="1"/>
    <col min="2" max="2" width="14.5703125" style="118" customWidth="1"/>
    <col min="3" max="3" width="14.140625" style="118" customWidth="1"/>
    <col min="4" max="11" width="13.42578125" style="118" customWidth="1"/>
    <col min="12" max="12" width="14.28515625" style="118" customWidth="1"/>
    <col min="13" max="16384" width="7.85546875" style="118"/>
  </cols>
  <sheetData>
    <row r="1" spans="1:12" ht="12.75" x14ac:dyDescent="0.2"/>
    <row r="2" spans="1:12" ht="25.5" customHeight="1" x14ac:dyDescent="0.35">
      <c r="A2" s="507" t="s">
        <v>1113</v>
      </c>
    </row>
    <row r="3" spans="1:12" ht="15.75" customHeight="1" x14ac:dyDescent="0.25">
      <c r="A3" s="508" t="s">
        <v>1114</v>
      </c>
    </row>
    <row r="4" spans="1:12" ht="15.75" customHeight="1" x14ac:dyDescent="0.25">
      <c r="A4" s="508" t="s">
        <v>1115</v>
      </c>
    </row>
    <row r="5" spans="1:12" ht="15.75" customHeight="1" x14ac:dyDescent="0.25">
      <c r="A5" s="508" t="s">
        <v>1116</v>
      </c>
    </row>
    <row r="6" spans="1:12" ht="15.75" x14ac:dyDescent="0.25">
      <c r="A6" s="51" t="s">
        <v>79</v>
      </c>
    </row>
    <row r="7" spans="1:12" ht="12.75" x14ac:dyDescent="0.2">
      <c r="A7" s="52"/>
    </row>
    <row r="8" spans="1:12" ht="12.75" x14ac:dyDescent="0.2">
      <c r="A8" s="407" t="s">
        <v>1113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</row>
    <row r="9" spans="1:12" ht="12.75" x14ac:dyDescent="0.2">
      <c r="A9" s="53" t="s">
        <v>64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</row>
    <row r="10" spans="1:12" ht="12.75" x14ac:dyDescent="0.2">
      <c r="A10" s="54" t="s">
        <v>104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1" spans="1:12" ht="12.75" x14ac:dyDescent="0.2">
      <c r="A11" s="752" t="s">
        <v>66</v>
      </c>
      <c r="B11" s="752"/>
      <c r="C11" s="752"/>
      <c r="D11" s="752"/>
      <c r="E11" s="752"/>
      <c r="F11" s="752"/>
      <c r="G11" s="752"/>
      <c r="H11" s="752"/>
      <c r="I11" s="752"/>
      <c r="J11" s="752"/>
      <c r="K11" s="752"/>
      <c r="L11" s="752"/>
    </row>
    <row r="12" spans="1:12" s="50" customFormat="1" ht="12.75" x14ac:dyDescent="0.2">
      <c r="A12" s="529" t="s">
        <v>1148</v>
      </c>
      <c r="B12" s="529"/>
      <c r="C12" s="529"/>
      <c r="D12" s="529"/>
      <c r="E12" s="529"/>
      <c r="F12" s="529"/>
      <c r="G12" s="529"/>
      <c r="H12" s="529"/>
      <c r="I12" s="529"/>
      <c r="J12" s="529"/>
    </row>
    <row r="13" spans="1:12" ht="12.75" x14ac:dyDescent="0.2">
      <c r="A13" s="273" t="s">
        <v>1117</v>
      </c>
      <c r="B13" s="119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</row>
    <row r="14" spans="1:12" ht="12.75" hidden="1" x14ac:dyDescent="0.2">
      <c r="A14" s="752"/>
      <c r="B14" s="752"/>
      <c r="C14" s="752"/>
      <c r="D14" s="752"/>
      <c r="E14" s="752"/>
      <c r="F14" s="752"/>
      <c r="G14" s="752"/>
      <c r="H14" s="752"/>
      <c r="I14" s="752"/>
      <c r="J14" s="752"/>
      <c r="K14" s="752"/>
      <c r="L14" s="752"/>
    </row>
    <row r="15" spans="1:12" ht="12.75" x14ac:dyDescent="0.2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</row>
    <row r="16" spans="1:12" ht="12.75" x14ac:dyDescent="0.2">
      <c r="A16" s="50" t="s">
        <v>313</v>
      </c>
      <c r="B16" s="120"/>
      <c r="L16" s="58" t="s">
        <v>340</v>
      </c>
    </row>
    <row r="17" spans="1:12" ht="18" customHeight="1" x14ac:dyDescent="0.2">
      <c r="A17" s="557"/>
      <c r="B17" s="575" t="s">
        <v>94</v>
      </c>
      <c r="C17" s="575" t="s">
        <v>94</v>
      </c>
      <c r="D17" s="756" t="s">
        <v>95</v>
      </c>
      <c r="E17" s="757"/>
      <c r="F17" s="758"/>
      <c r="G17" s="576" t="s">
        <v>98</v>
      </c>
      <c r="H17" s="753" t="s">
        <v>96</v>
      </c>
      <c r="I17" s="754"/>
      <c r="J17" s="755"/>
      <c r="K17" s="576" t="s">
        <v>98</v>
      </c>
      <c r="L17" s="749" t="s">
        <v>718</v>
      </c>
    </row>
    <row r="18" spans="1:12" ht="17.25" customHeight="1" x14ac:dyDescent="0.2">
      <c r="A18" s="577" t="s">
        <v>105</v>
      </c>
      <c r="B18" s="578" t="s">
        <v>70</v>
      </c>
      <c r="C18" s="578" t="s">
        <v>71</v>
      </c>
      <c r="D18" s="575" t="str">
        <f>CONCATENATE("No ", B13)</f>
        <v>No Bimestre</v>
      </c>
      <c r="E18" s="575" t="str">
        <f>CONCATENATE("Até o  ", B13)</f>
        <v>Até o  Bimestre</v>
      </c>
      <c r="F18" s="575" t="s">
        <v>73</v>
      </c>
      <c r="G18" s="568"/>
      <c r="H18" s="575" t="str">
        <f>CONCATENATE("No ", B13)</f>
        <v>No Bimestre</v>
      </c>
      <c r="I18" s="575" t="str">
        <f>CONCATENATE("Até o  ", B13)</f>
        <v>Até o  Bimestre</v>
      </c>
      <c r="J18" s="575" t="s">
        <v>73</v>
      </c>
      <c r="K18" s="568"/>
      <c r="L18" s="750"/>
    </row>
    <row r="19" spans="1:12" s="56" customFormat="1" ht="18" customHeight="1" x14ac:dyDescent="0.2">
      <c r="A19" s="562"/>
      <c r="B19" s="579"/>
      <c r="C19" s="564" t="s">
        <v>75</v>
      </c>
      <c r="D19" s="564"/>
      <c r="E19" s="564" t="s">
        <v>76</v>
      </c>
      <c r="F19" s="564" t="s">
        <v>35</v>
      </c>
      <c r="G19" s="563" t="s">
        <v>244</v>
      </c>
      <c r="H19" s="564"/>
      <c r="I19" s="564" t="s">
        <v>99</v>
      </c>
      <c r="J19" s="564" t="s">
        <v>504</v>
      </c>
      <c r="K19" s="563" t="s">
        <v>503</v>
      </c>
      <c r="L19" s="751"/>
    </row>
    <row r="20" spans="1:12" s="56" customFormat="1" ht="12.75" x14ac:dyDescent="0.2">
      <c r="A20" s="78" t="s">
        <v>153</v>
      </c>
      <c r="B20" s="65">
        <f>B21+B26+B31+B36+B49+B55+B61+B66+B73+B80+B89+B96+B107+B112+B118+B124+B129+B134+B142+B148+B156+B161+B169+B177+B182+B189+B197+B203+B212</f>
        <v>1097874900</v>
      </c>
      <c r="C20" s="65">
        <f>C21+C26+C31+C36+C49+C55+C61+C66+C73+C80+C89+C96+C107+C112+C118+C124+C129+C134+C142+C148+C156+C161+C169+C177+C182+C189+C197+C203+C212</f>
        <v>1286075174.2700002</v>
      </c>
      <c r="D20" s="65">
        <f>D21+D26+D31+D36+D49+D55+D61+D66+D73+D80+D89+D96+D107+D112+D118+D124+D129+D134+D142+D148+D156+D161+D169+D177+D182+D189+D197+D203+D212</f>
        <v>121385613.49000002</v>
      </c>
      <c r="E20" s="65">
        <f>E21+E26+E31+E36+E49+E55+E61+E66+E73+E80+E89+E96+E107+E112+E118+E124+E129+E134+E142+E148+E156+E161+E169+E177+E182+E189+E197+E203+E212</f>
        <v>697001418.52999985</v>
      </c>
      <c r="F20" s="65">
        <f t="shared" ref="F20:F51" si="0">IF($E$214&gt;0,E20/$E$214,0)*100</f>
        <v>93.94040632893892</v>
      </c>
      <c r="G20" s="65">
        <f>G21+G26+G31+G36+G49+G55+G61+G66+G73+G80+G89+G96+G107+G112+G118+G124+G129+G134+G142+G148+G156+G161+G169+G177+G182+G189+G197+G203+G212</f>
        <v>589073755.74000001</v>
      </c>
      <c r="H20" s="65">
        <f>H21+H26+H31+H36+H49+H55+H61+H66+H73+H80+H89+H96+H107+H112+H118+H124+H129+H134+H142+H148+H156+H161+H169+H177+H182+H189+H197+H203+H212</f>
        <v>185512611.59999996</v>
      </c>
      <c r="I20" s="65">
        <f>I21+I26+I31+I36+I49+I55+I61+I66+I73+I80+I89+I96+I107+I112+I118+I124+I129+I134+I142+I148+I156+I161+I169+I177+I182+I189+I197+I203+I212</f>
        <v>500663652.0800001</v>
      </c>
      <c r="J20" s="63">
        <f t="shared" ref="J20:J51" si="1">IF($I$214&gt;0,I20/$I$214,0)*100</f>
        <v>91.934651496083646</v>
      </c>
      <c r="K20" s="63">
        <f>K21+K26+K31+K36+K49+K55+K61+K66+K73+K80+K89+K96+K107+K112+K118+K124+K129+K134+K142+K148+K156+K161+K169+K177+K182+K189+K197+K203+K212</f>
        <v>785411522.19000006</v>
      </c>
      <c r="L20" s="66">
        <f>L21+L26+L31+L36+L49+L55+L61+L66+L73+L80+L89+L96+L107+L112+L118+L124+L129+L134+L142+L148+L156+L161+L169+L177+L182+L189+L197+L203+L212</f>
        <v>0</v>
      </c>
    </row>
    <row r="21" spans="1:12" s="56" customFormat="1" ht="12.75" x14ac:dyDescent="0.2">
      <c r="A21" s="121" t="s">
        <v>235</v>
      </c>
      <c r="B21" s="65">
        <f>SUM(B22:B25)</f>
        <v>14515000</v>
      </c>
      <c r="C21" s="65">
        <f>SUM(C22:C25)</f>
        <v>14215000</v>
      </c>
      <c r="D21" s="65">
        <f>SUM(D22:D25)</f>
        <v>1995062.81</v>
      </c>
      <c r="E21" s="65">
        <f>SUM(E22:E25)</f>
        <v>5566350.6600000001</v>
      </c>
      <c r="F21" s="65">
        <f t="shared" si="0"/>
        <v>0.75022120309680673</v>
      </c>
      <c r="G21" s="65">
        <f>SUM(G22:G25)</f>
        <v>8648649.3399999999</v>
      </c>
      <c r="H21" s="65">
        <f>SUM(H22:H25)</f>
        <v>1732534.86</v>
      </c>
      <c r="I21" s="65">
        <f>SUM(I22:I25)</f>
        <v>4799657.9800000004</v>
      </c>
      <c r="J21" s="63">
        <f t="shared" si="1"/>
        <v>0.88133996118653657</v>
      </c>
      <c r="K21" s="63">
        <f>SUM(K22:K25)</f>
        <v>9415342.0199999996</v>
      </c>
      <c r="L21" s="65">
        <f>SUM(L22:L25)</f>
        <v>0</v>
      </c>
    </row>
    <row r="22" spans="1:12" ht="12.75" x14ac:dyDescent="0.2">
      <c r="A22" s="122" t="s">
        <v>341</v>
      </c>
      <c r="B22" s="96">
        <v>14515000</v>
      </c>
      <c r="C22" s="65">
        <v>14215000</v>
      </c>
      <c r="D22" s="65">
        <v>1995062.81</v>
      </c>
      <c r="E22" s="65">
        <v>5566350.6600000001</v>
      </c>
      <c r="F22" s="65">
        <f t="shared" si="0"/>
        <v>0.75022120309680673</v>
      </c>
      <c r="G22" s="65">
        <f>C22-E22</f>
        <v>8648649.3399999999</v>
      </c>
      <c r="H22" s="65">
        <v>1732534.86</v>
      </c>
      <c r="I22" s="65">
        <v>4799657.9800000004</v>
      </c>
      <c r="J22" s="63">
        <f t="shared" si="1"/>
        <v>0.88133996118653657</v>
      </c>
      <c r="K22" s="63">
        <f>C22-I22</f>
        <v>9415342.0199999996</v>
      </c>
      <c r="L22" s="65"/>
    </row>
    <row r="23" spans="1:12" ht="12.75" x14ac:dyDescent="0.2">
      <c r="A23" s="122" t="s">
        <v>342</v>
      </c>
      <c r="B23" s="96"/>
      <c r="C23" s="65"/>
      <c r="D23" s="65"/>
      <c r="E23" s="65"/>
      <c r="F23" s="65">
        <f t="shared" si="0"/>
        <v>0</v>
      </c>
      <c r="G23" s="65">
        <f>C23-E23</f>
        <v>0</v>
      </c>
      <c r="H23" s="65"/>
      <c r="I23" s="65"/>
      <c r="J23" s="63">
        <f t="shared" si="1"/>
        <v>0</v>
      </c>
      <c r="K23" s="63">
        <f>C23-I23</f>
        <v>0</v>
      </c>
      <c r="L23" s="65"/>
    </row>
    <row r="24" spans="1:12" ht="12.75" x14ac:dyDescent="0.2">
      <c r="A24" s="122" t="s">
        <v>349</v>
      </c>
      <c r="B24" s="96"/>
      <c r="C24" s="65"/>
      <c r="D24" s="65"/>
      <c r="E24" s="65"/>
      <c r="F24" s="65">
        <f t="shared" si="0"/>
        <v>0</v>
      </c>
      <c r="G24" s="65">
        <f>C24-E24</f>
        <v>0</v>
      </c>
      <c r="H24" s="65"/>
      <c r="I24" s="65"/>
      <c r="J24" s="63">
        <f t="shared" si="1"/>
        <v>0</v>
      </c>
      <c r="K24" s="63">
        <f>C24-I24</f>
        <v>0</v>
      </c>
      <c r="L24" s="65"/>
    </row>
    <row r="25" spans="1:12" ht="12.75" x14ac:dyDescent="0.2">
      <c r="A25" s="122" t="s">
        <v>343</v>
      </c>
      <c r="B25" s="96"/>
      <c r="C25" s="65"/>
      <c r="D25" s="65"/>
      <c r="E25" s="65"/>
      <c r="F25" s="65">
        <f t="shared" si="0"/>
        <v>0</v>
      </c>
      <c r="G25" s="65">
        <f>C25-E25</f>
        <v>0</v>
      </c>
      <c r="H25" s="65"/>
      <c r="I25" s="65"/>
      <c r="J25" s="65">
        <f t="shared" si="1"/>
        <v>0</v>
      </c>
      <c r="K25" s="63">
        <f>C25-I25</f>
        <v>0</v>
      </c>
      <c r="L25" s="65"/>
    </row>
    <row r="26" spans="1:12" ht="12.75" x14ac:dyDescent="0.2">
      <c r="A26" s="121" t="s">
        <v>236</v>
      </c>
      <c r="B26" s="65">
        <f>SUM(B27:B30)</f>
        <v>0</v>
      </c>
      <c r="C26" s="65">
        <f>SUM(C27:C30)</f>
        <v>0</v>
      </c>
      <c r="D26" s="65">
        <f>SUM(D27:D30)</f>
        <v>0</v>
      </c>
      <c r="E26" s="65">
        <f>SUM(E27:E30)</f>
        <v>0</v>
      </c>
      <c r="F26" s="65">
        <f t="shared" si="0"/>
        <v>0</v>
      </c>
      <c r="G26" s="65">
        <f>SUM(G27:G30)</f>
        <v>0</v>
      </c>
      <c r="H26" s="65">
        <f>SUM(H27:H30)</f>
        <v>0</v>
      </c>
      <c r="I26" s="65">
        <f>SUM(I27:I30)</f>
        <v>0</v>
      </c>
      <c r="J26" s="65">
        <f t="shared" si="1"/>
        <v>0</v>
      </c>
      <c r="K26" s="63">
        <f>SUM(K27:K30)</f>
        <v>0</v>
      </c>
      <c r="L26" s="65">
        <f>SUM(L27:L30)</f>
        <v>0</v>
      </c>
    </row>
    <row r="27" spans="1:12" ht="12.75" x14ac:dyDescent="0.2">
      <c r="A27" s="122" t="s">
        <v>344</v>
      </c>
      <c r="B27" s="65"/>
      <c r="C27" s="65"/>
      <c r="D27" s="65"/>
      <c r="E27" s="65"/>
      <c r="F27" s="65">
        <f t="shared" si="0"/>
        <v>0</v>
      </c>
      <c r="G27" s="65">
        <f>C27-E27</f>
        <v>0</v>
      </c>
      <c r="H27" s="65"/>
      <c r="I27" s="65"/>
      <c r="J27" s="65">
        <f t="shared" si="1"/>
        <v>0</v>
      </c>
      <c r="K27" s="63">
        <f>C27-I27</f>
        <v>0</v>
      </c>
      <c r="L27" s="65"/>
    </row>
    <row r="28" spans="1:12" ht="12.75" x14ac:dyDescent="0.2">
      <c r="A28" s="122" t="s">
        <v>345</v>
      </c>
      <c r="B28" s="65"/>
      <c r="C28" s="65"/>
      <c r="D28" s="65"/>
      <c r="E28" s="65"/>
      <c r="F28" s="65">
        <f t="shared" si="0"/>
        <v>0</v>
      </c>
      <c r="G28" s="65">
        <f>C28-E28</f>
        <v>0</v>
      </c>
      <c r="H28" s="65"/>
      <c r="I28" s="65"/>
      <c r="J28" s="65">
        <f t="shared" si="1"/>
        <v>0</v>
      </c>
      <c r="K28" s="63">
        <f>C28-I28</f>
        <v>0</v>
      </c>
      <c r="L28" s="65"/>
    </row>
    <row r="29" spans="1:12" ht="12.75" x14ac:dyDescent="0.2">
      <c r="A29" s="122" t="s">
        <v>349</v>
      </c>
      <c r="B29" s="65"/>
      <c r="C29" s="65"/>
      <c r="D29" s="65"/>
      <c r="E29" s="65"/>
      <c r="F29" s="65">
        <f t="shared" si="0"/>
        <v>0</v>
      </c>
      <c r="G29" s="65">
        <f>C29-E29</f>
        <v>0</v>
      </c>
      <c r="H29" s="65"/>
      <c r="I29" s="65"/>
      <c r="J29" s="65">
        <f t="shared" si="1"/>
        <v>0</v>
      </c>
      <c r="K29" s="63">
        <f>C29-I29</f>
        <v>0</v>
      </c>
      <c r="L29" s="65"/>
    </row>
    <row r="30" spans="1:12" ht="12.75" x14ac:dyDescent="0.2">
      <c r="A30" s="122" t="s">
        <v>343</v>
      </c>
      <c r="B30" s="65"/>
      <c r="C30" s="65"/>
      <c r="D30" s="65"/>
      <c r="E30" s="65"/>
      <c r="F30" s="65">
        <f t="shared" si="0"/>
        <v>0</v>
      </c>
      <c r="G30" s="65">
        <f>C30-E30</f>
        <v>0</v>
      </c>
      <c r="H30" s="65"/>
      <c r="I30" s="65"/>
      <c r="J30" s="65">
        <f t="shared" si="1"/>
        <v>0</v>
      </c>
      <c r="K30" s="63">
        <f>C30-I30</f>
        <v>0</v>
      </c>
      <c r="L30" s="65"/>
    </row>
    <row r="31" spans="1:12" ht="12.75" x14ac:dyDescent="0.2">
      <c r="A31" s="121" t="s">
        <v>237</v>
      </c>
      <c r="B31" s="65">
        <f>SUM(B32:B35)</f>
        <v>0</v>
      </c>
      <c r="C31" s="65">
        <f>SUM(C32:C35)</f>
        <v>0</v>
      </c>
      <c r="D31" s="65">
        <f>SUM(D32:D35)</f>
        <v>0</v>
      </c>
      <c r="E31" s="65">
        <f>SUM(E32:E35)</f>
        <v>0</v>
      </c>
      <c r="F31" s="65">
        <f t="shared" si="0"/>
        <v>0</v>
      </c>
      <c r="G31" s="65">
        <f>SUM(G32:G35)</f>
        <v>0</v>
      </c>
      <c r="H31" s="65">
        <f>SUM(H32:H35)</f>
        <v>0</v>
      </c>
      <c r="I31" s="65">
        <f>SUM(I32:I35)</f>
        <v>0</v>
      </c>
      <c r="J31" s="65">
        <f t="shared" si="1"/>
        <v>0</v>
      </c>
      <c r="K31" s="63">
        <f>SUM(K32:K35)</f>
        <v>0</v>
      </c>
      <c r="L31" s="65">
        <f>SUM(L32:L35)</f>
        <v>0</v>
      </c>
    </row>
    <row r="32" spans="1:12" ht="12.75" x14ac:dyDescent="0.2">
      <c r="A32" s="122" t="s">
        <v>346</v>
      </c>
      <c r="B32" s="65"/>
      <c r="C32" s="65"/>
      <c r="D32" s="65"/>
      <c r="E32" s="65"/>
      <c r="F32" s="65">
        <f t="shared" si="0"/>
        <v>0</v>
      </c>
      <c r="G32" s="65">
        <f>C32-E32</f>
        <v>0</v>
      </c>
      <c r="H32" s="65"/>
      <c r="I32" s="65"/>
      <c r="J32" s="65">
        <f t="shared" si="1"/>
        <v>0</v>
      </c>
      <c r="K32" s="63">
        <f>C32-I32</f>
        <v>0</v>
      </c>
      <c r="L32" s="65"/>
    </row>
    <row r="33" spans="1:12" ht="12.75" x14ac:dyDescent="0.2">
      <c r="A33" s="122" t="s">
        <v>347</v>
      </c>
      <c r="B33" s="65"/>
      <c r="C33" s="65"/>
      <c r="D33" s="65"/>
      <c r="E33" s="65"/>
      <c r="F33" s="65">
        <f t="shared" si="0"/>
        <v>0</v>
      </c>
      <c r="G33" s="65">
        <f>C33-E33</f>
        <v>0</v>
      </c>
      <c r="H33" s="65"/>
      <c r="I33" s="65"/>
      <c r="J33" s="65">
        <f t="shared" si="1"/>
        <v>0</v>
      </c>
      <c r="K33" s="63">
        <f>C33-I33</f>
        <v>0</v>
      </c>
      <c r="L33" s="65"/>
    </row>
    <row r="34" spans="1:12" ht="12.75" x14ac:dyDescent="0.2">
      <c r="A34" s="122" t="s">
        <v>349</v>
      </c>
      <c r="B34" s="65"/>
      <c r="C34" s="65"/>
      <c r="D34" s="65"/>
      <c r="E34" s="65"/>
      <c r="F34" s="65">
        <f t="shared" si="0"/>
        <v>0</v>
      </c>
      <c r="G34" s="65">
        <f>C34-E34</f>
        <v>0</v>
      </c>
      <c r="H34" s="65"/>
      <c r="I34" s="65"/>
      <c r="J34" s="65">
        <f t="shared" si="1"/>
        <v>0</v>
      </c>
      <c r="K34" s="63">
        <f>C34-I34</f>
        <v>0</v>
      </c>
      <c r="L34" s="65"/>
    </row>
    <row r="35" spans="1:12" ht="12.75" x14ac:dyDescent="0.2">
      <c r="A35" s="122" t="s">
        <v>343</v>
      </c>
      <c r="B35" s="65"/>
      <c r="C35" s="65"/>
      <c r="D35" s="65"/>
      <c r="E35" s="65"/>
      <c r="F35" s="65">
        <f t="shared" si="0"/>
        <v>0</v>
      </c>
      <c r="G35" s="65">
        <f>C35-E35</f>
        <v>0</v>
      </c>
      <c r="H35" s="65"/>
      <c r="I35" s="65"/>
      <c r="J35" s="65">
        <f t="shared" si="1"/>
        <v>0</v>
      </c>
      <c r="K35" s="63">
        <f>C35-I35</f>
        <v>0</v>
      </c>
      <c r="L35" s="65"/>
    </row>
    <row r="36" spans="1:12" ht="12.75" x14ac:dyDescent="0.2">
      <c r="A36" s="121" t="s">
        <v>245</v>
      </c>
      <c r="B36" s="65">
        <f>SUM(B37:B48)</f>
        <v>78227000</v>
      </c>
      <c r="C36" s="65">
        <f>SUM(C37:C48)</f>
        <v>84425152.620000005</v>
      </c>
      <c r="D36" s="65">
        <f>SUM(D37:D48)</f>
        <v>10514634.390000001</v>
      </c>
      <c r="E36" s="65">
        <f>SUM(E37:E48)</f>
        <v>44556510.179999992</v>
      </c>
      <c r="F36" s="65">
        <f t="shared" si="0"/>
        <v>6.0052340779110578</v>
      </c>
      <c r="G36" s="65">
        <f>SUM(G37:G48)</f>
        <v>39868642.440000005</v>
      </c>
      <c r="H36" s="65">
        <f>SUM(H37:H48)</f>
        <v>11037694.17</v>
      </c>
      <c r="I36" s="65">
        <f>SUM(I37:I48)</f>
        <v>30709472.759999998</v>
      </c>
      <c r="J36" s="65">
        <f t="shared" si="1"/>
        <v>5.6390446242499541</v>
      </c>
      <c r="K36" s="63">
        <f>SUM(K37:K48)</f>
        <v>53715679.859999999</v>
      </c>
      <c r="L36" s="65">
        <f>SUM(L37:L48)</f>
        <v>0</v>
      </c>
    </row>
    <row r="37" spans="1:12" ht="12.75" x14ac:dyDescent="0.2">
      <c r="A37" s="122" t="s">
        <v>348</v>
      </c>
      <c r="B37" s="65"/>
      <c r="C37" s="65"/>
      <c r="D37" s="65"/>
      <c r="E37" s="65"/>
      <c r="F37" s="65">
        <f t="shared" si="0"/>
        <v>0</v>
      </c>
      <c r="G37" s="65">
        <f t="shared" ref="G37:G48" si="2">C37-E37</f>
        <v>0</v>
      </c>
      <c r="H37" s="65"/>
      <c r="I37" s="65"/>
      <c r="J37" s="65">
        <f t="shared" si="1"/>
        <v>0</v>
      </c>
      <c r="K37" s="63">
        <f t="shared" ref="K37:K48" si="3">C37-I37</f>
        <v>0</v>
      </c>
      <c r="L37" s="65"/>
    </row>
    <row r="38" spans="1:12" ht="12.75" x14ac:dyDescent="0.2">
      <c r="A38" s="122" t="s">
        <v>349</v>
      </c>
      <c r="B38" s="65">
        <v>51898000</v>
      </c>
      <c r="C38" s="65">
        <v>54050950</v>
      </c>
      <c r="D38" s="65">
        <v>7895326.4800000004</v>
      </c>
      <c r="E38" s="65">
        <v>30161621.829999998</v>
      </c>
      <c r="F38" s="65">
        <f t="shared" si="0"/>
        <v>4.0651208662182103</v>
      </c>
      <c r="G38" s="65">
        <f t="shared" si="2"/>
        <v>23889328.170000002</v>
      </c>
      <c r="H38" s="65">
        <v>7353010.4199999999</v>
      </c>
      <c r="I38" s="65">
        <v>19394089.59</v>
      </c>
      <c r="J38" s="65">
        <f t="shared" si="1"/>
        <v>3.5612508719837592</v>
      </c>
      <c r="K38" s="63">
        <f t="shared" si="3"/>
        <v>34656860.409999996</v>
      </c>
      <c r="L38" s="65"/>
    </row>
    <row r="39" spans="1:12" ht="12.75" x14ac:dyDescent="0.2">
      <c r="A39" s="122" t="s">
        <v>350</v>
      </c>
      <c r="B39" s="65">
        <v>10560000</v>
      </c>
      <c r="C39" s="65">
        <v>10560000</v>
      </c>
      <c r="D39" s="65">
        <v>1073671.51</v>
      </c>
      <c r="E39" s="65">
        <v>6029825.7599999998</v>
      </c>
      <c r="F39" s="65">
        <f t="shared" si="0"/>
        <v>0.81268741630648833</v>
      </c>
      <c r="G39" s="65">
        <f t="shared" si="2"/>
        <v>4530174.24</v>
      </c>
      <c r="H39" s="65">
        <v>1354002.48</v>
      </c>
      <c r="I39" s="65">
        <v>4604909.3</v>
      </c>
      <c r="J39" s="65">
        <f t="shared" si="1"/>
        <v>0.84557912264605162</v>
      </c>
      <c r="K39" s="63">
        <f t="shared" si="3"/>
        <v>5955090.7000000002</v>
      </c>
      <c r="L39" s="65"/>
    </row>
    <row r="40" spans="1:12" ht="12.75" x14ac:dyDescent="0.2">
      <c r="A40" s="122" t="s">
        <v>351</v>
      </c>
      <c r="B40" s="65">
        <v>1167000</v>
      </c>
      <c r="C40" s="65">
        <v>1167000</v>
      </c>
      <c r="D40" s="65">
        <v>178535.06</v>
      </c>
      <c r="E40" s="65">
        <v>514146.29</v>
      </c>
      <c r="F40" s="65">
        <f t="shared" si="0"/>
        <v>6.929557115820649E-2</v>
      </c>
      <c r="G40" s="65">
        <f t="shared" si="2"/>
        <v>652853.71</v>
      </c>
      <c r="H40" s="65">
        <v>154317.57999999999</v>
      </c>
      <c r="I40" s="65">
        <v>486146.29</v>
      </c>
      <c r="J40" s="65">
        <f t="shared" si="1"/>
        <v>8.9268892522124804E-2</v>
      </c>
      <c r="K40" s="63">
        <f t="shared" si="3"/>
        <v>680853.71</v>
      </c>
      <c r="L40" s="65"/>
    </row>
    <row r="41" spans="1:12" ht="12.75" x14ac:dyDescent="0.2">
      <c r="A41" s="122" t="s">
        <v>352</v>
      </c>
      <c r="B41" s="65"/>
      <c r="C41" s="65"/>
      <c r="D41" s="65"/>
      <c r="E41" s="65"/>
      <c r="F41" s="65">
        <f t="shared" si="0"/>
        <v>0</v>
      </c>
      <c r="G41" s="65">
        <f t="shared" si="2"/>
        <v>0</v>
      </c>
      <c r="H41" s="65"/>
      <c r="I41" s="65"/>
      <c r="J41" s="65">
        <f t="shared" si="1"/>
        <v>0</v>
      </c>
      <c r="K41" s="63">
        <f t="shared" si="3"/>
        <v>0</v>
      </c>
      <c r="L41" s="65"/>
    </row>
    <row r="42" spans="1:12" ht="12.75" x14ac:dyDescent="0.2">
      <c r="A42" s="122" t="s">
        <v>353</v>
      </c>
      <c r="B42" s="65"/>
      <c r="C42" s="65"/>
      <c r="D42" s="65"/>
      <c r="E42" s="65"/>
      <c r="F42" s="65">
        <f t="shared" si="0"/>
        <v>0</v>
      </c>
      <c r="G42" s="65">
        <f t="shared" si="2"/>
        <v>0</v>
      </c>
      <c r="H42" s="65"/>
      <c r="I42" s="65"/>
      <c r="J42" s="65">
        <f t="shared" si="1"/>
        <v>0</v>
      </c>
      <c r="K42" s="63">
        <f t="shared" si="3"/>
        <v>0</v>
      </c>
      <c r="L42" s="65"/>
    </row>
    <row r="43" spans="1:12" ht="12.75" x14ac:dyDescent="0.2">
      <c r="A43" s="122" t="s">
        <v>354</v>
      </c>
      <c r="B43" s="65">
        <v>5955000</v>
      </c>
      <c r="C43" s="65">
        <v>9600322.6199999992</v>
      </c>
      <c r="D43" s="65">
        <v>749165.93</v>
      </c>
      <c r="E43" s="65">
        <v>2940644.76</v>
      </c>
      <c r="F43" s="65">
        <f t="shared" si="0"/>
        <v>0.3963340048949629</v>
      </c>
      <c r="G43" s="65">
        <f t="shared" si="2"/>
        <v>6659677.8599999994</v>
      </c>
      <c r="H43" s="65">
        <v>704250.01</v>
      </c>
      <c r="I43" s="65">
        <v>2483874.56</v>
      </c>
      <c r="J43" s="65">
        <f t="shared" si="1"/>
        <v>0.45610289679487226</v>
      </c>
      <c r="K43" s="63">
        <f t="shared" si="3"/>
        <v>7116448.0599999987</v>
      </c>
      <c r="L43" s="65"/>
    </row>
    <row r="44" spans="1:12" ht="12.75" x14ac:dyDescent="0.2">
      <c r="A44" s="122" t="s">
        <v>355</v>
      </c>
      <c r="B44" s="65"/>
      <c r="C44" s="65"/>
      <c r="D44" s="65"/>
      <c r="E44" s="65"/>
      <c r="F44" s="65">
        <f t="shared" si="0"/>
        <v>0</v>
      </c>
      <c r="G44" s="65">
        <f t="shared" si="2"/>
        <v>0</v>
      </c>
      <c r="H44" s="65"/>
      <c r="I44" s="65"/>
      <c r="J44" s="65">
        <f t="shared" si="1"/>
        <v>0</v>
      </c>
      <c r="K44" s="63">
        <f t="shared" si="3"/>
        <v>0</v>
      </c>
      <c r="L44" s="65"/>
    </row>
    <row r="45" spans="1:12" ht="12.75" x14ac:dyDescent="0.2">
      <c r="A45" s="122" t="s">
        <v>356</v>
      </c>
      <c r="B45" s="65"/>
      <c r="C45" s="65"/>
      <c r="D45" s="65"/>
      <c r="E45" s="65"/>
      <c r="F45" s="65">
        <f t="shared" si="0"/>
        <v>0</v>
      </c>
      <c r="G45" s="65">
        <f t="shared" si="2"/>
        <v>0</v>
      </c>
      <c r="H45" s="65"/>
      <c r="I45" s="65"/>
      <c r="J45" s="65">
        <f t="shared" si="1"/>
        <v>0</v>
      </c>
      <c r="K45" s="63">
        <f t="shared" si="3"/>
        <v>0</v>
      </c>
      <c r="L45" s="65"/>
    </row>
    <row r="46" spans="1:12" ht="12.75" x14ac:dyDescent="0.2">
      <c r="A46" s="122" t="s">
        <v>357</v>
      </c>
      <c r="B46" s="65"/>
      <c r="C46" s="65"/>
      <c r="D46" s="65"/>
      <c r="E46" s="65"/>
      <c r="F46" s="65">
        <f t="shared" si="0"/>
        <v>0</v>
      </c>
      <c r="G46" s="65">
        <f t="shared" si="2"/>
        <v>0</v>
      </c>
      <c r="H46" s="65"/>
      <c r="I46" s="65"/>
      <c r="J46" s="65">
        <f t="shared" si="1"/>
        <v>0</v>
      </c>
      <c r="K46" s="63">
        <f t="shared" si="3"/>
        <v>0</v>
      </c>
      <c r="L46" s="65"/>
    </row>
    <row r="47" spans="1:12" ht="12.75" x14ac:dyDescent="0.2">
      <c r="A47" s="122" t="s">
        <v>358</v>
      </c>
      <c r="B47" s="65">
        <v>8647000</v>
      </c>
      <c r="C47" s="65">
        <v>9046880</v>
      </c>
      <c r="D47" s="65">
        <v>617935.41</v>
      </c>
      <c r="E47" s="65">
        <v>4910271.54</v>
      </c>
      <c r="F47" s="65">
        <f t="shared" si="0"/>
        <v>0.66179621933319055</v>
      </c>
      <c r="G47" s="65">
        <f t="shared" si="2"/>
        <v>4136608.46</v>
      </c>
      <c r="H47" s="65">
        <v>1472113.68</v>
      </c>
      <c r="I47" s="65">
        <v>3740453.02</v>
      </c>
      <c r="J47" s="65">
        <f t="shared" si="1"/>
        <v>0.68684284030314657</v>
      </c>
      <c r="K47" s="63">
        <f t="shared" si="3"/>
        <v>5306426.9800000004</v>
      </c>
      <c r="L47" s="65"/>
    </row>
    <row r="48" spans="1:12" ht="12.75" x14ac:dyDescent="0.2">
      <c r="A48" s="122" t="s">
        <v>343</v>
      </c>
      <c r="B48" s="65"/>
      <c r="C48" s="65"/>
      <c r="D48" s="65"/>
      <c r="E48" s="65"/>
      <c r="F48" s="65">
        <f t="shared" si="0"/>
        <v>0</v>
      </c>
      <c r="G48" s="65">
        <f t="shared" si="2"/>
        <v>0</v>
      </c>
      <c r="H48" s="65"/>
      <c r="I48" s="65"/>
      <c r="J48" s="65">
        <f t="shared" si="1"/>
        <v>0</v>
      </c>
      <c r="K48" s="63">
        <f t="shared" si="3"/>
        <v>0</v>
      </c>
      <c r="L48" s="65"/>
    </row>
    <row r="49" spans="1:12" ht="12.75" x14ac:dyDescent="0.2">
      <c r="A49" s="121" t="s">
        <v>246</v>
      </c>
      <c r="B49" s="65">
        <f>SUM(B50:B54)</f>
        <v>0</v>
      </c>
      <c r="C49" s="65">
        <f>SUM(C50:C54)</f>
        <v>0</v>
      </c>
      <c r="D49" s="65">
        <f>SUM(D50:D54)</f>
        <v>0</v>
      </c>
      <c r="E49" s="65">
        <f>SUM(E50:E54)</f>
        <v>0</v>
      </c>
      <c r="F49" s="65">
        <f t="shared" si="0"/>
        <v>0</v>
      </c>
      <c r="G49" s="65">
        <f>SUM(G50:G54)</f>
        <v>0</v>
      </c>
      <c r="H49" s="65">
        <f>SUM(H50:H54)</f>
        <v>0</v>
      </c>
      <c r="I49" s="65">
        <f>SUM(I50:I54)</f>
        <v>0</v>
      </c>
      <c r="J49" s="65">
        <f t="shared" si="1"/>
        <v>0</v>
      </c>
      <c r="K49" s="63">
        <f>SUM(K50:K54)</f>
        <v>0</v>
      </c>
      <c r="L49" s="65">
        <f>SUM(L50:L54)</f>
        <v>0</v>
      </c>
    </row>
    <row r="50" spans="1:12" ht="12.75" x14ac:dyDescent="0.2">
      <c r="A50" s="122" t="s">
        <v>359</v>
      </c>
      <c r="B50" s="65"/>
      <c r="C50" s="65"/>
      <c r="D50" s="65"/>
      <c r="E50" s="65"/>
      <c r="F50" s="65">
        <f t="shared" si="0"/>
        <v>0</v>
      </c>
      <c r="G50" s="65">
        <f>C50-E50</f>
        <v>0</v>
      </c>
      <c r="H50" s="65"/>
      <c r="I50" s="65"/>
      <c r="J50" s="65">
        <f t="shared" si="1"/>
        <v>0</v>
      </c>
      <c r="K50" s="63">
        <f>C50-I50</f>
        <v>0</v>
      </c>
      <c r="L50" s="65"/>
    </row>
    <row r="51" spans="1:12" ht="12.75" x14ac:dyDescent="0.2">
      <c r="A51" s="122" t="s">
        <v>360</v>
      </c>
      <c r="B51" s="65"/>
      <c r="C51" s="65"/>
      <c r="D51" s="65"/>
      <c r="E51" s="65"/>
      <c r="F51" s="65">
        <f t="shared" si="0"/>
        <v>0</v>
      </c>
      <c r="G51" s="65">
        <f>C51-E51</f>
        <v>0</v>
      </c>
      <c r="H51" s="65"/>
      <c r="I51" s="65"/>
      <c r="J51" s="65">
        <f t="shared" si="1"/>
        <v>0</v>
      </c>
      <c r="K51" s="63">
        <f>C51-I51</f>
        <v>0</v>
      </c>
      <c r="L51" s="65"/>
    </row>
    <row r="52" spans="1:12" ht="12.75" x14ac:dyDescent="0.2">
      <c r="A52" s="122" t="s">
        <v>361</v>
      </c>
      <c r="B52" s="65"/>
      <c r="C52" s="65"/>
      <c r="D52" s="65"/>
      <c r="E52" s="65"/>
      <c r="F52" s="65">
        <f t="shared" ref="F52:F83" si="4">IF($E$214&gt;0,E52/$E$214,0)*100</f>
        <v>0</v>
      </c>
      <c r="G52" s="65">
        <f>C52-E52</f>
        <v>0</v>
      </c>
      <c r="H52" s="65"/>
      <c r="I52" s="65"/>
      <c r="J52" s="65">
        <f t="shared" ref="J52:J83" si="5">IF($I$214&gt;0,I52/$I$214,0)*100</f>
        <v>0</v>
      </c>
      <c r="K52" s="63">
        <f>C52-I52</f>
        <v>0</v>
      </c>
      <c r="L52" s="65"/>
    </row>
    <row r="53" spans="1:12" ht="12.75" x14ac:dyDescent="0.2">
      <c r="A53" s="122" t="s">
        <v>349</v>
      </c>
      <c r="B53" s="65"/>
      <c r="C53" s="65"/>
      <c r="D53" s="65"/>
      <c r="E53" s="65"/>
      <c r="F53" s="65">
        <f t="shared" si="4"/>
        <v>0</v>
      </c>
      <c r="G53" s="65">
        <f>C53-E53</f>
        <v>0</v>
      </c>
      <c r="H53" s="65"/>
      <c r="I53" s="65"/>
      <c r="J53" s="65">
        <f t="shared" si="5"/>
        <v>0</v>
      </c>
      <c r="K53" s="63">
        <f>C53-I53</f>
        <v>0</v>
      </c>
      <c r="L53" s="65"/>
    </row>
    <row r="54" spans="1:12" ht="12.75" x14ac:dyDescent="0.2">
      <c r="A54" s="122" t="s">
        <v>343</v>
      </c>
      <c r="B54" s="65"/>
      <c r="C54" s="65"/>
      <c r="D54" s="65"/>
      <c r="E54" s="65"/>
      <c r="F54" s="65">
        <f t="shared" si="4"/>
        <v>0</v>
      </c>
      <c r="G54" s="65">
        <f>C54-E54</f>
        <v>0</v>
      </c>
      <c r="H54" s="65"/>
      <c r="I54" s="65"/>
      <c r="J54" s="65">
        <f t="shared" si="5"/>
        <v>0</v>
      </c>
      <c r="K54" s="63">
        <f>C54-I54</f>
        <v>0</v>
      </c>
      <c r="L54" s="65"/>
    </row>
    <row r="55" spans="1:12" ht="12.75" x14ac:dyDescent="0.2">
      <c r="A55" s="121" t="s">
        <v>247</v>
      </c>
      <c r="B55" s="65">
        <f>SUM(B56:B60)</f>
        <v>35912000</v>
      </c>
      <c r="C55" s="65">
        <f>SUM(C56:C60)</f>
        <v>35912000</v>
      </c>
      <c r="D55" s="65">
        <f>SUM(D56:D60)</f>
        <v>4928106.47</v>
      </c>
      <c r="E55" s="65">
        <f>SUM(E56:E60)</f>
        <v>16450729.42</v>
      </c>
      <c r="F55" s="65">
        <f t="shared" si="4"/>
        <v>2.2171952094179477</v>
      </c>
      <c r="G55" s="65">
        <f>SUM(G56:G60)</f>
        <v>19461270.579999998</v>
      </c>
      <c r="H55" s="65">
        <f>SUM(H56:H60)</f>
        <v>5127309.9400000004</v>
      </c>
      <c r="I55" s="65">
        <f>SUM(I56:I60)</f>
        <v>15365688.75</v>
      </c>
      <c r="J55" s="65">
        <f t="shared" si="5"/>
        <v>2.8215334473748062</v>
      </c>
      <c r="K55" s="63">
        <f>SUM(K56:K60)</f>
        <v>20546311.25</v>
      </c>
      <c r="L55" s="65">
        <f>SUM(L56:L60)</f>
        <v>0</v>
      </c>
    </row>
    <row r="56" spans="1:12" ht="12.75" x14ac:dyDescent="0.2">
      <c r="A56" s="122" t="s">
        <v>362</v>
      </c>
      <c r="B56" s="65"/>
      <c r="C56" s="65"/>
      <c r="D56" s="65"/>
      <c r="E56" s="65"/>
      <c r="F56" s="65">
        <f t="shared" si="4"/>
        <v>0</v>
      </c>
      <c r="G56" s="65">
        <f>C56-E56</f>
        <v>0</v>
      </c>
      <c r="H56" s="65"/>
      <c r="I56" s="65"/>
      <c r="J56" s="65">
        <f t="shared" si="5"/>
        <v>0</v>
      </c>
      <c r="K56" s="63">
        <f>C56-I56</f>
        <v>0</v>
      </c>
      <c r="L56" s="65"/>
    </row>
    <row r="57" spans="1:12" ht="12.75" x14ac:dyDescent="0.2">
      <c r="A57" s="122" t="s">
        <v>363</v>
      </c>
      <c r="B57" s="65">
        <v>35912000</v>
      </c>
      <c r="C57" s="65">
        <v>35912000</v>
      </c>
      <c r="D57" s="65">
        <v>4928106.47</v>
      </c>
      <c r="E57" s="65">
        <v>16450729.42</v>
      </c>
      <c r="F57" s="65">
        <f t="shared" si="4"/>
        <v>2.2171952094179477</v>
      </c>
      <c r="G57" s="65">
        <f>C57-E57</f>
        <v>19461270.579999998</v>
      </c>
      <c r="H57" s="65">
        <v>5127309.9400000004</v>
      </c>
      <c r="I57" s="65">
        <v>15365688.75</v>
      </c>
      <c r="J57" s="65">
        <f t="shared" si="5"/>
        <v>2.8215334473748062</v>
      </c>
      <c r="K57" s="63">
        <f>C57-I57</f>
        <v>20546311.25</v>
      </c>
      <c r="L57" s="65"/>
    </row>
    <row r="58" spans="1:12" ht="12.75" x14ac:dyDescent="0.2">
      <c r="A58" s="122" t="s">
        <v>364</v>
      </c>
      <c r="B58" s="65"/>
      <c r="C58" s="65"/>
      <c r="D58" s="65"/>
      <c r="E58" s="65"/>
      <c r="F58" s="65">
        <f t="shared" si="4"/>
        <v>0</v>
      </c>
      <c r="G58" s="65">
        <f>C58-E58</f>
        <v>0</v>
      </c>
      <c r="H58" s="65"/>
      <c r="I58" s="65"/>
      <c r="J58" s="65">
        <f t="shared" si="5"/>
        <v>0</v>
      </c>
      <c r="K58" s="63">
        <f>C58-I58</f>
        <v>0</v>
      </c>
      <c r="L58" s="65"/>
    </row>
    <row r="59" spans="1:12" ht="12.75" x14ac:dyDescent="0.2">
      <c r="A59" s="122" t="s">
        <v>349</v>
      </c>
      <c r="B59" s="65"/>
      <c r="C59" s="65"/>
      <c r="D59" s="65"/>
      <c r="E59" s="65"/>
      <c r="F59" s="65">
        <f t="shared" si="4"/>
        <v>0</v>
      </c>
      <c r="G59" s="65">
        <f>C59-E59</f>
        <v>0</v>
      </c>
      <c r="H59" s="65"/>
      <c r="I59" s="65"/>
      <c r="J59" s="65">
        <f t="shared" si="5"/>
        <v>0</v>
      </c>
      <c r="K59" s="63">
        <f>C59-I59</f>
        <v>0</v>
      </c>
      <c r="L59" s="65"/>
    </row>
    <row r="60" spans="1:12" ht="12.75" x14ac:dyDescent="0.2">
      <c r="A60" s="122" t="s">
        <v>343</v>
      </c>
      <c r="B60" s="65"/>
      <c r="C60" s="65"/>
      <c r="D60" s="65"/>
      <c r="E60" s="65"/>
      <c r="F60" s="65">
        <f t="shared" si="4"/>
        <v>0</v>
      </c>
      <c r="G60" s="65">
        <f>C60-E60</f>
        <v>0</v>
      </c>
      <c r="H60" s="65"/>
      <c r="I60" s="65"/>
      <c r="J60" s="65">
        <f t="shared" si="5"/>
        <v>0</v>
      </c>
      <c r="K60" s="63">
        <f>C60-I60</f>
        <v>0</v>
      </c>
      <c r="L60" s="65"/>
    </row>
    <row r="61" spans="1:12" ht="12.75" x14ac:dyDescent="0.2">
      <c r="A61" s="121" t="s">
        <v>248</v>
      </c>
      <c r="B61" s="65">
        <f>SUM(B62:B65)</f>
        <v>0</v>
      </c>
      <c r="C61" s="65">
        <f>SUM(C62:C65)</f>
        <v>0</v>
      </c>
      <c r="D61" s="65">
        <f>SUM(D62:D65)</f>
        <v>0</v>
      </c>
      <c r="E61" s="65">
        <f>SUM(E62:E65)</f>
        <v>0</v>
      </c>
      <c r="F61" s="65">
        <f t="shared" si="4"/>
        <v>0</v>
      </c>
      <c r="G61" s="65">
        <f>SUM(G62:G65)</f>
        <v>0</v>
      </c>
      <c r="H61" s="65">
        <f>SUM(H62:H65)</f>
        <v>0</v>
      </c>
      <c r="I61" s="65">
        <f>SUM(I62:I65)</f>
        <v>0</v>
      </c>
      <c r="J61" s="65">
        <f t="shared" si="5"/>
        <v>0</v>
      </c>
      <c r="K61" s="63">
        <f>SUM(K62:K65)</f>
        <v>0</v>
      </c>
      <c r="L61" s="65">
        <f>SUM(L62:L65)</f>
        <v>0</v>
      </c>
    </row>
    <row r="62" spans="1:12" ht="12.75" x14ac:dyDescent="0.2">
      <c r="A62" s="122" t="s">
        <v>365</v>
      </c>
      <c r="B62" s="65"/>
      <c r="C62" s="65"/>
      <c r="D62" s="65"/>
      <c r="E62" s="65"/>
      <c r="F62" s="65">
        <f t="shared" si="4"/>
        <v>0</v>
      </c>
      <c r="G62" s="65">
        <f>C62-E62</f>
        <v>0</v>
      </c>
      <c r="H62" s="65"/>
      <c r="I62" s="65"/>
      <c r="J62" s="65">
        <f t="shared" si="5"/>
        <v>0</v>
      </c>
      <c r="K62" s="63">
        <f>C62-I62</f>
        <v>0</v>
      </c>
      <c r="L62" s="65"/>
    </row>
    <row r="63" spans="1:12" ht="12.75" x14ac:dyDescent="0.2">
      <c r="A63" s="122" t="s">
        <v>366</v>
      </c>
      <c r="B63" s="65"/>
      <c r="C63" s="65"/>
      <c r="D63" s="65"/>
      <c r="E63" s="65"/>
      <c r="F63" s="65">
        <f t="shared" si="4"/>
        <v>0</v>
      </c>
      <c r="G63" s="65">
        <f>C63-E63</f>
        <v>0</v>
      </c>
      <c r="H63" s="65"/>
      <c r="I63" s="65"/>
      <c r="J63" s="65">
        <f t="shared" si="5"/>
        <v>0</v>
      </c>
      <c r="K63" s="63">
        <f>C63-I63</f>
        <v>0</v>
      </c>
      <c r="L63" s="65"/>
    </row>
    <row r="64" spans="1:12" ht="12.75" x14ac:dyDescent="0.2">
      <c r="A64" s="122" t="s">
        <v>349</v>
      </c>
      <c r="B64" s="65"/>
      <c r="C64" s="65"/>
      <c r="D64" s="65"/>
      <c r="E64" s="65"/>
      <c r="F64" s="65">
        <f t="shared" si="4"/>
        <v>0</v>
      </c>
      <c r="G64" s="65">
        <f>C64-E64</f>
        <v>0</v>
      </c>
      <c r="H64" s="65"/>
      <c r="I64" s="65"/>
      <c r="J64" s="65">
        <f t="shared" si="5"/>
        <v>0</v>
      </c>
      <c r="K64" s="63">
        <f>C64-I64</f>
        <v>0</v>
      </c>
      <c r="L64" s="65"/>
    </row>
    <row r="65" spans="1:12" ht="12.75" x14ac:dyDescent="0.2">
      <c r="A65" s="122" t="s">
        <v>343</v>
      </c>
      <c r="B65" s="65"/>
      <c r="C65" s="65"/>
      <c r="D65" s="65"/>
      <c r="E65" s="65"/>
      <c r="F65" s="65">
        <f t="shared" si="4"/>
        <v>0</v>
      </c>
      <c r="G65" s="65">
        <f>C65-E65</f>
        <v>0</v>
      </c>
      <c r="H65" s="65"/>
      <c r="I65" s="65"/>
      <c r="J65" s="65">
        <f t="shared" si="5"/>
        <v>0</v>
      </c>
      <c r="K65" s="63">
        <f>C65-I65</f>
        <v>0</v>
      </c>
      <c r="L65" s="65"/>
    </row>
    <row r="66" spans="1:12" ht="12.75" x14ac:dyDescent="0.2">
      <c r="A66" s="121" t="s">
        <v>249</v>
      </c>
      <c r="B66" s="65">
        <f>SUM(B67:B72)</f>
        <v>25228900</v>
      </c>
      <c r="C66" s="65">
        <f>SUM(C67:C72)</f>
        <v>31774927.5</v>
      </c>
      <c r="D66" s="65">
        <f>SUM(D67:D72)</f>
        <v>2429913.14</v>
      </c>
      <c r="E66" s="65">
        <f>SUM(E67:E72)</f>
        <v>18862291.199999999</v>
      </c>
      <c r="F66" s="65">
        <f t="shared" si="4"/>
        <v>2.5422205070397612</v>
      </c>
      <c r="G66" s="65">
        <f>SUM(G67:G72)</f>
        <v>12912636.300000001</v>
      </c>
      <c r="H66" s="65">
        <f>SUM(H67:H72)</f>
        <v>6033165.0700000003</v>
      </c>
      <c r="I66" s="65">
        <f>SUM(I67:I72)</f>
        <v>13668889.609999999</v>
      </c>
      <c r="J66" s="65">
        <f t="shared" si="5"/>
        <v>2.5099577279338661</v>
      </c>
      <c r="K66" s="63">
        <f>SUM(K67:K72)</f>
        <v>18106037.890000001</v>
      </c>
      <c r="L66" s="65">
        <f>SUM(L67:L72)</f>
        <v>0</v>
      </c>
    </row>
    <row r="67" spans="1:12" ht="12.75" x14ac:dyDescent="0.2">
      <c r="A67" s="122" t="s">
        <v>367</v>
      </c>
      <c r="B67" s="65">
        <v>26360</v>
      </c>
      <c r="C67" s="65">
        <v>26360</v>
      </c>
      <c r="D67" s="65">
        <v>0</v>
      </c>
      <c r="E67" s="65">
        <v>0</v>
      </c>
      <c r="F67" s="65">
        <f t="shared" si="4"/>
        <v>0</v>
      </c>
      <c r="G67" s="65">
        <f t="shared" ref="G67:G72" si="6">C67-E67</f>
        <v>26360</v>
      </c>
      <c r="H67" s="65">
        <v>0</v>
      </c>
      <c r="I67" s="65">
        <v>0</v>
      </c>
      <c r="J67" s="65">
        <f t="shared" si="5"/>
        <v>0</v>
      </c>
      <c r="K67" s="63">
        <f t="shared" ref="K67:K72" si="7">C67-I67</f>
        <v>26360</v>
      </c>
      <c r="L67" s="65"/>
    </row>
    <row r="68" spans="1:12" ht="12.75" x14ac:dyDescent="0.2">
      <c r="A68" s="122" t="s">
        <v>368</v>
      </c>
      <c r="B68" s="65">
        <v>200</v>
      </c>
      <c r="C68" s="65">
        <v>323200</v>
      </c>
      <c r="D68" s="65">
        <v>0</v>
      </c>
      <c r="E68" s="65">
        <v>0</v>
      </c>
      <c r="F68" s="65">
        <f t="shared" si="4"/>
        <v>0</v>
      </c>
      <c r="G68" s="65">
        <f t="shared" si="6"/>
        <v>323200</v>
      </c>
      <c r="H68" s="65">
        <v>0</v>
      </c>
      <c r="I68" s="65">
        <v>0</v>
      </c>
      <c r="J68" s="65">
        <f t="shared" si="5"/>
        <v>0</v>
      </c>
      <c r="K68" s="63">
        <f t="shared" si="7"/>
        <v>323200</v>
      </c>
      <c r="L68" s="65"/>
    </row>
    <row r="69" spans="1:12" ht="12.75" x14ac:dyDescent="0.2">
      <c r="A69" s="122" t="s">
        <v>369</v>
      </c>
      <c r="B69" s="65">
        <v>1323200</v>
      </c>
      <c r="C69" s="65">
        <v>2033200</v>
      </c>
      <c r="D69" s="65">
        <v>615261.41</v>
      </c>
      <c r="E69" s="65">
        <v>1601288.41</v>
      </c>
      <c r="F69" s="65">
        <f t="shared" si="4"/>
        <v>0.21581833248269927</v>
      </c>
      <c r="G69" s="65">
        <f t="shared" si="6"/>
        <v>431911.59000000008</v>
      </c>
      <c r="H69" s="65">
        <v>633611</v>
      </c>
      <c r="I69" s="65">
        <v>1585263.38</v>
      </c>
      <c r="J69" s="65">
        <f t="shared" si="5"/>
        <v>0.29109490126620174</v>
      </c>
      <c r="K69" s="63">
        <f t="shared" si="7"/>
        <v>447936.62000000011</v>
      </c>
      <c r="L69" s="65"/>
    </row>
    <row r="70" spans="1:12" ht="12.75" x14ac:dyDescent="0.2">
      <c r="A70" s="122" t="s">
        <v>370</v>
      </c>
      <c r="B70" s="65">
        <v>23879140</v>
      </c>
      <c r="C70" s="65">
        <v>29392167.5</v>
      </c>
      <c r="D70" s="65">
        <v>1814651.73</v>
      </c>
      <c r="E70" s="65">
        <v>17261002.789999999</v>
      </c>
      <c r="F70" s="65">
        <f t="shared" si="4"/>
        <v>2.326402174557062</v>
      </c>
      <c r="G70" s="65">
        <f t="shared" si="6"/>
        <v>12131164.710000001</v>
      </c>
      <c r="H70" s="65">
        <v>5399554.0700000003</v>
      </c>
      <c r="I70" s="65">
        <v>12083626.23</v>
      </c>
      <c r="J70" s="65">
        <f t="shared" si="5"/>
        <v>2.2188628266676647</v>
      </c>
      <c r="K70" s="63">
        <f t="shared" si="7"/>
        <v>17308541.27</v>
      </c>
      <c r="L70" s="65"/>
    </row>
    <row r="71" spans="1:12" ht="12.75" x14ac:dyDescent="0.2">
      <c r="A71" s="122" t="s">
        <v>349</v>
      </c>
      <c r="B71" s="65"/>
      <c r="C71" s="65"/>
      <c r="D71" s="65"/>
      <c r="E71" s="65"/>
      <c r="F71" s="65">
        <f t="shared" si="4"/>
        <v>0</v>
      </c>
      <c r="G71" s="65">
        <f t="shared" si="6"/>
        <v>0</v>
      </c>
      <c r="H71" s="65"/>
      <c r="I71" s="65"/>
      <c r="J71" s="65">
        <f t="shared" si="5"/>
        <v>0</v>
      </c>
      <c r="K71" s="63">
        <f t="shared" si="7"/>
        <v>0</v>
      </c>
      <c r="L71" s="65"/>
    </row>
    <row r="72" spans="1:12" ht="12.75" x14ac:dyDescent="0.2">
      <c r="A72" s="122" t="s">
        <v>343</v>
      </c>
      <c r="B72" s="65"/>
      <c r="C72" s="65"/>
      <c r="D72" s="65"/>
      <c r="E72" s="65"/>
      <c r="F72" s="65">
        <f t="shared" si="4"/>
        <v>0</v>
      </c>
      <c r="G72" s="65">
        <f t="shared" si="6"/>
        <v>0</v>
      </c>
      <c r="H72" s="65"/>
      <c r="I72" s="65"/>
      <c r="J72" s="65">
        <f t="shared" si="5"/>
        <v>0</v>
      </c>
      <c r="K72" s="63">
        <f t="shared" si="7"/>
        <v>0</v>
      </c>
      <c r="L72" s="65"/>
    </row>
    <row r="73" spans="1:12" ht="12.75" x14ac:dyDescent="0.2">
      <c r="A73" s="121" t="s">
        <v>250</v>
      </c>
      <c r="B73" s="65">
        <f>SUM(B74:B79)</f>
        <v>94940000</v>
      </c>
      <c r="C73" s="65">
        <f>SUM(C74:C79)</f>
        <v>94940000</v>
      </c>
      <c r="D73" s="65">
        <f>SUM(D74:D79)</f>
        <v>16611945.300000001</v>
      </c>
      <c r="E73" s="65">
        <f>SUM(E74:E79)</f>
        <v>43107193.189999998</v>
      </c>
      <c r="F73" s="65">
        <f t="shared" si="4"/>
        <v>5.8098981383843089</v>
      </c>
      <c r="G73" s="65">
        <f>SUM(G74:G79)</f>
        <v>51832806.810000002</v>
      </c>
      <c r="H73" s="65">
        <f>SUM(H74:H79)</f>
        <v>16673284.83</v>
      </c>
      <c r="I73" s="65">
        <f>SUM(I74:I79)</f>
        <v>42803534.140000001</v>
      </c>
      <c r="J73" s="65">
        <f t="shared" si="5"/>
        <v>7.8598236113470294</v>
      </c>
      <c r="K73" s="63">
        <f>SUM(K74:K79)</f>
        <v>52136465.859999999</v>
      </c>
      <c r="L73" s="65">
        <f>SUM(L74:L79)</f>
        <v>0</v>
      </c>
    </row>
    <row r="74" spans="1:12" ht="12.75" x14ac:dyDescent="0.2">
      <c r="A74" s="122" t="s">
        <v>371</v>
      </c>
      <c r="B74" s="65"/>
      <c r="C74" s="65"/>
      <c r="D74" s="65"/>
      <c r="E74" s="65"/>
      <c r="F74" s="65">
        <f t="shared" si="4"/>
        <v>0</v>
      </c>
      <c r="G74" s="65">
        <f t="shared" ref="G74:G79" si="8">C74-E74</f>
        <v>0</v>
      </c>
      <c r="H74" s="65"/>
      <c r="I74" s="65"/>
      <c r="J74" s="65">
        <f t="shared" si="5"/>
        <v>0</v>
      </c>
      <c r="K74" s="63">
        <f t="shared" ref="K74:K79" si="9">C74-I74</f>
        <v>0</v>
      </c>
      <c r="L74" s="65"/>
    </row>
    <row r="75" spans="1:12" ht="12.75" x14ac:dyDescent="0.2">
      <c r="A75" s="122" t="s">
        <v>372</v>
      </c>
      <c r="B75" s="65">
        <v>94940000</v>
      </c>
      <c r="C75" s="65">
        <v>94940000</v>
      </c>
      <c r="D75" s="65">
        <v>16611945.300000001</v>
      </c>
      <c r="E75" s="65">
        <v>43107193.189999998</v>
      </c>
      <c r="F75" s="65">
        <f t="shared" si="4"/>
        <v>5.8098981383843089</v>
      </c>
      <c r="G75" s="65">
        <f t="shared" si="8"/>
        <v>51832806.810000002</v>
      </c>
      <c r="H75" s="65">
        <v>16673284.83</v>
      </c>
      <c r="I75" s="65">
        <v>42803534.140000001</v>
      </c>
      <c r="J75" s="65">
        <f t="shared" si="5"/>
        <v>7.8598236113470294</v>
      </c>
      <c r="K75" s="63">
        <f t="shared" si="9"/>
        <v>52136465.859999999</v>
      </c>
      <c r="L75" s="65"/>
    </row>
    <row r="76" spans="1:12" ht="12.75" x14ac:dyDescent="0.2">
      <c r="A76" s="122" t="s">
        <v>373</v>
      </c>
      <c r="B76" s="65"/>
      <c r="C76" s="65"/>
      <c r="D76" s="65"/>
      <c r="E76" s="65"/>
      <c r="F76" s="65">
        <f t="shared" si="4"/>
        <v>0</v>
      </c>
      <c r="G76" s="65">
        <f t="shared" si="8"/>
        <v>0</v>
      </c>
      <c r="H76" s="65"/>
      <c r="I76" s="65"/>
      <c r="J76" s="65">
        <f t="shared" si="5"/>
        <v>0</v>
      </c>
      <c r="K76" s="63">
        <f t="shared" si="9"/>
        <v>0</v>
      </c>
      <c r="L76" s="65"/>
    </row>
    <row r="77" spans="1:12" ht="12.75" x14ac:dyDescent="0.2">
      <c r="A77" s="122" t="s">
        <v>374</v>
      </c>
      <c r="B77" s="65"/>
      <c r="C77" s="65"/>
      <c r="D77" s="65"/>
      <c r="E77" s="65"/>
      <c r="F77" s="65">
        <f t="shared" si="4"/>
        <v>0</v>
      </c>
      <c r="G77" s="65">
        <f t="shared" si="8"/>
        <v>0</v>
      </c>
      <c r="H77" s="65"/>
      <c r="I77" s="65"/>
      <c r="J77" s="65">
        <f t="shared" si="5"/>
        <v>0</v>
      </c>
      <c r="K77" s="63">
        <f t="shared" si="9"/>
        <v>0</v>
      </c>
      <c r="L77" s="65"/>
    </row>
    <row r="78" spans="1:12" ht="12.75" x14ac:dyDescent="0.2">
      <c r="A78" s="122" t="s">
        <v>349</v>
      </c>
      <c r="B78" s="65"/>
      <c r="C78" s="65"/>
      <c r="D78" s="65"/>
      <c r="E78" s="65"/>
      <c r="F78" s="65">
        <f t="shared" si="4"/>
        <v>0</v>
      </c>
      <c r="G78" s="65">
        <f t="shared" si="8"/>
        <v>0</v>
      </c>
      <c r="H78" s="65"/>
      <c r="I78" s="65"/>
      <c r="J78" s="65">
        <f t="shared" si="5"/>
        <v>0</v>
      </c>
      <c r="K78" s="63">
        <f t="shared" si="9"/>
        <v>0</v>
      </c>
      <c r="L78" s="65"/>
    </row>
    <row r="79" spans="1:12" ht="12.75" x14ac:dyDescent="0.2">
      <c r="A79" s="122" t="s">
        <v>343</v>
      </c>
      <c r="B79" s="65"/>
      <c r="C79" s="65"/>
      <c r="D79" s="65"/>
      <c r="E79" s="65"/>
      <c r="F79" s="65">
        <f t="shared" si="4"/>
        <v>0</v>
      </c>
      <c r="G79" s="65">
        <f t="shared" si="8"/>
        <v>0</v>
      </c>
      <c r="H79" s="65"/>
      <c r="I79" s="65"/>
      <c r="J79" s="65">
        <f t="shared" si="5"/>
        <v>0</v>
      </c>
      <c r="K79" s="63">
        <f t="shared" si="9"/>
        <v>0</v>
      </c>
      <c r="L79" s="65"/>
    </row>
    <row r="80" spans="1:12" ht="12.75" x14ac:dyDescent="0.2">
      <c r="A80" s="121" t="s">
        <v>251</v>
      </c>
      <c r="B80" s="65">
        <f>SUM(B81:B88)</f>
        <v>257257000</v>
      </c>
      <c r="C80" s="65">
        <f>SUM(C81:C88)</f>
        <v>302512995.83999997</v>
      </c>
      <c r="D80" s="65">
        <f>SUM(D81:D88)</f>
        <v>48788533.400000006</v>
      </c>
      <c r="E80" s="65">
        <f>SUM(E81:E88)</f>
        <v>218509519.81999999</v>
      </c>
      <c r="F80" s="65">
        <f t="shared" si="4"/>
        <v>29.450260118442827</v>
      </c>
      <c r="G80" s="65">
        <f>SUM(G81:G88)</f>
        <v>84003476.019999996</v>
      </c>
      <c r="H80" s="65">
        <f>SUM(H81:H88)</f>
        <v>55181680.389999993</v>
      </c>
      <c r="I80" s="65">
        <f>SUM(I81:I88)</f>
        <v>149435915.17000002</v>
      </c>
      <c r="J80" s="65">
        <f t="shared" si="5"/>
        <v>27.440255998366442</v>
      </c>
      <c r="K80" s="63">
        <f>SUM(K81:K88)</f>
        <v>153077080.66999999</v>
      </c>
      <c r="L80" s="65">
        <f>SUM(L81:L88)</f>
        <v>0</v>
      </c>
    </row>
    <row r="81" spans="1:12" ht="12.75" x14ac:dyDescent="0.2">
      <c r="A81" s="122" t="s">
        <v>196</v>
      </c>
      <c r="B81" s="65">
        <v>39240000</v>
      </c>
      <c r="C81" s="65">
        <v>42481828.270000003</v>
      </c>
      <c r="D81" s="65">
        <v>7463632.2999999998</v>
      </c>
      <c r="E81" s="65">
        <v>23051319.699999999</v>
      </c>
      <c r="F81" s="65">
        <f t="shared" si="4"/>
        <v>3.106809084554353</v>
      </c>
      <c r="G81" s="65">
        <f t="shared" ref="G81:G88" si="10">C81-E81</f>
        <v>19430508.570000004</v>
      </c>
      <c r="H81" s="65">
        <v>7003033.6699999999</v>
      </c>
      <c r="I81" s="65">
        <v>20846151.59</v>
      </c>
      <c r="J81" s="65">
        <f t="shared" si="5"/>
        <v>3.8278865931232988</v>
      </c>
      <c r="K81" s="63">
        <f t="shared" ref="K81:K88" si="11">C81-I81</f>
        <v>21635676.680000003</v>
      </c>
      <c r="L81" s="65"/>
    </row>
    <row r="82" spans="1:12" ht="12.75" x14ac:dyDescent="0.2">
      <c r="A82" s="122" t="s">
        <v>197</v>
      </c>
      <c r="B82" s="65">
        <v>136629000</v>
      </c>
      <c r="C82" s="65">
        <v>173513827.06999999</v>
      </c>
      <c r="D82" s="65">
        <v>33373578.620000001</v>
      </c>
      <c r="E82" s="65">
        <v>131074564.2</v>
      </c>
      <c r="F82" s="65">
        <f t="shared" si="4"/>
        <v>17.665958049706056</v>
      </c>
      <c r="G82" s="65">
        <f t="shared" si="10"/>
        <v>42439262.86999999</v>
      </c>
      <c r="H82" s="65">
        <v>33541298.559999999</v>
      </c>
      <c r="I82" s="65">
        <v>88171323.540000007</v>
      </c>
      <c r="J82" s="65">
        <f t="shared" si="5"/>
        <v>16.190510071825813</v>
      </c>
      <c r="K82" s="63">
        <f t="shared" si="11"/>
        <v>85342503.529999986</v>
      </c>
      <c r="L82" s="65"/>
    </row>
    <row r="83" spans="1:12" ht="12.75" x14ac:dyDescent="0.2">
      <c r="A83" s="122" t="s">
        <v>198</v>
      </c>
      <c r="B83" s="65">
        <v>12426500</v>
      </c>
      <c r="C83" s="65">
        <v>17077463.039999999</v>
      </c>
      <c r="D83" s="65">
        <v>3141407.07</v>
      </c>
      <c r="E83" s="65">
        <v>9339568.0399999991</v>
      </c>
      <c r="F83" s="65">
        <f t="shared" si="4"/>
        <v>1.2587676198202871</v>
      </c>
      <c r="G83" s="65">
        <f t="shared" si="10"/>
        <v>7737895</v>
      </c>
      <c r="H83" s="65">
        <v>3086654.79</v>
      </c>
      <c r="I83" s="65">
        <v>7599678.7800000003</v>
      </c>
      <c r="J83" s="65">
        <f t="shared" si="5"/>
        <v>1.3954953934020407</v>
      </c>
      <c r="K83" s="63">
        <f t="shared" si="11"/>
        <v>9477784.2599999979</v>
      </c>
      <c r="L83" s="65"/>
    </row>
    <row r="84" spans="1:12" ht="12.75" x14ac:dyDescent="0.2">
      <c r="A84" s="122" t="s">
        <v>199</v>
      </c>
      <c r="B84" s="65">
        <v>2328000</v>
      </c>
      <c r="C84" s="65">
        <v>2353059.59</v>
      </c>
      <c r="D84" s="65">
        <v>318381.25</v>
      </c>
      <c r="E84" s="65">
        <v>948691.16</v>
      </c>
      <c r="F84" s="65">
        <f t="shared" ref="F84:F115" si="12">IF($E$214&gt;0,E84/$E$214,0)*100</f>
        <v>0.12786262793988354</v>
      </c>
      <c r="G84" s="65">
        <f t="shared" si="10"/>
        <v>1404368.4299999997</v>
      </c>
      <c r="H84" s="65">
        <v>299121.08</v>
      </c>
      <c r="I84" s="65">
        <v>929150.99</v>
      </c>
      <c r="J84" s="65">
        <f t="shared" ref="J84:J115" si="13">IF($I$214&gt;0,I84/$I$214,0)*100</f>
        <v>0.17061588573088948</v>
      </c>
      <c r="K84" s="63">
        <f t="shared" si="11"/>
        <v>1423908.5999999999</v>
      </c>
      <c r="L84" s="65"/>
    </row>
    <row r="85" spans="1:12" ht="12.75" x14ac:dyDescent="0.2">
      <c r="A85" s="122" t="s">
        <v>200</v>
      </c>
      <c r="B85" s="65">
        <v>4056000</v>
      </c>
      <c r="C85" s="65">
        <v>4235377.57</v>
      </c>
      <c r="D85" s="65">
        <v>739264.09</v>
      </c>
      <c r="E85" s="65">
        <v>2269193.66</v>
      </c>
      <c r="F85" s="65">
        <f t="shared" si="12"/>
        <v>0.30583721753254511</v>
      </c>
      <c r="G85" s="65">
        <f t="shared" si="10"/>
        <v>1966183.9100000001</v>
      </c>
      <c r="H85" s="65">
        <v>787612.05</v>
      </c>
      <c r="I85" s="65">
        <v>2126992.04</v>
      </c>
      <c r="J85" s="65">
        <f t="shared" si="13"/>
        <v>0.39057013849509165</v>
      </c>
      <c r="K85" s="63">
        <f t="shared" si="11"/>
        <v>2108385.5300000003</v>
      </c>
      <c r="L85" s="65"/>
    </row>
    <row r="86" spans="1:12" ht="12.75" x14ac:dyDescent="0.2">
      <c r="A86" s="122" t="s">
        <v>201</v>
      </c>
      <c r="B86" s="65"/>
      <c r="C86" s="65"/>
      <c r="D86" s="65"/>
      <c r="E86" s="65"/>
      <c r="F86" s="65">
        <f t="shared" si="12"/>
        <v>0</v>
      </c>
      <c r="G86" s="65">
        <f t="shared" si="10"/>
        <v>0</v>
      </c>
      <c r="H86" s="65"/>
      <c r="I86" s="65"/>
      <c r="J86" s="65">
        <f t="shared" si="13"/>
        <v>0</v>
      </c>
      <c r="K86" s="63">
        <f t="shared" si="11"/>
        <v>0</v>
      </c>
      <c r="L86" s="65"/>
    </row>
    <row r="87" spans="1:12" ht="12.75" x14ac:dyDescent="0.2">
      <c r="A87" s="122" t="s">
        <v>349</v>
      </c>
      <c r="B87" s="65">
        <v>62577500</v>
      </c>
      <c r="C87" s="65">
        <v>62851440.299999997</v>
      </c>
      <c r="D87" s="65">
        <v>3752270.07</v>
      </c>
      <c r="E87" s="65">
        <v>51826183.060000002</v>
      </c>
      <c r="F87" s="65">
        <f t="shared" si="12"/>
        <v>6.9850255188897039</v>
      </c>
      <c r="G87" s="65">
        <f t="shared" si="10"/>
        <v>11025257.239999995</v>
      </c>
      <c r="H87" s="65">
        <v>10463960.24</v>
      </c>
      <c r="I87" s="65">
        <v>29762618.23</v>
      </c>
      <c r="J87" s="65">
        <f t="shared" si="13"/>
        <v>5.4651779157893037</v>
      </c>
      <c r="K87" s="63">
        <f t="shared" si="11"/>
        <v>33088822.069999997</v>
      </c>
      <c r="L87" s="65"/>
    </row>
    <row r="88" spans="1:12" ht="12.75" x14ac:dyDescent="0.2">
      <c r="A88" s="122" t="s">
        <v>343</v>
      </c>
      <c r="B88" s="65"/>
      <c r="C88" s="65"/>
      <c r="D88" s="65"/>
      <c r="E88" s="65"/>
      <c r="F88" s="65">
        <f t="shared" si="12"/>
        <v>0</v>
      </c>
      <c r="G88" s="65">
        <f t="shared" si="10"/>
        <v>0</v>
      </c>
      <c r="H88" s="65"/>
      <c r="I88" s="65"/>
      <c r="J88" s="65">
        <f t="shared" si="13"/>
        <v>0</v>
      </c>
      <c r="K88" s="63">
        <f t="shared" si="11"/>
        <v>0</v>
      </c>
      <c r="L88" s="65"/>
    </row>
    <row r="89" spans="1:12" ht="12.75" x14ac:dyDescent="0.2">
      <c r="A89" s="121" t="s">
        <v>252</v>
      </c>
      <c r="B89" s="65">
        <f>SUM(B90:B95)</f>
        <v>0</v>
      </c>
      <c r="C89" s="65">
        <f>SUM(C90:C95)</f>
        <v>0</v>
      </c>
      <c r="D89" s="65">
        <f>SUM(D90:D95)</f>
        <v>0</v>
      </c>
      <c r="E89" s="65">
        <f>SUM(E90:E95)</f>
        <v>0</v>
      </c>
      <c r="F89" s="65">
        <f t="shared" si="12"/>
        <v>0</v>
      </c>
      <c r="G89" s="65">
        <f>SUM(G90:G95)</f>
        <v>0</v>
      </c>
      <c r="H89" s="65">
        <f>SUM(H90:H95)</f>
        <v>0</v>
      </c>
      <c r="I89" s="65">
        <f>SUM(I90:I95)</f>
        <v>0</v>
      </c>
      <c r="J89" s="65">
        <f t="shared" si="13"/>
        <v>0</v>
      </c>
      <c r="K89" s="63">
        <f>SUM(K90:K95)</f>
        <v>0</v>
      </c>
      <c r="L89" s="65">
        <f>SUM(L90:L95)</f>
        <v>0</v>
      </c>
    </row>
    <row r="90" spans="1:12" ht="12.75" x14ac:dyDescent="0.2">
      <c r="A90" s="122" t="s">
        <v>375</v>
      </c>
      <c r="B90" s="65"/>
      <c r="C90" s="65"/>
      <c r="D90" s="65"/>
      <c r="E90" s="65"/>
      <c r="F90" s="65">
        <f t="shared" si="12"/>
        <v>0</v>
      </c>
      <c r="G90" s="65">
        <f t="shared" ref="G90:G95" si="14">C90-E90</f>
        <v>0</v>
      </c>
      <c r="H90" s="65"/>
      <c r="I90" s="65"/>
      <c r="J90" s="65">
        <f t="shared" si="13"/>
        <v>0</v>
      </c>
      <c r="K90" s="63">
        <f t="shared" ref="K90:K95" si="15">C90-I90</f>
        <v>0</v>
      </c>
      <c r="L90" s="65"/>
    </row>
    <row r="91" spans="1:12" ht="12.75" x14ac:dyDescent="0.2">
      <c r="A91" s="122" t="s">
        <v>376</v>
      </c>
      <c r="B91" s="65"/>
      <c r="C91" s="65"/>
      <c r="D91" s="65"/>
      <c r="E91" s="65"/>
      <c r="F91" s="65">
        <f t="shared" si="12"/>
        <v>0</v>
      </c>
      <c r="G91" s="65">
        <f t="shared" si="14"/>
        <v>0</v>
      </c>
      <c r="H91" s="65"/>
      <c r="I91" s="65"/>
      <c r="J91" s="65">
        <f t="shared" si="13"/>
        <v>0</v>
      </c>
      <c r="K91" s="63">
        <f t="shared" si="15"/>
        <v>0</v>
      </c>
      <c r="L91" s="65"/>
    </row>
    <row r="92" spans="1:12" ht="12.75" x14ac:dyDescent="0.2">
      <c r="A92" s="122" t="s">
        <v>377</v>
      </c>
      <c r="B92" s="65"/>
      <c r="C92" s="65"/>
      <c r="D92" s="65"/>
      <c r="E92" s="65"/>
      <c r="F92" s="65">
        <f t="shared" si="12"/>
        <v>0</v>
      </c>
      <c r="G92" s="65">
        <f t="shared" si="14"/>
        <v>0</v>
      </c>
      <c r="H92" s="65"/>
      <c r="I92" s="65"/>
      <c r="J92" s="65">
        <f t="shared" si="13"/>
        <v>0</v>
      </c>
      <c r="K92" s="63">
        <f t="shared" si="15"/>
        <v>0</v>
      </c>
      <c r="L92" s="65"/>
    </row>
    <row r="93" spans="1:12" ht="12.75" x14ac:dyDescent="0.2">
      <c r="A93" s="122" t="s">
        <v>378</v>
      </c>
      <c r="B93" s="65"/>
      <c r="C93" s="65"/>
      <c r="D93" s="65"/>
      <c r="E93" s="65"/>
      <c r="F93" s="65">
        <f t="shared" si="12"/>
        <v>0</v>
      </c>
      <c r="G93" s="65">
        <f t="shared" si="14"/>
        <v>0</v>
      </c>
      <c r="H93" s="65"/>
      <c r="I93" s="65"/>
      <c r="J93" s="65">
        <f t="shared" si="13"/>
        <v>0</v>
      </c>
      <c r="K93" s="63">
        <f t="shared" si="15"/>
        <v>0</v>
      </c>
      <c r="L93" s="65"/>
    </row>
    <row r="94" spans="1:12" ht="12.75" x14ac:dyDescent="0.2">
      <c r="A94" s="122" t="s">
        <v>349</v>
      </c>
      <c r="B94" s="65"/>
      <c r="C94" s="65"/>
      <c r="D94" s="65"/>
      <c r="E94" s="65"/>
      <c r="F94" s="65">
        <f t="shared" si="12"/>
        <v>0</v>
      </c>
      <c r="G94" s="65">
        <f t="shared" si="14"/>
        <v>0</v>
      </c>
      <c r="H94" s="65"/>
      <c r="I94" s="65"/>
      <c r="J94" s="65">
        <f t="shared" si="13"/>
        <v>0</v>
      </c>
      <c r="K94" s="63">
        <f t="shared" si="15"/>
        <v>0</v>
      </c>
      <c r="L94" s="65"/>
    </row>
    <row r="95" spans="1:12" ht="12.75" x14ac:dyDescent="0.2">
      <c r="A95" s="122" t="s">
        <v>343</v>
      </c>
      <c r="B95" s="65"/>
      <c r="C95" s="65"/>
      <c r="D95" s="65"/>
      <c r="E95" s="65"/>
      <c r="F95" s="65">
        <f t="shared" si="12"/>
        <v>0</v>
      </c>
      <c r="G95" s="65">
        <f t="shared" si="14"/>
        <v>0</v>
      </c>
      <c r="H95" s="65"/>
      <c r="I95" s="65"/>
      <c r="J95" s="65">
        <f t="shared" si="13"/>
        <v>0</v>
      </c>
      <c r="K95" s="63">
        <f t="shared" si="15"/>
        <v>0</v>
      </c>
      <c r="L95" s="65"/>
    </row>
    <row r="96" spans="1:12" ht="12.75" x14ac:dyDescent="0.2">
      <c r="A96" s="121" t="s">
        <v>253</v>
      </c>
      <c r="B96" s="65">
        <f>SUM(B97:B106)</f>
        <v>244604100</v>
      </c>
      <c r="C96" s="65">
        <f>SUM(C97:C106)</f>
        <v>338447339.91000003</v>
      </c>
      <c r="D96" s="65">
        <f>SUM(D97:D106)</f>
        <v>26024782.410000004</v>
      </c>
      <c r="E96" s="65">
        <f>SUM(E97:E106)</f>
        <v>151392239.44</v>
      </c>
      <c r="F96" s="65">
        <f t="shared" si="12"/>
        <v>20.404332200694778</v>
      </c>
      <c r="G96" s="65">
        <f>SUM(G97:G106)</f>
        <v>187055100.47</v>
      </c>
      <c r="H96" s="65">
        <f>SUM(H97:H106)</f>
        <v>38624541.269999996</v>
      </c>
      <c r="I96" s="65">
        <f>SUM(I97:I106)</f>
        <v>107776356.33000001</v>
      </c>
      <c r="J96" s="65">
        <f t="shared" si="13"/>
        <v>19.790495510413127</v>
      </c>
      <c r="K96" s="63">
        <f>SUM(K97:K106)</f>
        <v>230670983.58000001</v>
      </c>
      <c r="L96" s="65">
        <f>SUM(L97:L106)</f>
        <v>0</v>
      </c>
    </row>
    <row r="97" spans="1:12" ht="12.75" x14ac:dyDescent="0.2">
      <c r="A97" s="122" t="s">
        <v>379</v>
      </c>
      <c r="B97" s="65">
        <v>127000500</v>
      </c>
      <c r="C97" s="65">
        <v>180890923.08000001</v>
      </c>
      <c r="D97" s="65">
        <v>13943087.710000001</v>
      </c>
      <c r="E97" s="65">
        <v>70767271.959999993</v>
      </c>
      <c r="F97" s="65">
        <f t="shared" si="12"/>
        <v>9.5378662165904764</v>
      </c>
      <c r="G97" s="65">
        <f t="shared" ref="G97:G106" si="16">C97-E97</f>
        <v>110123651.12000002</v>
      </c>
      <c r="H97" s="65">
        <v>20351131.09</v>
      </c>
      <c r="I97" s="65">
        <v>52868734.630000003</v>
      </c>
      <c r="J97" s="65">
        <f t="shared" si="13"/>
        <v>9.7080518488914276</v>
      </c>
      <c r="K97" s="63">
        <f t="shared" ref="K97:K106" si="17">C97-I97</f>
        <v>128022188.45000002</v>
      </c>
      <c r="L97" s="65"/>
    </row>
    <row r="98" spans="1:12" ht="12.75" x14ac:dyDescent="0.2">
      <c r="A98" s="122" t="s">
        <v>380</v>
      </c>
      <c r="B98" s="65">
        <v>7066000</v>
      </c>
      <c r="C98" s="65">
        <v>7396298</v>
      </c>
      <c r="D98" s="65">
        <v>145989.64000000001</v>
      </c>
      <c r="E98" s="65">
        <v>3210456.12</v>
      </c>
      <c r="F98" s="65">
        <f t="shared" si="12"/>
        <v>0.43269862068587422</v>
      </c>
      <c r="G98" s="65">
        <f t="shared" si="16"/>
        <v>4185841.88</v>
      </c>
      <c r="H98" s="65">
        <v>792234.34</v>
      </c>
      <c r="I98" s="65">
        <v>1547235</v>
      </c>
      <c r="J98" s="65">
        <f t="shared" si="13"/>
        <v>0.28411191808430708</v>
      </c>
      <c r="K98" s="63">
        <f t="shared" si="17"/>
        <v>5849063</v>
      </c>
      <c r="L98" s="65"/>
    </row>
    <row r="99" spans="1:12" ht="12.75" x14ac:dyDescent="0.2">
      <c r="A99" s="122" t="s">
        <v>381</v>
      </c>
      <c r="B99" s="65">
        <v>7997000</v>
      </c>
      <c r="C99" s="65">
        <v>10197000</v>
      </c>
      <c r="D99" s="65">
        <v>2063680.35</v>
      </c>
      <c r="E99" s="65">
        <v>6753933.9100000001</v>
      </c>
      <c r="F99" s="65">
        <f t="shared" si="12"/>
        <v>0.91028121171161003</v>
      </c>
      <c r="G99" s="65">
        <f t="shared" si="16"/>
        <v>3443066.09</v>
      </c>
      <c r="H99" s="65">
        <v>1968266.82</v>
      </c>
      <c r="I99" s="65">
        <v>5389503.0199999996</v>
      </c>
      <c r="J99" s="65">
        <f t="shared" si="13"/>
        <v>0.98965059640802167</v>
      </c>
      <c r="K99" s="63">
        <f t="shared" si="17"/>
        <v>4807496.9800000004</v>
      </c>
      <c r="L99" s="65"/>
    </row>
    <row r="100" spans="1:12" ht="12.75" x14ac:dyDescent="0.2">
      <c r="A100" s="122" t="s">
        <v>382</v>
      </c>
      <c r="B100" s="65">
        <v>180100</v>
      </c>
      <c r="C100" s="65">
        <v>180000</v>
      </c>
      <c r="D100" s="65">
        <v>29024.9</v>
      </c>
      <c r="E100" s="65">
        <v>70364.5</v>
      </c>
      <c r="F100" s="65">
        <f t="shared" si="12"/>
        <v>9.4835814467544247E-3</v>
      </c>
      <c r="G100" s="65">
        <f t="shared" si="16"/>
        <v>109635.5</v>
      </c>
      <c r="H100" s="65">
        <v>29024.9</v>
      </c>
      <c r="I100" s="65">
        <v>70364.5</v>
      </c>
      <c r="J100" s="65">
        <f t="shared" si="13"/>
        <v>1.2920721842540547E-2</v>
      </c>
      <c r="K100" s="63">
        <f t="shared" si="17"/>
        <v>109635.5</v>
      </c>
      <c r="L100" s="65"/>
    </row>
    <row r="101" spans="1:12" ht="12.75" x14ac:dyDescent="0.2">
      <c r="A101" s="122" t="s">
        <v>383</v>
      </c>
      <c r="B101" s="65">
        <v>98085500</v>
      </c>
      <c r="C101" s="65">
        <v>135213436.83000001</v>
      </c>
      <c r="D101" s="65">
        <v>9814485.5600000005</v>
      </c>
      <c r="E101" s="65">
        <v>68320547.189999998</v>
      </c>
      <c r="F101" s="65">
        <f t="shared" si="12"/>
        <v>9.2081017240681611</v>
      </c>
      <c r="G101" s="65">
        <f t="shared" si="16"/>
        <v>66892889.640000015</v>
      </c>
      <c r="H101" s="65">
        <v>15029676.23</v>
      </c>
      <c r="I101" s="65">
        <v>46490763.710000001</v>
      </c>
      <c r="J101" s="65">
        <f t="shared" si="13"/>
        <v>8.5368932649871514</v>
      </c>
      <c r="K101" s="63">
        <f t="shared" si="17"/>
        <v>88722673.120000005</v>
      </c>
      <c r="L101" s="65"/>
    </row>
    <row r="102" spans="1:12" ht="12.75" x14ac:dyDescent="0.2">
      <c r="A102" s="122" t="s">
        <v>384</v>
      </c>
      <c r="B102" s="65">
        <v>980000</v>
      </c>
      <c r="C102" s="65">
        <v>985073.6</v>
      </c>
      <c r="D102" s="65">
        <v>16787.419999999998</v>
      </c>
      <c r="E102" s="65">
        <v>127492.84</v>
      </c>
      <c r="F102" s="65">
        <f t="shared" si="12"/>
        <v>1.7183220686824045E-2</v>
      </c>
      <c r="G102" s="65">
        <f t="shared" si="16"/>
        <v>857580.76</v>
      </c>
      <c r="H102" s="65">
        <v>21739.42</v>
      </c>
      <c r="I102" s="65">
        <v>93036.74</v>
      </c>
      <c r="J102" s="65">
        <f t="shared" si="13"/>
        <v>1.7083924971779317E-2</v>
      </c>
      <c r="K102" s="63">
        <f t="shared" si="17"/>
        <v>892036.86</v>
      </c>
      <c r="L102" s="65"/>
    </row>
    <row r="103" spans="1:12" ht="12.75" x14ac:dyDescent="0.2">
      <c r="A103" s="122" t="s">
        <v>385</v>
      </c>
      <c r="B103" s="65">
        <v>3295000</v>
      </c>
      <c r="C103" s="65">
        <v>3584608.4</v>
      </c>
      <c r="D103" s="65">
        <v>11726.83</v>
      </c>
      <c r="E103" s="65">
        <v>2142172.92</v>
      </c>
      <c r="F103" s="65">
        <f t="shared" si="12"/>
        <v>0.28871762550507363</v>
      </c>
      <c r="G103" s="65">
        <f t="shared" si="16"/>
        <v>1442435.48</v>
      </c>
      <c r="H103" s="65">
        <v>432468.47</v>
      </c>
      <c r="I103" s="65">
        <v>1316718.73</v>
      </c>
      <c r="J103" s="65">
        <f t="shared" si="13"/>
        <v>0.24178323522789541</v>
      </c>
      <c r="K103" s="63">
        <f t="shared" si="17"/>
        <v>2267889.67</v>
      </c>
      <c r="L103" s="65"/>
    </row>
    <row r="104" spans="1:12" ht="12.75" x14ac:dyDescent="0.2">
      <c r="A104" s="122" t="s">
        <v>532</v>
      </c>
      <c r="B104" s="65"/>
      <c r="C104" s="65"/>
      <c r="D104" s="65"/>
      <c r="E104" s="65"/>
      <c r="F104" s="65">
        <f t="shared" si="12"/>
        <v>0</v>
      </c>
      <c r="G104" s="65">
        <f t="shared" si="16"/>
        <v>0</v>
      </c>
      <c r="H104" s="65"/>
      <c r="I104" s="65"/>
      <c r="J104" s="65">
        <f t="shared" si="13"/>
        <v>0</v>
      </c>
      <c r="K104" s="63">
        <f t="shared" si="17"/>
        <v>0</v>
      </c>
      <c r="L104" s="65"/>
    </row>
    <row r="105" spans="1:12" ht="12.75" x14ac:dyDescent="0.2">
      <c r="A105" s="122" t="s">
        <v>349</v>
      </c>
      <c r="B105" s="65"/>
      <c r="C105" s="65"/>
      <c r="D105" s="65"/>
      <c r="E105" s="65"/>
      <c r="F105" s="65">
        <f t="shared" si="12"/>
        <v>0</v>
      </c>
      <c r="G105" s="65">
        <f t="shared" si="16"/>
        <v>0</v>
      </c>
      <c r="H105" s="65"/>
      <c r="I105" s="65"/>
      <c r="J105" s="65">
        <f t="shared" si="13"/>
        <v>0</v>
      </c>
      <c r="K105" s="63">
        <f t="shared" si="17"/>
        <v>0</v>
      </c>
      <c r="L105" s="65"/>
    </row>
    <row r="106" spans="1:12" ht="12.75" x14ac:dyDescent="0.2">
      <c r="A106" s="122" t="s">
        <v>343</v>
      </c>
      <c r="B106" s="65"/>
      <c r="C106" s="65"/>
      <c r="D106" s="65"/>
      <c r="E106" s="65"/>
      <c r="F106" s="65">
        <f t="shared" si="12"/>
        <v>0</v>
      </c>
      <c r="G106" s="65">
        <f t="shared" si="16"/>
        <v>0</v>
      </c>
      <c r="H106" s="65"/>
      <c r="I106" s="65"/>
      <c r="J106" s="65">
        <f t="shared" si="13"/>
        <v>0</v>
      </c>
      <c r="K106" s="63">
        <f t="shared" si="17"/>
        <v>0</v>
      </c>
      <c r="L106" s="65"/>
    </row>
    <row r="107" spans="1:12" ht="12.75" x14ac:dyDescent="0.2">
      <c r="A107" s="121" t="s">
        <v>254</v>
      </c>
      <c r="B107" s="65">
        <f>SUM(B108:B111)</f>
        <v>11119900</v>
      </c>
      <c r="C107" s="65">
        <f>SUM(C108:C111)</f>
        <v>11746805.33</v>
      </c>
      <c r="D107" s="65">
        <f>SUM(D108:D111)</f>
        <v>1275768.6000000001</v>
      </c>
      <c r="E107" s="65">
        <f>SUM(E108:E111)</f>
        <v>5252422.8000000007</v>
      </c>
      <c r="F107" s="65">
        <f t="shared" si="12"/>
        <v>0.70791065688791843</v>
      </c>
      <c r="G107" s="65">
        <f>SUM(G108:G111)</f>
        <v>6494382.5300000003</v>
      </c>
      <c r="H107" s="65">
        <f>SUM(H108:H111)</f>
        <v>1331057.9099999999</v>
      </c>
      <c r="I107" s="65">
        <f>SUM(I108:I111)</f>
        <v>4069427.9699999997</v>
      </c>
      <c r="J107" s="65">
        <f t="shared" si="13"/>
        <v>0.7472510549868816</v>
      </c>
      <c r="K107" s="63">
        <f>SUM(K108:K111)</f>
        <v>7677377.3600000013</v>
      </c>
      <c r="L107" s="65">
        <f>SUM(L108:L111)</f>
        <v>0</v>
      </c>
    </row>
    <row r="108" spans="1:12" ht="12.75" x14ac:dyDescent="0.2">
      <c r="A108" s="122" t="s">
        <v>386</v>
      </c>
      <c r="B108" s="65">
        <v>2562400</v>
      </c>
      <c r="C108" s="65">
        <v>825478.19</v>
      </c>
      <c r="D108" s="65">
        <v>-23148.77</v>
      </c>
      <c r="E108" s="65">
        <v>825478.19</v>
      </c>
      <c r="F108" s="65">
        <f t="shared" si="12"/>
        <v>0.11125623925963268</v>
      </c>
      <c r="G108" s="65">
        <f>C108-E108</f>
        <v>0</v>
      </c>
      <c r="H108" s="65">
        <v>12541.23</v>
      </c>
      <c r="I108" s="65">
        <v>825478.19</v>
      </c>
      <c r="J108" s="65">
        <f t="shared" si="13"/>
        <v>0.1515789081152262</v>
      </c>
      <c r="K108" s="63">
        <f>C108-I108</f>
        <v>0</v>
      </c>
      <c r="L108" s="65"/>
    </row>
    <row r="109" spans="1:12" ht="12.75" x14ac:dyDescent="0.2">
      <c r="A109" s="122" t="s">
        <v>387</v>
      </c>
      <c r="B109" s="65">
        <v>8557500</v>
      </c>
      <c r="C109" s="65">
        <v>10921327.140000001</v>
      </c>
      <c r="D109" s="65">
        <v>1298917.3700000001</v>
      </c>
      <c r="E109" s="65">
        <v>4426944.6100000003</v>
      </c>
      <c r="F109" s="65">
        <f t="shared" si="12"/>
        <v>0.59665441762828575</v>
      </c>
      <c r="G109" s="65">
        <f>C109-E109</f>
        <v>6494382.5300000003</v>
      </c>
      <c r="H109" s="65">
        <v>1318516.68</v>
      </c>
      <c r="I109" s="65">
        <v>3243949.78</v>
      </c>
      <c r="J109" s="65">
        <f t="shared" si="13"/>
        <v>0.59567214687165537</v>
      </c>
      <c r="K109" s="63">
        <f>C109-I109</f>
        <v>7677377.3600000013</v>
      </c>
      <c r="L109" s="65"/>
    </row>
    <row r="110" spans="1:12" ht="12.75" x14ac:dyDescent="0.2">
      <c r="A110" s="122" t="s">
        <v>349</v>
      </c>
      <c r="B110" s="65"/>
      <c r="C110" s="65"/>
      <c r="D110" s="65"/>
      <c r="E110" s="65"/>
      <c r="F110" s="65">
        <f t="shared" si="12"/>
        <v>0</v>
      </c>
      <c r="G110" s="65">
        <f>C110-E110</f>
        <v>0</v>
      </c>
      <c r="H110" s="65"/>
      <c r="I110" s="65"/>
      <c r="J110" s="65">
        <f t="shared" si="13"/>
        <v>0</v>
      </c>
      <c r="K110" s="63">
        <f>C110-I110</f>
        <v>0</v>
      </c>
      <c r="L110" s="65"/>
    </row>
    <row r="111" spans="1:12" ht="12.75" x14ac:dyDescent="0.2">
      <c r="A111" s="122" t="s">
        <v>343</v>
      </c>
      <c r="B111" s="65"/>
      <c r="C111" s="65"/>
      <c r="D111" s="65"/>
      <c r="E111" s="65"/>
      <c r="F111" s="65">
        <f t="shared" si="12"/>
        <v>0</v>
      </c>
      <c r="G111" s="65">
        <f>C111-E111</f>
        <v>0</v>
      </c>
      <c r="H111" s="65"/>
      <c r="I111" s="65"/>
      <c r="J111" s="65">
        <f t="shared" si="13"/>
        <v>0</v>
      </c>
      <c r="K111" s="63">
        <f>C111-I111</f>
        <v>0</v>
      </c>
      <c r="L111" s="65"/>
    </row>
    <row r="112" spans="1:12" ht="12.75" x14ac:dyDescent="0.2">
      <c r="A112" s="121" t="s">
        <v>255</v>
      </c>
      <c r="B112" s="65">
        <f>SUM(B113:B117)</f>
        <v>0</v>
      </c>
      <c r="C112" s="65">
        <f>SUM(C113:C117)</f>
        <v>0</v>
      </c>
      <c r="D112" s="65">
        <f>SUM(D113:D117)</f>
        <v>0</v>
      </c>
      <c r="E112" s="65">
        <f>SUM(E113:E117)</f>
        <v>0</v>
      </c>
      <c r="F112" s="65">
        <f t="shared" si="12"/>
        <v>0</v>
      </c>
      <c r="G112" s="65">
        <f>SUM(G113:G117)</f>
        <v>0</v>
      </c>
      <c r="H112" s="65">
        <f>SUM(H113:H117)</f>
        <v>0</v>
      </c>
      <c r="I112" s="65">
        <f>SUM(I113:I117)</f>
        <v>0</v>
      </c>
      <c r="J112" s="65">
        <f t="shared" si="13"/>
        <v>0</v>
      </c>
      <c r="K112" s="63">
        <f>SUM(K113:K117)</f>
        <v>0</v>
      </c>
      <c r="L112" s="65">
        <f>SUM(L113:L117)</f>
        <v>0</v>
      </c>
    </row>
    <row r="113" spans="1:12" ht="12.75" x14ac:dyDescent="0.2">
      <c r="A113" s="122" t="s">
        <v>388</v>
      </c>
      <c r="B113" s="65"/>
      <c r="C113" s="65"/>
      <c r="D113" s="65"/>
      <c r="E113" s="65"/>
      <c r="F113" s="65">
        <f t="shared" si="12"/>
        <v>0</v>
      </c>
      <c r="G113" s="65">
        <f>C113-E113</f>
        <v>0</v>
      </c>
      <c r="H113" s="65"/>
      <c r="I113" s="65"/>
      <c r="J113" s="65">
        <f t="shared" si="13"/>
        <v>0</v>
      </c>
      <c r="K113" s="63">
        <f>C113-I113</f>
        <v>0</v>
      </c>
      <c r="L113" s="65"/>
    </row>
    <row r="114" spans="1:12" ht="12.75" x14ac:dyDescent="0.2">
      <c r="A114" s="122" t="s">
        <v>389</v>
      </c>
      <c r="B114" s="65"/>
      <c r="C114" s="65"/>
      <c r="D114" s="65"/>
      <c r="E114" s="65"/>
      <c r="F114" s="65">
        <f t="shared" si="12"/>
        <v>0</v>
      </c>
      <c r="G114" s="65">
        <f>C114-E114</f>
        <v>0</v>
      </c>
      <c r="H114" s="65"/>
      <c r="I114" s="65"/>
      <c r="J114" s="65">
        <f t="shared" si="13"/>
        <v>0</v>
      </c>
      <c r="K114" s="63">
        <f>C114-I114</f>
        <v>0</v>
      </c>
      <c r="L114" s="65"/>
    </row>
    <row r="115" spans="1:12" ht="12.75" x14ac:dyDescent="0.2">
      <c r="A115" s="122" t="s">
        <v>390</v>
      </c>
      <c r="B115" s="65"/>
      <c r="C115" s="65"/>
      <c r="D115" s="65"/>
      <c r="E115" s="65"/>
      <c r="F115" s="65">
        <f t="shared" si="12"/>
        <v>0</v>
      </c>
      <c r="G115" s="65">
        <f>C115-E115</f>
        <v>0</v>
      </c>
      <c r="H115" s="65"/>
      <c r="I115" s="65"/>
      <c r="J115" s="65">
        <f t="shared" si="13"/>
        <v>0</v>
      </c>
      <c r="K115" s="63">
        <f>C115-I115</f>
        <v>0</v>
      </c>
      <c r="L115" s="65"/>
    </row>
    <row r="116" spans="1:12" ht="12.75" x14ac:dyDescent="0.2">
      <c r="A116" s="122" t="s">
        <v>349</v>
      </c>
      <c r="B116" s="65"/>
      <c r="C116" s="65"/>
      <c r="D116" s="65"/>
      <c r="E116" s="65"/>
      <c r="F116" s="65">
        <f t="shared" ref="F116:F147" si="18">IF($E$214&gt;0,E116/$E$214,0)*100</f>
        <v>0</v>
      </c>
      <c r="G116" s="65">
        <f>C116-E116</f>
        <v>0</v>
      </c>
      <c r="H116" s="65"/>
      <c r="I116" s="65"/>
      <c r="J116" s="65">
        <f t="shared" ref="J116:J147" si="19">IF($I$214&gt;0,I116/$I$214,0)*100</f>
        <v>0</v>
      </c>
      <c r="K116" s="63">
        <f>C116-I116</f>
        <v>0</v>
      </c>
      <c r="L116" s="65"/>
    </row>
    <row r="117" spans="1:12" ht="12.75" x14ac:dyDescent="0.2">
      <c r="A117" s="122" t="s">
        <v>343</v>
      </c>
      <c r="B117" s="65"/>
      <c r="C117" s="65"/>
      <c r="D117" s="65"/>
      <c r="E117" s="65"/>
      <c r="F117" s="65">
        <f t="shared" si="18"/>
        <v>0</v>
      </c>
      <c r="G117" s="65">
        <f>C117-E117</f>
        <v>0</v>
      </c>
      <c r="H117" s="65"/>
      <c r="I117" s="65"/>
      <c r="J117" s="65">
        <f t="shared" si="19"/>
        <v>0</v>
      </c>
      <c r="K117" s="63">
        <f>C117-I117</f>
        <v>0</v>
      </c>
      <c r="L117" s="65"/>
    </row>
    <row r="118" spans="1:12" ht="12.75" x14ac:dyDescent="0.2">
      <c r="A118" s="121" t="s">
        <v>256</v>
      </c>
      <c r="B118" s="65">
        <f>SUM(B119:B123)</f>
        <v>130172000</v>
      </c>
      <c r="C118" s="65">
        <f>SUM(C119:C123)</f>
        <v>148839020.88</v>
      </c>
      <c r="D118" s="65">
        <f>SUM(D119:D123)</f>
        <v>-12516773.190000001</v>
      </c>
      <c r="E118" s="65">
        <f>SUM(E119:E123)</f>
        <v>85125475.109999999</v>
      </c>
      <c r="F118" s="65">
        <f t="shared" si="18"/>
        <v>11.473035073074515</v>
      </c>
      <c r="G118" s="65">
        <f>SUM(G119:G123)</f>
        <v>63713545.770000003</v>
      </c>
      <c r="H118" s="65">
        <f>SUM(H119:H123)</f>
        <v>23398770.370000001</v>
      </c>
      <c r="I118" s="65">
        <f>SUM(I119:I123)</f>
        <v>61021477.289999999</v>
      </c>
      <c r="J118" s="65">
        <f t="shared" si="19"/>
        <v>11.205103915823958</v>
      </c>
      <c r="K118" s="63">
        <f>SUM(K119:K123)</f>
        <v>87817543.590000004</v>
      </c>
      <c r="L118" s="65">
        <f>SUM(L119:L123)</f>
        <v>0</v>
      </c>
    </row>
    <row r="119" spans="1:12" ht="12.75" x14ac:dyDescent="0.2">
      <c r="A119" s="122" t="s">
        <v>391</v>
      </c>
      <c r="B119" s="65">
        <v>21875000</v>
      </c>
      <c r="C119" s="65">
        <v>33664714</v>
      </c>
      <c r="D119" s="65">
        <v>4279023.17</v>
      </c>
      <c r="E119" s="65">
        <v>16338130.01</v>
      </c>
      <c r="F119" s="65">
        <f t="shared" si="18"/>
        <v>2.2020192943529437</v>
      </c>
      <c r="G119" s="65">
        <f>C119-E119</f>
        <v>17326583.990000002</v>
      </c>
      <c r="H119" s="65">
        <v>4492065.93</v>
      </c>
      <c r="I119" s="65">
        <v>13526726.65</v>
      </c>
      <c r="J119" s="65">
        <f t="shared" si="19"/>
        <v>2.4838529725178224</v>
      </c>
      <c r="K119" s="63">
        <f>C119-I119</f>
        <v>20137987.350000001</v>
      </c>
      <c r="L119" s="65"/>
    </row>
    <row r="120" spans="1:12" ht="12.75" x14ac:dyDescent="0.2">
      <c r="A120" s="122" t="s">
        <v>392</v>
      </c>
      <c r="B120" s="65">
        <v>104697000</v>
      </c>
      <c r="C120" s="65">
        <v>106349000</v>
      </c>
      <c r="D120" s="65">
        <v>-22021103.239999998</v>
      </c>
      <c r="E120" s="65">
        <v>59962038.219999999</v>
      </c>
      <c r="F120" s="65">
        <f t="shared" si="18"/>
        <v>8.0815592119999682</v>
      </c>
      <c r="G120" s="65">
        <f>C120-E120</f>
        <v>46386961.780000001</v>
      </c>
      <c r="H120" s="65">
        <v>17205115.09</v>
      </c>
      <c r="I120" s="65">
        <v>43673481.289999999</v>
      </c>
      <c r="J120" s="65">
        <f t="shared" si="19"/>
        <v>8.0195681578564315</v>
      </c>
      <c r="K120" s="63">
        <f>C120-I120</f>
        <v>62675518.710000001</v>
      </c>
      <c r="L120" s="65"/>
    </row>
    <row r="121" spans="1:12" ht="12.75" x14ac:dyDescent="0.2">
      <c r="A121" s="122" t="s">
        <v>393</v>
      </c>
      <c r="B121" s="65">
        <v>3600000</v>
      </c>
      <c r="C121" s="65">
        <v>8825306.8800000008</v>
      </c>
      <c r="D121" s="65">
        <v>5225306.88</v>
      </c>
      <c r="E121" s="65">
        <v>8825306.8800000008</v>
      </c>
      <c r="F121" s="65">
        <f t="shared" si="18"/>
        <v>1.1894565667216024</v>
      </c>
      <c r="G121" s="65">
        <f>C121-E121</f>
        <v>0</v>
      </c>
      <c r="H121" s="65">
        <v>1701589.35</v>
      </c>
      <c r="I121" s="65">
        <v>3821269.35</v>
      </c>
      <c r="J121" s="65">
        <f t="shared" si="19"/>
        <v>0.7016827854497043</v>
      </c>
      <c r="K121" s="63">
        <f>C121-I121</f>
        <v>5004037.5300000012</v>
      </c>
      <c r="L121" s="65"/>
    </row>
    <row r="122" spans="1:12" ht="12.75" x14ac:dyDescent="0.2">
      <c r="A122" s="122" t="s">
        <v>349</v>
      </c>
      <c r="B122" s="65"/>
      <c r="C122" s="65"/>
      <c r="D122" s="65"/>
      <c r="E122" s="65"/>
      <c r="F122" s="65">
        <f t="shared" si="18"/>
        <v>0</v>
      </c>
      <c r="G122" s="65">
        <f>C122-E122</f>
        <v>0</v>
      </c>
      <c r="H122" s="65"/>
      <c r="I122" s="65"/>
      <c r="J122" s="65">
        <f t="shared" si="19"/>
        <v>0</v>
      </c>
      <c r="K122" s="63">
        <f>C122-I122</f>
        <v>0</v>
      </c>
      <c r="L122" s="65"/>
    </row>
    <row r="123" spans="1:12" ht="12.75" x14ac:dyDescent="0.2">
      <c r="A123" s="122" t="s">
        <v>343</v>
      </c>
      <c r="B123" s="65"/>
      <c r="C123" s="65"/>
      <c r="D123" s="65"/>
      <c r="E123" s="65"/>
      <c r="F123" s="65">
        <f t="shared" si="18"/>
        <v>0</v>
      </c>
      <c r="G123" s="65">
        <f>C123-E123</f>
        <v>0</v>
      </c>
      <c r="H123" s="65"/>
      <c r="I123" s="65"/>
      <c r="J123" s="65">
        <f t="shared" si="19"/>
        <v>0</v>
      </c>
      <c r="K123" s="63">
        <f>C123-I123</f>
        <v>0</v>
      </c>
      <c r="L123" s="65"/>
    </row>
    <row r="124" spans="1:12" ht="12.75" x14ac:dyDescent="0.2">
      <c r="A124" s="121" t="s">
        <v>257</v>
      </c>
      <c r="B124" s="65">
        <f>SUM(B125:B128)</f>
        <v>2168000</v>
      </c>
      <c r="C124" s="65">
        <f>SUM(C125:C128)</f>
        <v>6469654.5</v>
      </c>
      <c r="D124" s="65">
        <f>SUM(D125:D128)</f>
        <v>304750.75</v>
      </c>
      <c r="E124" s="65">
        <f>SUM(E125:E128)</f>
        <v>3889152.05</v>
      </c>
      <c r="F124" s="65">
        <f t="shared" si="18"/>
        <v>0.52417185121740284</v>
      </c>
      <c r="G124" s="65">
        <f>SUM(G125:G128)</f>
        <v>2580502.4500000002</v>
      </c>
      <c r="H124" s="65">
        <f>SUM(H125:H128)</f>
        <v>586748.82999999996</v>
      </c>
      <c r="I124" s="65">
        <f>SUM(I125:I128)</f>
        <v>1624818.67</v>
      </c>
      <c r="J124" s="65">
        <f t="shared" si="19"/>
        <v>0.29835826417634859</v>
      </c>
      <c r="K124" s="63">
        <f>SUM(K125:K128)</f>
        <v>4844835.83</v>
      </c>
      <c r="L124" s="65">
        <f>SUM(L125:L128)</f>
        <v>0</v>
      </c>
    </row>
    <row r="125" spans="1:12" ht="12.75" x14ac:dyDescent="0.2">
      <c r="A125" s="122" t="s">
        <v>394</v>
      </c>
      <c r="B125" s="65"/>
      <c r="C125" s="65"/>
      <c r="D125" s="65"/>
      <c r="E125" s="65"/>
      <c r="F125" s="65">
        <f t="shared" si="18"/>
        <v>0</v>
      </c>
      <c r="G125" s="65">
        <f>C125-E125</f>
        <v>0</v>
      </c>
      <c r="H125" s="65"/>
      <c r="I125" s="65"/>
      <c r="J125" s="65">
        <f t="shared" si="19"/>
        <v>0</v>
      </c>
      <c r="K125" s="63">
        <f>C125-I125</f>
        <v>0</v>
      </c>
      <c r="L125" s="65"/>
    </row>
    <row r="126" spans="1:12" ht="12.75" x14ac:dyDescent="0.2">
      <c r="A126" s="122" t="s">
        <v>395</v>
      </c>
      <c r="B126" s="65">
        <v>2168000</v>
      </c>
      <c r="C126" s="65">
        <v>6469654.5</v>
      </c>
      <c r="D126" s="65">
        <v>304750.75</v>
      </c>
      <c r="E126" s="65">
        <v>3889152.05</v>
      </c>
      <c r="F126" s="65">
        <f t="shared" si="18"/>
        <v>0.52417185121740284</v>
      </c>
      <c r="G126" s="65">
        <f>C126-E126</f>
        <v>2580502.4500000002</v>
      </c>
      <c r="H126" s="65">
        <v>586748.82999999996</v>
      </c>
      <c r="I126" s="65">
        <v>1624818.67</v>
      </c>
      <c r="J126" s="65">
        <f t="shared" si="19"/>
        <v>0.29835826417634859</v>
      </c>
      <c r="K126" s="63">
        <f>C126-I126</f>
        <v>4844835.83</v>
      </c>
      <c r="L126" s="65"/>
    </row>
    <row r="127" spans="1:12" ht="12.75" x14ac:dyDescent="0.2">
      <c r="A127" s="122" t="s">
        <v>349</v>
      </c>
      <c r="B127" s="65"/>
      <c r="C127" s="65"/>
      <c r="D127" s="65"/>
      <c r="E127" s="65"/>
      <c r="F127" s="65">
        <f t="shared" si="18"/>
        <v>0</v>
      </c>
      <c r="G127" s="65">
        <f>C127-E127</f>
        <v>0</v>
      </c>
      <c r="H127" s="65"/>
      <c r="I127" s="65"/>
      <c r="J127" s="65">
        <f t="shared" si="19"/>
        <v>0</v>
      </c>
      <c r="K127" s="63">
        <f>C127-I127</f>
        <v>0</v>
      </c>
      <c r="L127" s="65"/>
    </row>
    <row r="128" spans="1:12" ht="12.75" x14ac:dyDescent="0.2">
      <c r="A128" s="122" t="s">
        <v>343</v>
      </c>
      <c r="B128" s="65"/>
      <c r="C128" s="65"/>
      <c r="D128" s="65"/>
      <c r="E128" s="65"/>
      <c r="F128" s="65">
        <f t="shared" si="18"/>
        <v>0</v>
      </c>
      <c r="G128" s="65">
        <f>C128-E128</f>
        <v>0</v>
      </c>
      <c r="H128" s="65"/>
      <c r="I128" s="65"/>
      <c r="J128" s="65">
        <f t="shared" si="19"/>
        <v>0</v>
      </c>
      <c r="K128" s="63">
        <f>C128-I128</f>
        <v>0</v>
      </c>
      <c r="L128" s="65"/>
    </row>
    <row r="129" spans="1:12" ht="12.75" x14ac:dyDescent="0.2">
      <c r="A129" s="121" t="s">
        <v>258</v>
      </c>
      <c r="B129" s="65">
        <f>SUM(B130:B133)</f>
        <v>110192000</v>
      </c>
      <c r="C129" s="65">
        <f>SUM(C130:C133)</f>
        <v>120056039.45</v>
      </c>
      <c r="D129" s="65">
        <f>SUM(D130:D133)</f>
        <v>16314885.68</v>
      </c>
      <c r="E129" s="65">
        <f>SUM(E130:E133)</f>
        <v>74000622.120000005</v>
      </c>
      <c r="F129" s="65">
        <f t="shared" si="18"/>
        <v>9.9736504485289768</v>
      </c>
      <c r="G129" s="65">
        <f>SUM(G130:G133)</f>
        <v>46055417.329999998</v>
      </c>
      <c r="H129" s="65">
        <f>SUM(H130:H133)</f>
        <v>19347346.32</v>
      </c>
      <c r="I129" s="65">
        <f>SUM(I130:I133)</f>
        <v>46152321.170000002</v>
      </c>
      <c r="J129" s="65">
        <f t="shared" si="19"/>
        <v>8.4747465586363209</v>
      </c>
      <c r="K129" s="63">
        <f>SUM(K130:K133)</f>
        <v>73903718.280000001</v>
      </c>
      <c r="L129" s="65">
        <f>SUM(L130:L133)</f>
        <v>0</v>
      </c>
    </row>
    <row r="130" spans="1:12" ht="12.75" x14ac:dyDescent="0.2">
      <c r="A130" s="122" t="s">
        <v>396</v>
      </c>
      <c r="B130" s="65"/>
      <c r="C130" s="65"/>
      <c r="D130" s="65"/>
      <c r="E130" s="65"/>
      <c r="F130" s="65">
        <f t="shared" si="18"/>
        <v>0</v>
      </c>
      <c r="G130" s="65">
        <f>C130-E130</f>
        <v>0</v>
      </c>
      <c r="H130" s="65"/>
      <c r="I130" s="65"/>
      <c r="J130" s="65">
        <f t="shared" si="19"/>
        <v>0</v>
      </c>
      <c r="K130" s="63">
        <f>C130-I130</f>
        <v>0</v>
      </c>
      <c r="L130" s="65"/>
    </row>
    <row r="131" spans="1:12" ht="12.75" x14ac:dyDescent="0.2">
      <c r="A131" s="122" t="s">
        <v>397</v>
      </c>
      <c r="B131" s="65">
        <v>110192000</v>
      </c>
      <c r="C131" s="65">
        <v>120056039.45</v>
      </c>
      <c r="D131" s="65">
        <v>16314885.68</v>
      </c>
      <c r="E131" s="65">
        <v>74000622.120000005</v>
      </c>
      <c r="F131" s="65">
        <f t="shared" si="18"/>
        <v>9.9736504485289768</v>
      </c>
      <c r="G131" s="65">
        <f>C131-E131</f>
        <v>46055417.329999998</v>
      </c>
      <c r="H131" s="65">
        <v>19347346.32</v>
      </c>
      <c r="I131" s="65">
        <v>46152321.170000002</v>
      </c>
      <c r="J131" s="65">
        <f t="shared" si="19"/>
        <v>8.4747465586363209</v>
      </c>
      <c r="K131" s="63">
        <f>C131-I131</f>
        <v>73903718.280000001</v>
      </c>
      <c r="L131" s="65"/>
    </row>
    <row r="132" spans="1:12" ht="12.75" x14ac:dyDescent="0.2">
      <c r="A132" s="122" t="s">
        <v>349</v>
      </c>
      <c r="B132" s="65"/>
      <c r="C132" s="65"/>
      <c r="D132" s="65"/>
      <c r="E132" s="65"/>
      <c r="F132" s="65">
        <f t="shared" si="18"/>
        <v>0</v>
      </c>
      <c r="G132" s="65">
        <f>C132-E132</f>
        <v>0</v>
      </c>
      <c r="H132" s="65"/>
      <c r="I132" s="65"/>
      <c r="J132" s="65">
        <f t="shared" si="19"/>
        <v>0</v>
      </c>
      <c r="K132" s="63">
        <f>C132-I132</f>
        <v>0</v>
      </c>
      <c r="L132" s="65"/>
    </row>
    <row r="133" spans="1:12" ht="12.75" x14ac:dyDescent="0.2">
      <c r="A133" s="122" t="s">
        <v>343</v>
      </c>
      <c r="B133" s="65"/>
      <c r="C133" s="65"/>
      <c r="D133" s="65"/>
      <c r="E133" s="65"/>
      <c r="F133" s="65">
        <f t="shared" si="18"/>
        <v>0</v>
      </c>
      <c r="G133" s="65">
        <f>C133-E133</f>
        <v>0</v>
      </c>
      <c r="H133" s="65"/>
      <c r="I133" s="65"/>
      <c r="J133" s="65">
        <f t="shared" si="19"/>
        <v>0</v>
      </c>
      <c r="K133" s="63">
        <f>C133-I133</f>
        <v>0</v>
      </c>
      <c r="L133" s="65"/>
    </row>
    <row r="134" spans="1:12" ht="12.75" x14ac:dyDescent="0.2">
      <c r="A134" s="121" t="s">
        <v>259</v>
      </c>
      <c r="B134" s="65">
        <f>SUM(B135:B141)</f>
        <v>1066000</v>
      </c>
      <c r="C134" s="65">
        <f>SUM(C135:C141)</f>
        <v>1072978.06</v>
      </c>
      <c r="D134" s="65">
        <f>SUM(D135:D141)</f>
        <v>11956</v>
      </c>
      <c r="E134" s="65">
        <f>SUM(E135:E141)</f>
        <v>742757</v>
      </c>
      <c r="F134" s="65">
        <f t="shared" si="18"/>
        <v>0.10010724874968167</v>
      </c>
      <c r="G134" s="65">
        <f>SUM(G135:G141)</f>
        <v>330221.06</v>
      </c>
      <c r="H134" s="65">
        <f>SUM(H135:H141)</f>
        <v>0</v>
      </c>
      <c r="I134" s="65">
        <f>SUM(I135:I141)</f>
        <v>428372.5</v>
      </c>
      <c r="J134" s="65">
        <f t="shared" si="19"/>
        <v>7.8660147055599067E-2</v>
      </c>
      <c r="K134" s="63">
        <f>SUM(K135:K141)</f>
        <v>644605.56000000006</v>
      </c>
      <c r="L134" s="65">
        <f>SUM(L135:L141)</f>
        <v>0</v>
      </c>
    </row>
    <row r="135" spans="1:12" ht="12.75" x14ac:dyDescent="0.2">
      <c r="A135" s="122" t="s">
        <v>398</v>
      </c>
      <c r="B135" s="65">
        <v>340000</v>
      </c>
      <c r="C135" s="65">
        <v>346978.06</v>
      </c>
      <c r="D135" s="65">
        <v>11956</v>
      </c>
      <c r="E135" s="65">
        <v>27956</v>
      </c>
      <c r="F135" s="65">
        <f t="shared" si="18"/>
        <v>3.7678517281507966E-3</v>
      </c>
      <c r="G135" s="65">
        <f t="shared" ref="G135:G141" si="20">C135-E135</f>
        <v>319022.06</v>
      </c>
      <c r="H135" s="65">
        <v>0</v>
      </c>
      <c r="I135" s="65">
        <v>16000</v>
      </c>
      <c r="J135" s="65">
        <f t="shared" si="19"/>
        <v>2.9380092160201342E-3</v>
      </c>
      <c r="K135" s="63">
        <f t="shared" ref="K135:K141" si="21">C135-I135</f>
        <v>330978.06</v>
      </c>
      <c r="L135" s="65"/>
    </row>
    <row r="136" spans="1:12" ht="12.75" x14ac:dyDescent="0.2">
      <c r="A136" s="122" t="s">
        <v>399</v>
      </c>
      <c r="B136" s="65"/>
      <c r="C136" s="65"/>
      <c r="D136" s="65"/>
      <c r="E136" s="65"/>
      <c r="F136" s="65">
        <f t="shared" si="18"/>
        <v>0</v>
      </c>
      <c r="G136" s="65">
        <f t="shared" si="20"/>
        <v>0</v>
      </c>
      <c r="H136" s="65"/>
      <c r="I136" s="65"/>
      <c r="J136" s="65">
        <f t="shared" si="19"/>
        <v>0</v>
      </c>
      <c r="K136" s="63">
        <f t="shared" si="21"/>
        <v>0</v>
      </c>
      <c r="L136" s="65"/>
    </row>
    <row r="137" spans="1:12" ht="12.75" x14ac:dyDescent="0.2">
      <c r="A137" s="122" t="s">
        <v>400</v>
      </c>
      <c r="B137" s="65"/>
      <c r="C137" s="65"/>
      <c r="D137" s="65"/>
      <c r="E137" s="65"/>
      <c r="F137" s="65">
        <f t="shared" si="18"/>
        <v>0</v>
      </c>
      <c r="G137" s="65">
        <f t="shared" si="20"/>
        <v>0</v>
      </c>
      <c r="H137" s="65"/>
      <c r="I137" s="65"/>
      <c r="J137" s="65">
        <f t="shared" si="19"/>
        <v>0</v>
      </c>
      <c r="K137" s="63">
        <f t="shared" si="21"/>
        <v>0</v>
      </c>
      <c r="L137" s="65"/>
    </row>
    <row r="138" spans="1:12" ht="12.75" x14ac:dyDescent="0.2">
      <c r="A138" s="122" t="s">
        <v>401</v>
      </c>
      <c r="B138" s="65">
        <v>726000</v>
      </c>
      <c r="C138" s="65">
        <v>726000</v>
      </c>
      <c r="D138" s="65">
        <v>0</v>
      </c>
      <c r="E138" s="65">
        <v>714801</v>
      </c>
      <c r="F138" s="65">
        <f t="shared" si="18"/>
        <v>9.6339397021530895E-2</v>
      </c>
      <c r="G138" s="65">
        <f t="shared" si="20"/>
        <v>11199</v>
      </c>
      <c r="H138" s="65">
        <v>0</v>
      </c>
      <c r="I138" s="65">
        <v>412372.5</v>
      </c>
      <c r="J138" s="65">
        <f t="shared" si="19"/>
        <v>7.5722137839578929E-2</v>
      </c>
      <c r="K138" s="63">
        <f t="shared" si="21"/>
        <v>313627.5</v>
      </c>
      <c r="L138" s="65"/>
    </row>
    <row r="139" spans="1:12" ht="12.75" x14ac:dyDescent="0.2">
      <c r="A139" s="122" t="s">
        <v>402</v>
      </c>
      <c r="B139" s="65"/>
      <c r="C139" s="65"/>
      <c r="D139" s="65"/>
      <c r="E139" s="65"/>
      <c r="F139" s="65">
        <f t="shared" si="18"/>
        <v>0</v>
      </c>
      <c r="G139" s="65">
        <f t="shared" si="20"/>
        <v>0</v>
      </c>
      <c r="H139" s="65"/>
      <c r="I139" s="65"/>
      <c r="J139" s="65">
        <f t="shared" si="19"/>
        <v>0</v>
      </c>
      <c r="K139" s="63">
        <f t="shared" si="21"/>
        <v>0</v>
      </c>
      <c r="L139" s="65"/>
    </row>
    <row r="140" spans="1:12" ht="12.75" x14ac:dyDescent="0.2">
      <c r="A140" s="122" t="s">
        <v>349</v>
      </c>
      <c r="B140" s="65"/>
      <c r="C140" s="65"/>
      <c r="D140" s="65"/>
      <c r="E140" s="65"/>
      <c r="F140" s="65">
        <f t="shared" si="18"/>
        <v>0</v>
      </c>
      <c r="G140" s="65">
        <f t="shared" si="20"/>
        <v>0</v>
      </c>
      <c r="H140" s="65"/>
      <c r="I140" s="65"/>
      <c r="J140" s="65">
        <f t="shared" si="19"/>
        <v>0</v>
      </c>
      <c r="K140" s="63">
        <f t="shared" si="21"/>
        <v>0</v>
      </c>
      <c r="L140" s="65"/>
    </row>
    <row r="141" spans="1:12" ht="12.75" x14ac:dyDescent="0.2">
      <c r="A141" s="122" t="s">
        <v>343</v>
      </c>
      <c r="B141" s="65"/>
      <c r="C141" s="65"/>
      <c r="D141" s="65"/>
      <c r="E141" s="65"/>
      <c r="F141" s="65">
        <f t="shared" si="18"/>
        <v>0</v>
      </c>
      <c r="G141" s="65">
        <f t="shared" si="20"/>
        <v>0</v>
      </c>
      <c r="H141" s="65"/>
      <c r="I141" s="65"/>
      <c r="J141" s="65">
        <f t="shared" si="19"/>
        <v>0</v>
      </c>
      <c r="K141" s="63">
        <f t="shared" si="21"/>
        <v>0</v>
      </c>
      <c r="L141" s="65"/>
    </row>
    <row r="142" spans="1:12" ht="12.75" x14ac:dyDescent="0.2">
      <c r="A142" s="121" t="s">
        <v>260</v>
      </c>
      <c r="B142" s="65">
        <f>SUM(B143:B147)</f>
        <v>0</v>
      </c>
      <c r="C142" s="65">
        <f>SUM(C143:C147)</f>
        <v>0</v>
      </c>
      <c r="D142" s="65">
        <f>SUM(D143:D147)</f>
        <v>0</v>
      </c>
      <c r="E142" s="65">
        <f>SUM(E143:E147)</f>
        <v>0</v>
      </c>
      <c r="F142" s="65">
        <f t="shared" si="18"/>
        <v>0</v>
      </c>
      <c r="G142" s="65">
        <f>SUM(G143:G147)</f>
        <v>0</v>
      </c>
      <c r="H142" s="65">
        <f>SUM(H143:H147)</f>
        <v>0</v>
      </c>
      <c r="I142" s="65">
        <f>SUM(I143:I147)</f>
        <v>0</v>
      </c>
      <c r="J142" s="65">
        <f t="shared" si="19"/>
        <v>0</v>
      </c>
      <c r="K142" s="63">
        <f>SUM(K143:K147)</f>
        <v>0</v>
      </c>
      <c r="L142" s="65">
        <f>SUM(L143:L147)</f>
        <v>0</v>
      </c>
    </row>
    <row r="143" spans="1:12" ht="12.75" x14ac:dyDescent="0.2">
      <c r="A143" s="122" t="s">
        <v>403</v>
      </c>
      <c r="B143" s="65"/>
      <c r="C143" s="65"/>
      <c r="D143" s="65"/>
      <c r="E143" s="65"/>
      <c r="F143" s="65">
        <f t="shared" si="18"/>
        <v>0</v>
      </c>
      <c r="G143" s="65">
        <f>C143-E143</f>
        <v>0</v>
      </c>
      <c r="H143" s="65"/>
      <c r="I143" s="65"/>
      <c r="J143" s="65">
        <f t="shared" si="19"/>
        <v>0</v>
      </c>
      <c r="K143" s="63">
        <f>C143-I143</f>
        <v>0</v>
      </c>
      <c r="L143" s="65"/>
    </row>
    <row r="144" spans="1:12" ht="12.75" x14ac:dyDescent="0.2">
      <c r="A144" s="122" t="s">
        <v>404</v>
      </c>
      <c r="B144" s="65"/>
      <c r="C144" s="65"/>
      <c r="D144" s="65"/>
      <c r="E144" s="65"/>
      <c r="F144" s="65">
        <f t="shared" si="18"/>
        <v>0</v>
      </c>
      <c r="G144" s="65">
        <f>C144-E144</f>
        <v>0</v>
      </c>
      <c r="H144" s="65"/>
      <c r="I144" s="65"/>
      <c r="J144" s="65">
        <f t="shared" si="19"/>
        <v>0</v>
      </c>
      <c r="K144" s="63">
        <f>C144-I144</f>
        <v>0</v>
      </c>
      <c r="L144" s="65"/>
    </row>
    <row r="145" spans="1:12" ht="12.75" x14ac:dyDescent="0.2">
      <c r="A145" s="122" t="s">
        <v>405</v>
      </c>
      <c r="B145" s="65"/>
      <c r="C145" s="65"/>
      <c r="D145" s="65"/>
      <c r="E145" s="65"/>
      <c r="F145" s="65">
        <f t="shared" si="18"/>
        <v>0</v>
      </c>
      <c r="G145" s="65">
        <f>C145-E145</f>
        <v>0</v>
      </c>
      <c r="H145" s="65"/>
      <c r="I145" s="65"/>
      <c r="J145" s="65">
        <f t="shared" si="19"/>
        <v>0</v>
      </c>
      <c r="K145" s="63">
        <f>C145-I145</f>
        <v>0</v>
      </c>
      <c r="L145" s="65"/>
    </row>
    <row r="146" spans="1:12" ht="12.75" x14ac:dyDescent="0.2">
      <c r="A146" s="122" t="s">
        <v>349</v>
      </c>
      <c r="B146" s="65"/>
      <c r="C146" s="65"/>
      <c r="D146" s="65"/>
      <c r="E146" s="65"/>
      <c r="F146" s="65">
        <f t="shared" si="18"/>
        <v>0</v>
      </c>
      <c r="G146" s="65">
        <f>C146-E146</f>
        <v>0</v>
      </c>
      <c r="H146" s="65"/>
      <c r="I146" s="65"/>
      <c r="J146" s="65">
        <f t="shared" si="19"/>
        <v>0</v>
      </c>
      <c r="K146" s="63">
        <f>C146-I146</f>
        <v>0</v>
      </c>
      <c r="L146" s="65"/>
    </row>
    <row r="147" spans="1:12" ht="12.75" x14ac:dyDescent="0.2">
      <c r="A147" s="122" t="s">
        <v>343</v>
      </c>
      <c r="B147" s="65"/>
      <c r="C147" s="65"/>
      <c r="D147" s="65"/>
      <c r="E147" s="65"/>
      <c r="F147" s="65">
        <f t="shared" si="18"/>
        <v>0</v>
      </c>
      <c r="G147" s="65">
        <f>C147-E147</f>
        <v>0</v>
      </c>
      <c r="H147" s="65"/>
      <c r="I147" s="65"/>
      <c r="J147" s="65">
        <f t="shared" si="19"/>
        <v>0</v>
      </c>
      <c r="K147" s="63">
        <f>C147-I147</f>
        <v>0</v>
      </c>
      <c r="L147" s="65"/>
    </row>
    <row r="148" spans="1:12" ht="12.75" x14ac:dyDescent="0.2">
      <c r="A148" s="121" t="s">
        <v>261</v>
      </c>
      <c r="B148" s="65">
        <f>SUM(B149:B155)</f>
        <v>0</v>
      </c>
      <c r="C148" s="65">
        <f>SUM(C149:C155)</f>
        <v>0</v>
      </c>
      <c r="D148" s="65">
        <f>SUM(D149:D155)</f>
        <v>0</v>
      </c>
      <c r="E148" s="65">
        <f>SUM(E149:E155)</f>
        <v>0</v>
      </c>
      <c r="F148" s="65">
        <f t="shared" ref="F148:F179" si="22">IF($E$214&gt;0,E148/$E$214,0)*100</f>
        <v>0</v>
      </c>
      <c r="G148" s="65">
        <f>SUM(G149:G155)</f>
        <v>0</v>
      </c>
      <c r="H148" s="65">
        <f>SUM(H149:H155)</f>
        <v>0</v>
      </c>
      <c r="I148" s="65">
        <f>SUM(I149:I155)</f>
        <v>0</v>
      </c>
      <c r="J148" s="65">
        <f t="shared" ref="J148:J179" si="23">IF($I$214&gt;0,I148/$I$214,0)*100</f>
        <v>0</v>
      </c>
      <c r="K148" s="63">
        <f>SUM(K149:K155)</f>
        <v>0</v>
      </c>
      <c r="L148" s="65">
        <f>SUM(L149:L155)</f>
        <v>0</v>
      </c>
    </row>
    <row r="149" spans="1:12" ht="12.75" x14ac:dyDescent="0.2">
      <c r="A149" s="122" t="s">
        <v>406</v>
      </c>
      <c r="B149" s="65"/>
      <c r="C149" s="65"/>
      <c r="D149" s="65"/>
      <c r="E149" s="65"/>
      <c r="F149" s="65">
        <f t="shared" si="22"/>
        <v>0</v>
      </c>
      <c r="G149" s="65">
        <f t="shared" ref="G149:G155" si="24">C149-E149</f>
        <v>0</v>
      </c>
      <c r="H149" s="65"/>
      <c r="I149" s="65"/>
      <c r="J149" s="65">
        <f t="shared" si="23"/>
        <v>0</v>
      </c>
      <c r="K149" s="63">
        <f t="shared" ref="K149:K155" si="25">C149-I149</f>
        <v>0</v>
      </c>
      <c r="L149" s="65"/>
    </row>
    <row r="150" spans="1:12" ht="12.75" x14ac:dyDescent="0.2">
      <c r="A150" s="122" t="s">
        <v>407</v>
      </c>
      <c r="B150" s="65"/>
      <c r="C150" s="65"/>
      <c r="D150" s="65"/>
      <c r="E150" s="65"/>
      <c r="F150" s="65">
        <f t="shared" si="22"/>
        <v>0</v>
      </c>
      <c r="G150" s="65">
        <f t="shared" si="24"/>
        <v>0</v>
      </c>
      <c r="H150" s="65"/>
      <c r="I150" s="65"/>
      <c r="J150" s="65">
        <f t="shared" si="23"/>
        <v>0</v>
      </c>
      <c r="K150" s="63">
        <f t="shared" si="25"/>
        <v>0</v>
      </c>
      <c r="L150" s="65"/>
    </row>
    <row r="151" spans="1:12" ht="12.75" x14ac:dyDescent="0.2">
      <c r="A151" s="122" t="s">
        <v>408</v>
      </c>
      <c r="B151" s="65"/>
      <c r="C151" s="65"/>
      <c r="D151" s="65"/>
      <c r="E151" s="65"/>
      <c r="F151" s="65">
        <f t="shared" si="22"/>
        <v>0</v>
      </c>
      <c r="G151" s="65">
        <f t="shared" si="24"/>
        <v>0</v>
      </c>
      <c r="H151" s="65"/>
      <c r="I151" s="65"/>
      <c r="J151" s="65">
        <f t="shared" si="23"/>
        <v>0</v>
      </c>
      <c r="K151" s="63">
        <f t="shared" si="25"/>
        <v>0</v>
      </c>
      <c r="L151" s="65"/>
    </row>
    <row r="152" spans="1:12" ht="12.75" x14ac:dyDescent="0.2">
      <c r="A152" s="122" t="s">
        <v>543</v>
      </c>
      <c r="B152" s="65"/>
      <c r="C152" s="65"/>
      <c r="D152" s="65"/>
      <c r="E152" s="65"/>
      <c r="F152" s="65">
        <f t="shared" si="22"/>
        <v>0</v>
      </c>
      <c r="G152" s="65">
        <f t="shared" si="24"/>
        <v>0</v>
      </c>
      <c r="H152" s="65"/>
      <c r="I152" s="65"/>
      <c r="J152" s="65">
        <f t="shared" si="23"/>
        <v>0</v>
      </c>
      <c r="K152" s="63">
        <f t="shared" si="25"/>
        <v>0</v>
      </c>
      <c r="L152" s="65"/>
    </row>
    <row r="153" spans="1:12" ht="12.75" x14ac:dyDescent="0.2">
      <c r="A153" s="122" t="s">
        <v>544</v>
      </c>
      <c r="B153" s="65"/>
      <c r="C153" s="65"/>
      <c r="D153" s="65"/>
      <c r="E153" s="65"/>
      <c r="F153" s="65">
        <f t="shared" si="22"/>
        <v>0</v>
      </c>
      <c r="G153" s="65">
        <f t="shared" si="24"/>
        <v>0</v>
      </c>
      <c r="H153" s="65"/>
      <c r="I153" s="65"/>
      <c r="J153" s="65">
        <f t="shared" si="23"/>
        <v>0</v>
      </c>
      <c r="K153" s="63">
        <f t="shared" si="25"/>
        <v>0</v>
      </c>
      <c r="L153" s="65"/>
    </row>
    <row r="154" spans="1:12" ht="12.75" x14ac:dyDescent="0.2">
      <c r="A154" s="122" t="s">
        <v>349</v>
      </c>
      <c r="B154" s="65"/>
      <c r="C154" s="65"/>
      <c r="D154" s="65"/>
      <c r="E154" s="65"/>
      <c r="F154" s="65">
        <f t="shared" si="22"/>
        <v>0</v>
      </c>
      <c r="G154" s="65">
        <f t="shared" si="24"/>
        <v>0</v>
      </c>
      <c r="H154" s="65"/>
      <c r="I154" s="65"/>
      <c r="J154" s="65">
        <f t="shared" si="23"/>
        <v>0</v>
      </c>
      <c r="K154" s="63">
        <f t="shared" si="25"/>
        <v>0</v>
      </c>
      <c r="L154" s="65"/>
    </row>
    <row r="155" spans="1:12" ht="12.75" x14ac:dyDescent="0.2">
      <c r="A155" s="122" t="s">
        <v>343</v>
      </c>
      <c r="B155" s="65"/>
      <c r="C155" s="65"/>
      <c r="D155" s="65"/>
      <c r="E155" s="65"/>
      <c r="F155" s="65">
        <f t="shared" si="22"/>
        <v>0</v>
      </c>
      <c r="G155" s="65">
        <f t="shared" si="24"/>
        <v>0</v>
      </c>
      <c r="H155" s="65"/>
      <c r="I155" s="65"/>
      <c r="J155" s="65">
        <f t="shared" si="23"/>
        <v>0</v>
      </c>
      <c r="K155" s="63">
        <f t="shared" si="25"/>
        <v>0</v>
      </c>
      <c r="L155" s="65"/>
    </row>
    <row r="156" spans="1:12" ht="12.75" x14ac:dyDescent="0.2">
      <c r="A156" s="121" t="s">
        <v>262</v>
      </c>
      <c r="B156" s="65">
        <f>SUM(B157:B160)</f>
        <v>0</v>
      </c>
      <c r="C156" s="65">
        <f>SUM(C157:C160)</f>
        <v>0</v>
      </c>
      <c r="D156" s="65">
        <f>SUM(D157:D160)</f>
        <v>0</v>
      </c>
      <c r="E156" s="65">
        <f>SUM(E157:E160)</f>
        <v>0</v>
      </c>
      <c r="F156" s="65">
        <f t="shared" si="22"/>
        <v>0</v>
      </c>
      <c r="G156" s="65">
        <f>SUM(G157:G160)</f>
        <v>0</v>
      </c>
      <c r="H156" s="65">
        <f>SUM(H157:H160)</f>
        <v>0</v>
      </c>
      <c r="I156" s="65">
        <f>SUM(I157:I160)</f>
        <v>0</v>
      </c>
      <c r="J156" s="65">
        <f t="shared" si="23"/>
        <v>0</v>
      </c>
      <c r="K156" s="63">
        <f>SUM(K157:K160)</f>
        <v>0</v>
      </c>
      <c r="L156" s="65">
        <f>SUM(L157:L160)</f>
        <v>0</v>
      </c>
    </row>
    <row r="157" spans="1:12" ht="12.75" x14ac:dyDescent="0.2">
      <c r="A157" s="122" t="s">
        <v>409</v>
      </c>
      <c r="B157" s="65"/>
      <c r="C157" s="65"/>
      <c r="D157" s="65"/>
      <c r="E157" s="65"/>
      <c r="F157" s="65">
        <f t="shared" si="22"/>
        <v>0</v>
      </c>
      <c r="G157" s="65">
        <f>C157-E157</f>
        <v>0</v>
      </c>
      <c r="H157" s="65"/>
      <c r="I157" s="65"/>
      <c r="J157" s="65">
        <f t="shared" si="23"/>
        <v>0</v>
      </c>
      <c r="K157" s="63">
        <f>C157-I157</f>
        <v>0</v>
      </c>
      <c r="L157" s="65"/>
    </row>
    <row r="158" spans="1:12" ht="12.75" x14ac:dyDescent="0.2">
      <c r="A158" s="122" t="s">
        <v>410</v>
      </c>
      <c r="B158" s="65"/>
      <c r="C158" s="65"/>
      <c r="D158" s="65"/>
      <c r="E158" s="65"/>
      <c r="F158" s="65">
        <f t="shared" si="22"/>
        <v>0</v>
      </c>
      <c r="G158" s="65">
        <f>C158-E158</f>
        <v>0</v>
      </c>
      <c r="H158" s="65"/>
      <c r="I158" s="65"/>
      <c r="J158" s="65">
        <f t="shared" si="23"/>
        <v>0</v>
      </c>
      <c r="K158" s="63">
        <f>C158-I158</f>
        <v>0</v>
      </c>
      <c r="L158" s="65"/>
    </row>
    <row r="159" spans="1:12" ht="12.75" x14ac:dyDescent="0.2">
      <c r="A159" s="122" t="s">
        <v>349</v>
      </c>
      <c r="B159" s="65"/>
      <c r="C159" s="65"/>
      <c r="D159" s="65"/>
      <c r="E159" s="65"/>
      <c r="F159" s="65">
        <f t="shared" si="22"/>
        <v>0</v>
      </c>
      <c r="G159" s="65">
        <f>C159-E159</f>
        <v>0</v>
      </c>
      <c r="H159" s="65"/>
      <c r="I159" s="65"/>
      <c r="J159" s="65">
        <f t="shared" si="23"/>
        <v>0</v>
      </c>
      <c r="K159" s="63">
        <f>C159-I159</f>
        <v>0</v>
      </c>
      <c r="L159" s="65"/>
    </row>
    <row r="160" spans="1:12" ht="12.75" x14ac:dyDescent="0.2">
      <c r="A160" s="122" t="s">
        <v>343</v>
      </c>
      <c r="B160" s="65"/>
      <c r="C160" s="65"/>
      <c r="D160" s="65"/>
      <c r="E160" s="65"/>
      <c r="F160" s="65">
        <f t="shared" si="22"/>
        <v>0</v>
      </c>
      <c r="G160" s="65">
        <f>C160-E160</f>
        <v>0</v>
      </c>
      <c r="H160" s="65"/>
      <c r="I160" s="65"/>
      <c r="J160" s="65">
        <f t="shared" si="23"/>
        <v>0</v>
      </c>
      <c r="K160" s="63">
        <f>C160-I160</f>
        <v>0</v>
      </c>
      <c r="L160" s="65"/>
    </row>
    <row r="161" spans="1:12" ht="12.75" x14ac:dyDescent="0.2">
      <c r="A161" s="121" t="s">
        <v>263</v>
      </c>
      <c r="B161" s="65">
        <f>SUM(B162:B168)</f>
        <v>2904000</v>
      </c>
      <c r="C161" s="65">
        <f>SUM(C162:C168)</f>
        <v>3033000</v>
      </c>
      <c r="D161" s="65">
        <f>SUM(D162:D168)</f>
        <v>308366.40000000002</v>
      </c>
      <c r="E161" s="65">
        <f>SUM(E162:E168)</f>
        <v>1044764.04</v>
      </c>
      <c r="F161" s="65">
        <f t="shared" si="22"/>
        <v>0.14081113155042954</v>
      </c>
      <c r="G161" s="65">
        <f>SUM(G162:G168)</f>
        <v>1988235.96</v>
      </c>
      <c r="H161" s="65">
        <f>SUM(H162:H168)</f>
        <v>311644.46999999997</v>
      </c>
      <c r="I161" s="65">
        <f>SUM(I162:I168)</f>
        <v>1004955.43</v>
      </c>
      <c r="J161" s="65">
        <f t="shared" si="23"/>
        <v>0.18453551968934231</v>
      </c>
      <c r="K161" s="63">
        <f>SUM(K162:K168)</f>
        <v>2028044.5699999998</v>
      </c>
      <c r="L161" s="65">
        <f>SUM(L162:L168)</f>
        <v>0</v>
      </c>
    </row>
    <row r="162" spans="1:12" ht="12.75" x14ac:dyDescent="0.2">
      <c r="A162" s="122" t="s">
        <v>411</v>
      </c>
      <c r="B162" s="65">
        <v>2904000</v>
      </c>
      <c r="C162" s="65">
        <v>3033000</v>
      </c>
      <c r="D162" s="65">
        <v>308366.40000000002</v>
      </c>
      <c r="E162" s="65">
        <v>1044764.04</v>
      </c>
      <c r="F162" s="65">
        <f t="shared" si="22"/>
        <v>0.14081113155042954</v>
      </c>
      <c r="G162" s="65">
        <f t="shared" ref="G162:G168" si="26">C162-E162</f>
        <v>1988235.96</v>
      </c>
      <c r="H162" s="65">
        <v>311644.46999999997</v>
      </c>
      <c r="I162" s="65">
        <v>1004955.43</v>
      </c>
      <c r="J162" s="65">
        <f t="shared" si="23"/>
        <v>0.18453551968934231</v>
      </c>
      <c r="K162" s="63">
        <f t="shared" ref="K162:K168" si="27">C162-I162</f>
        <v>2028044.5699999998</v>
      </c>
      <c r="L162" s="65"/>
    </row>
    <row r="163" spans="1:12" ht="12.75" x14ac:dyDescent="0.2">
      <c r="A163" s="122" t="s">
        <v>412</v>
      </c>
      <c r="B163" s="65"/>
      <c r="C163" s="65"/>
      <c r="D163" s="65"/>
      <c r="E163" s="65"/>
      <c r="F163" s="65">
        <f t="shared" si="22"/>
        <v>0</v>
      </c>
      <c r="G163" s="65">
        <f t="shared" si="26"/>
        <v>0</v>
      </c>
      <c r="H163" s="65"/>
      <c r="I163" s="65"/>
      <c r="J163" s="65">
        <f t="shared" si="23"/>
        <v>0</v>
      </c>
      <c r="K163" s="63">
        <f t="shared" si="27"/>
        <v>0</v>
      </c>
      <c r="L163" s="65"/>
    </row>
    <row r="164" spans="1:12" ht="12.75" x14ac:dyDescent="0.2">
      <c r="A164" s="122" t="s">
        <v>413</v>
      </c>
      <c r="B164" s="65"/>
      <c r="C164" s="65"/>
      <c r="D164" s="65"/>
      <c r="E164" s="65"/>
      <c r="F164" s="65">
        <f t="shared" si="22"/>
        <v>0</v>
      </c>
      <c r="G164" s="65">
        <f t="shared" si="26"/>
        <v>0</v>
      </c>
      <c r="H164" s="65"/>
      <c r="I164" s="65"/>
      <c r="J164" s="65">
        <f t="shared" si="23"/>
        <v>0</v>
      </c>
      <c r="K164" s="63">
        <f t="shared" si="27"/>
        <v>0</v>
      </c>
      <c r="L164" s="65"/>
    </row>
    <row r="165" spans="1:12" ht="12.75" x14ac:dyDescent="0.2">
      <c r="A165" s="122" t="s">
        <v>414</v>
      </c>
      <c r="B165" s="65"/>
      <c r="C165" s="65"/>
      <c r="D165" s="65"/>
      <c r="E165" s="65"/>
      <c r="F165" s="65">
        <f t="shared" si="22"/>
        <v>0</v>
      </c>
      <c r="G165" s="65">
        <f t="shared" si="26"/>
        <v>0</v>
      </c>
      <c r="H165" s="65"/>
      <c r="I165" s="65"/>
      <c r="J165" s="65">
        <f t="shared" si="23"/>
        <v>0</v>
      </c>
      <c r="K165" s="63">
        <f t="shared" si="27"/>
        <v>0</v>
      </c>
      <c r="L165" s="65"/>
    </row>
    <row r="166" spans="1:12" ht="12.75" x14ac:dyDescent="0.2">
      <c r="A166" s="122" t="s">
        <v>415</v>
      </c>
      <c r="B166" s="65"/>
      <c r="C166" s="65"/>
      <c r="D166" s="65"/>
      <c r="E166" s="65"/>
      <c r="F166" s="65">
        <f t="shared" si="22"/>
        <v>0</v>
      </c>
      <c r="G166" s="65">
        <f t="shared" si="26"/>
        <v>0</v>
      </c>
      <c r="H166" s="65"/>
      <c r="I166" s="65"/>
      <c r="J166" s="65">
        <f t="shared" si="23"/>
        <v>0</v>
      </c>
      <c r="K166" s="63">
        <f t="shared" si="27"/>
        <v>0</v>
      </c>
      <c r="L166" s="65"/>
    </row>
    <row r="167" spans="1:12" ht="12.75" x14ac:dyDescent="0.2">
      <c r="A167" s="122" t="s">
        <v>349</v>
      </c>
      <c r="B167" s="65"/>
      <c r="C167" s="65"/>
      <c r="D167" s="65"/>
      <c r="E167" s="65"/>
      <c r="F167" s="65">
        <f t="shared" si="22"/>
        <v>0</v>
      </c>
      <c r="G167" s="65">
        <f t="shared" si="26"/>
        <v>0</v>
      </c>
      <c r="H167" s="65"/>
      <c r="I167" s="65"/>
      <c r="J167" s="65">
        <f t="shared" si="23"/>
        <v>0</v>
      </c>
      <c r="K167" s="63">
        <f t="shared" si="27"/>
        <v>0</v>
      </c>
      <c r="L167" s="65"/>
    </row>
    <row r="168" spans="1:12" ht="12.75" x14ac:dyDescent="0.2">
      <c r="A168" s="122" t="s">
        <v>343</v>
      </c>
      <c r="B168" s="65"/>
      <c r="C168" s="65"/>
      <c r="D168" s="65"/>
      <c r="E168" s="65"/>
      <c r="F168" s="65">
        <f t="shared" si="22"/>
        <v>0</v>
      </c>
      <c r="G168" s="65">
        <f t="shared" si="26"/>
        <v>0</v>
      </c>
      <c r="H168" s="65"/>
      <c r="I168" s="65"/>
      <c r="J168" s="65">
        <f t="shared" si="23"/>
        <v>0</v>
      </c>
      <c r="K168" s="63">
        <f t="shared" si="27"/>
        <v>0</v>
      </c>
      <c r="L168" s="65"/>
    </row>
    <row r="169" spans="1:12" ht="12.75" x14ac:dyDescent="0.2">
      <c r="A169" s="121" t="s">
        <v>264</v>
      </c>
      <c r="B169" s="65">
        <f>SUM(B170:B176)</f>
        <v>292000</v>
      </c>
      <c r="C169" s="65">
        <f>SUM(C170:C176)</f>
        <v>292000</v>
      </c>
      <c r="D169" s="65">
        <f>SUM(D170:D176)</f>
        <v>54400</v>
      </c>
      <c r="E169" s="65">
        <f>SUM(E170:E176)</f>
        <v>74400</v>
      </c>
      <c r="F169" s="65">
        <f t="shared" si="22"/>
        <v>1.0027477771298442E-2</v>
      </c>
      <c r="G169" s="65">
        <f>SUM(G170:G176)</f>
        <v>217600</v>
      </c>
      <c r="H169" s="65">
        <f>SUM(H170:H176)</f>
        <v>0</v>
      </c>
      <c r="I169" s="65">
        <f>SUM(I170:I176)</f>
        <v>20000</v>
      </c>
      <c r="J169" s="65">
        <f t="shared" si="23"/>
        <v>3.6725115200251682E-3</v>
      </c>
      <c r="K169" s="63">
        <f>SUM(K170:K176)</f>
        <v>272000</v>
      </c>
      <c r="L169" s="65">
        <f>SUM(L170:L176)</f>
        <v>0</v>
      </c>
    </row>
    <row r="170" spans="1:12" ht="12.75" x14ac:dyDescent="0.2">
      <c r="A170" s="122" t="s">
        <v>416</v>
      </c>
      <c r="B170" s="65"/>
      <c r="C170" s="65"/>
      <c r="D170" s="65"/>
      <c r="E170" s="65"/>
      <c r="F170" s="65">
        <f t="shared" si="22"/>
        <v>0</v>
      </c>
      <c r="G170" s="65">
        <f t="shared" ref="G170:G176" si="28">C170-E170</f>
        <v>0</v>
      </c>
      <c r="H170" s="65"/>
      <c r="I170" s="65"/>
      <c r="J170" s="65">
        <f t="shared" si="23"/>
        <v>0</v>
      </c>
      <c r="K170" s="63">
        <f t="shared" ref="K170:K176" si="29">C170-I170</f>
        <v>0</v>
      </c>
      <c r="L170" s="65"/>
    </row>
    <row r="171" spans="1:12" ht="12.75" x14ac:dyDescent="0.2">
      <c r="A171" s="122" t="s">
        <v>417</v>
      </c>
      <c r="B171" s="65"/>
      <c r="C171" s="65"/>
      <c r="D171" s="65"/>
      <c r="E171" s="65"/>
      <c r="F171" s="65">
        <f t="shared" si="22"/>
        <v>0</v>
      </c>
      <c r="G171" s="65">
        <f t="shared" si="28"/>
        <v>0</v>
      </c>
      <c r="H171" s="65"/>
      <c r="I171" s="65"/>
      <c r="J171" s="65">
        <f t="shared" si="23"/>
        <v>0</v>
      </c>
      <c r="K171" s="63">
        <f t="shared" si="29"/>
        <v>0</v>
      </c>
      <c r="L171" s="65"/>
    </row>
    <row r="172" spans="1:12" ht="12.75" x14ac:dyDescent="0.2">
      <c r="A172" s="122" t="s">
        <v>418</v>
      </c>
      <c r="B172" s="65"/>
      <c r="C172" s="65"/>
      <c r="D172" s="65"/>
      <c r="E172" s="65"/>
      <c r="F172" s="65">
        <f t="shared" si="22"/>
        <v>0</v>
      </c>
      <c r="G172" s="65">
        <f t="shared" si="28"/>
        <v>0</v>
      </c>
      <c r="H172" s="65"/>
      <c r="I172" s="65"/>
      <c r="J172" s="65">
        <f t="shared" si="23"/>
        <v>0</v>
      </c>
      <c r="K172" s="63">
        <f t="shared" si="29"/>
        <v>0</v>
      </c>
      <c r="L172" s="65"/>
    </row>
    <row r="173" spans="1:12" ht="12.75" x14ac:dyDescent="0.2">
      <c r="A173" s="122" t="s">
        <v>419</v>
      </c>
      <c r="B173" s="65"/>
      <c r="C173" s="65"/>
      <c r="D173" s="65"/>
      <c r="E173" s="65"/>
      <c r="F173" s="65">
        <f t="shared" si="22"/>
        <v>0</v>
      </c>
      <c r="G173" s="65">
        <f t="shared" si="28"/>
        <v>0</v>
      </c>
      <c r="H173" s="65"/>
      <c r="I173" s="65"/>
      <c r="J173" s="65">
        <f t="shared" si="23"/>
        <v>0</v>
      </c>
      <c r="K173" s="63">
        <f t="shared" si="29"/>
        <v>0</v>
      </c>
      <c r="L173" s="65"/>
    </row>
    <row r="174" spans="1:12" ht="12.75" x14ac:dyDescent="0.2">
      <c r="A174" s="122" t="s">
        <v>420</v>
      </c>
      <c r="B174" s="65">
        <v>292000</v>
      </c>
      <c r="C174" s="65">
        <v>292000</v>
      </c>
      <c r="D174" s="65">
        <v>54400</v>
      </c>
      <c r="E174" s="65">
        <v>74400</v>
      </c>
      <c r="F174" s="65">
        <f t="shared" si="22"/>
        <v>1.0027477771298442E-2</v>
      </c>
      <c r="G174" s="65">
        <f t="shared" si="28"/>
        <v>217600</v>
      </c>
      <c r="H174" s="65">
        <v>0</v>
      </c>
      <c r="I174" s="65">
        <v>20000</v>
      </c>
      <c r="J174" s="65">
        <f t="shared" si="23"/>
        <v>3.6725115200251682E-3</v>
      </c>
      <c r="K174" s="63">
        <f t="shared" si="29"/>
        <v>272000</v>
      </c>
      <c r="L174" s="65"/>
    </row>
    <row r="175" spans="1:12" ht="12.75" x14ac:dyDescent="0.2">
      <c r="A175" s="122" t="s">
        <v>349</v>
      </c>
      <c r="B175" s="65"/>
      <c r="C175" s="65"/>
      <c r="D175" s="65"/>
      <c r="E175" s="65"/>
      <c r="F175" s="65">
        <f t="shared" si="22"/>
        <v>0</v>
      </c>
      <c r="G175" s="65">
        <f t="shared" si="28"/>
        <v>0</v>
      </c>
      <c r="H175" s="65"/>
      <c r="I175" s="65"/>
      <c r="J175" s="65">
        <f t="shared" si="23"/>
        <v>0</v>
      </c>
      <c r="K175" s="63">
        <f t="shared" si="29"/>
        <v>0</v>
      </c>
      <c r="L175" s="65"/>
    </row>
    <row r="176" spans="1:12" ht="12.75" x14ac:dyDescent="0.2">
      <c r="A176" s="122" t="s">
        <v>343</v>
      </c>
      <c r="B176" s="65"/>
      <c r="C176" s="65"/>
      <c r="D176" s="65"/>
      <c r="E176" s="65"/>
      <c r="F176" s="65">
        <f t="shared" si="22"/>
        <v>0</v>
      </c>
      <c r="G176" s="65">
        <f t="shared" si="28"/>
        <v>0</v>
      </c>
      <c r="H176" s="65"/>
      <c r="I176" s="65"/>
      <c r="J176" s="65">
        <f t="shared" si="23"/>
        <v>0</v>
      </c>
      <c r="K176" s="63">
        <f t="shared" si="29"/>
        <v>0</v>
      </c>
      <c r="L176" s="65"/>
    </row>
    <row r="177" spans="1:12" ht="12.75" x14ac:dyDescent="0.2">
      <c r="A177" s="121" t="s">
        <v>265</v>
      </c>
      <c r="B177" s="65">
        <f>SUM(B178:B181)</f>
        <v>0</v>
      </c>
      <c r="C177" s="65">
        <f>SUM(C178:C181)</f>
        <v>0</v>
      </c>
      <c r="D177" s="65">
        <f>SUM(D178:D181)</f>
        <v>0</v>
      </c>
      <c r="E177" s="65">
        <f>SUM(E178:E181)</f>
        <v>0</v>
      </c>
      <c r="F177" s="65">
        <f t="shared" si="22"/>
        <v>0</v>
      </c>
      <c r="G177" s="65">
        <f>SUM(G178:G181)</f>
        <v>0</v>
      </c>
      <c r="H177" s="65">
        <f>SUM(H178:H181)</f>
        <v>0</v>
      </c>
      <c r="I177" s="65">
        <f>SUM(I178:I181)</f>
        <v>0</v>
      </c>
      <c r="J177" s="65">
        <f t="shared" si="23"/>
        <v>0</v>
      </c>
      <c r="K177" s="63">
        <f>SUM(K178:K181)</f>
        <v>0</v>
      </c>
      <c r="L177" s="65">
        <f>SUM(L178:L181)</f>
        <v>0</v>
      </c>
    </row>
    <row r="178" spans="1:12" ht="12.75" x14ac:dyDescent="0.2">
      <c r="A178" s="122" t="s">
        <v>421</v>
      </c>
      <c r="B178" s="65"/>
      <c r="C178" s="65"/>
      <c r="D178" s="65"/>
      <c r="E178" s="65"/>
      <c r="F178" s="65">
        <f t="shared" si="22"/>
        <v>0</v>
      </c>
      <c r="G178" s="65">
        <f>C178-E178</f>
        <v>0</v>
      </c>
      <c r="H178" s="65"/>
      <c r="I178" s="65"/>
      <c r="J178" s="65">
        <f t="shared" si="23"/>
        <v>0</v>
      </c>
      <c r="K178" s="63">
        <f>C178-I178</f>
        <v>0</v>
      </c>
      <c r="L178" s="65"/>
    </row>
    <row r="179" spans="1:12" ht="12.75" x14ac:dyDescent="0.2">
      <c r="A179" s="122" t="s">
        <v>422</v>
      </c>
      <c r="B179" s="65"/>
      <c r="C179" s="65"/>
      <c r="D179" s="65"/>
      <c r="E179" s="65"/>
      <c r="F179" s="65">
        <f t="shared" si="22"/>
        <v>0</v>
      </c>
      <c r="G179" s="65">
        <f>C179-E179</f>
        <v>0</v>
      </c>
      <c r="H179" s="65"/>
      <c r="I179" s="65"/>
      <c r="J179" s="65">
        <f t="shared" si="23"/>
        <v>0</v>
      </c>
      <c r="K179" s="63">
        <f>C179-I179</f>
        <v>0</v>
      </c>
      <c r="L179" s="65"/>
    </row>
    <row r="180" spans="1:12" ht="12.75" x14ac:dyDescent="0.2">
      <c r="A180" s="122" t="s">
        <v>349</v>
      </c>
      <c r="B180" s="65"/>
      <c r="C180" s="65"/>
      <c r="D180" s="65"/>
      <c r="E180" s="65"/>
      <c r="F180" s="65">
        <f t="shared" ref="F180:F211" si="30">IF($E$214&gt;0,E180/$E$214,0)*100</f>
        <v>0</v>
      </c>
      <c r="G180" s="65">
        <f>C180-E180</f>
        <v>0</v>
      </c>
      <c r="H180" s="65"/>
      <c r="I180" s="65"/>
      <c r="J180" s="65">
        <f t="shared" ref="J180:J211" si="31">IF($I$214&gt;0,I180/$I$214,0)*100</f>
        <v>0</v>
      </c>
      <c r="K180" s="63">
        <f>C180-I180</f>
        <v>0</v>
      </c>
      <c r="L180" s="65"/>
    </row>
    <row r="181" spans="1:12" ht="12.75" x14ac:dyDescent="0.2">
      <c r="A181" s="122" t="s">
        <v>343</v>
      </c>
      <c r="B181" s="65"/>
      <c r="C181" s="65"/>
      <c r="D181" s="65"/>
      <c r="E181" s="65"/>
      <c r="F181" s="65">
        <f t="shared" si="30"/>
        <v>0</v>
      </c>
      <c r="G181" s="65">
        <f>C181-E181</f>
        <v>0</v>
      </c>
      <c r="H181" s="65"/>
      <c r="I181" s="65"/>
      <c r="J181" s="65">
        <f t="shared" si="31"/>
        <v>0</v>
      </c>
      <c r="K181" s="63">
        <f>C181-I181</f>
        <v>0</v>
      </c>
      <c r="L181" s="65"/>
    </row>
    <row r="182" spans="1:12" ht="12.75" x14ac:dyDescent="0.2">
      <c r="A182" s="121" t="s">
        <v>266</v>
      </c>
      <c r="B182" s="65">
        <f>SUM(B183:B188)</f>
        <v>0</v>
      </c>
      <c r="C182" s="65">
        <f>SUM(C183:C188)</f>
        <v>0</v>
      </c>
      <c r="D182" s="65">
        <f>SUM(D183:D188)</f>
        <v>0</v>
      </c>
      <c r="E182" s="65">
        <f>SUM(E183:E188)</f>
        <v>0</v>
      </c>
      <c r="F182" s="65">
        <f t="shared" si="30"/>
        <v>0</v>
      </c>
      <c r="G182" s="65">
        <f>SUM(G183:G188)</f>
        <v>0</v>
      </c>
      <c r="H182" s="65">
        <f>SUM(H183:H188)</f>
        <v>0</v>
      </c>
      <c r="I182" s="65">
        <f>SUM(I183:I188)</f>
        <v>0</v>
      </c>
      <c r="J182" s="65">
        <f t="shared" si="31"/>
        <v>0</v>
      </c>
      <c r="K182" s="63">
        <f>SUM(K183:K188)</f>
        <v>0</v>
      </c>
      <c r="L182" s="65">
        <f>SUM(L183:L188)</f>
        <v>0</v>
      </c>
    </row>
    <row r="183" spans="1:12" ht="12.75" x14ac:dyDescent="0.2">
      <c r="A183" s="122" t="s">
        <v>423</v>
      </c>
      <c r="B183" s="65"/>
      <c r="C183" s="65"/>
      <c r="D183" s="65"/>
      <c r="E183" s="65"/>
      <c r="F183" s="65">
        <f t="shared" si="30"/>
        <v>0</v>
      </c>
      <c r="G183" s="65">
        <f t="shared" ref="G183:G188" si="32">C183-E183</f>
        <v>0</v>
      </c>
      <c r="H183" s="65"/>
      <c r="I183" s="65"/>
      <c r="J183" s="65">
        <f t="shared" si="31"/>
        <v>0</v>
      </c>
      <c r="K183" s="63">
        <f t="shared" ref="K183:K188" si="33">C183-I183</f>
        <v>0</v>
      </c>
      <c r="L183" s="65"/>
    </row>
    <row r="184" spans="1:12" ht="12.75" x14ac:dyDescent="0.2">
      <c r="A184" s="122" t="s">
        <v>424</v>
      </c>
      <c r="B184" s="65"/>
      <c r="C184" s="65"/>
      <c r="D184" s="65"/>
      <c r="E184" s="65"/>
      <c r="F184" s="65">
        <f t="shared" si="30"/>
        <v>0</v>
      </c>
      <c r="G184" s="65">
        <f t="shared" si="32"/>
        <v>0</v>
      </c>
      <c r="H184" s="65"/>
      <c r="I184" s="65"/>
      <c r="J184" s="65">
        <f t="shared" si="31"/>
        <v>0</v>
      </c>
      <c r="K184" s="63">
        <f t="shared" si="33"/>
        <v>0</v>
      </c>
      <c r="L184" s="65"/>
    </row>
    <row r="185" spans="1:12" ht="12.75" x14ac:dyDescent="0.2">
      <c r="A185" s="122" t="s">
        <v>425</v>
      </c>
      <c r="B185" s="65"/>
      <c r="C185" s="65"/>
      <c r="D185" s="65"/>
      <c r="E185" s="65"/>
      <c r="F185" s="65">
        <f t="shared" si="30"/>
        <v>0</v>
      </c>
      <c r="G185" s="65">
        <f t="shared" si="32"/>
        <v>0</v>
      </c>
      <c r="H185" s="65"/>
      <c r="I185" s="65"/>
      <c r="J185" s="65">
        <f t="shared" si="31"/>
        <v>0</v>
      </c>
      <c r="K185" s="63">
        <f t="shared" si="33"/>
        <v>0</v>
      </c>
      <c r="L185" s="65"/>
    </row>
    <row r="186" spans="1:12" ht="12.75" x14ac:dyDescent="0.2">
      <c r="A186" s="122" t="s">
        <v>426</v>
      </c>
      <c r="B186" s="65"/>
      <c r="C186" s="65"/>
      <c r="D186" s="65"/>
      <c r="E186" s="65"/>
      <c r="F186" s="65">
        <f t="shared" si="30"/>
        <v>0</v>
      </c>
      <c r="G186" s="65">
        <f t="shared" si="32"/>
        <v>0</v>
      </c>
      <c r="H186" s="65"/>
      <c r="I186" s="65"/>
      <c r="J186" s="65">
        <f t="shared" si="31"/>
        <v>0</v>
      </c>
      <c r="K186" s="63">
        <f t="shared" si="33"/>
        <v>0</v>
      </c>
      <c r="L186" s="65"/>
    </row>
    <row r="187" spans="1:12" ht="12.75" x14ac:dyDescent="0.2">
      <c r="A187" s="122" t="s">
        <v>349</v>
      </c>
      <c r="B187" s="65"/>
      <c r="C187" s="65"/>
      <c r="D187" s="65"/>
      <c r="E187" s="65"/>
      <c r="F187" s="65">
        <f t="shared" si="30"/>
        <v>0</v>
      </c>
      <c r="G187" s="65">
        <f t="shared" si="32"/>
        <v>0</v>
      </c>
      <c r="H187" s="65"/>
      <c r="I187" s="65"/>
      <c r="J187" s="65">
        <f t="shared" si="31"/>
        <v>0</v>
      </c>
      <c r="K187" s="63">
        <f t="shared" si="33"/>
        <v>0</v>
      </c>
      <c r="L187" s="65"/>
    </row>
    <row r="188" spans="1:12" ht="12.75" x14ac:dyDescent="0.2">
      <c r="A188" s="122" t="s">
        <v>343</v>
      </c>
      <c r="B188" s="65"/>
      <c r="C188" s="65"/>
      <c r="D188" s="65"/>
      <c r="E188" s="65"/>
      <c r="F188" s="65">
        <f t="shared" si="30"/>
        <v>0</v>
      </c>
      <c r="G188" s="65">
        <f t="shared" si="32"/>
        <v>0</v>
      </c>
      <c r="H188" s="65"/>
      <c r="I188" s="65"/>
      <c r="J188" s="65">
        <f t="shared" si="31"/>
        <v>0</v>
      </c>
      <c r="K188" s="63">
        <f t="shared" si="33"/>
        <v>0</v>
      </c>
      <c r="L188" s="65"/>
    </row>
    <row r="189" spans="1:12" ht="12.75" x14ac:dyDescent="0.2">
      <c r="A189" s="121" t="s">
        <v>267</v>
      </c>
      <c r="B189" s="65">
        <f>SUM(B190:B196)</f>
        <v>0</v>
      </c>
      <c r="C189" s="65">
        <f>SUM(C190:C196)</f>
        <v>0</v>
      </c>
      <c r="D189" s="65">
        <f>SUM(D190:D196)</f>
        <v>0</v>
      </c>
      <c r="E189" s="65">
        <f>SUM(E190:E196)</f>
        <v>0</v>
      </c>
      <c r="F189" s="65">
        <f t="shared" si="30"/>
        <v>0</v>
      </c>
      <c r="G189" s="65">
        <f>SUM(G190:G196)</f>
        <v>0</v>
      </c>
      <c r="H189" s="65">
        <f>SUM(H190:H196)</f>
        <v>0</v>
      </c>
      <c r="I189" s="65">
        <f>SUM(I190:I196)</f>
        <v>0</v>
      </c>
      <c r="J189" s="65">
        <f t="shared" si="31"/>
        <v>0</v>
      </c>
      <c r="K189" s="63">
        <f>SUM(K190:K196)</f>
        <v>0</v>
      </c>
      <c r="L189" s="65">
        <f>SUM(L190:L196)</f>
        <v>0</v>
      </c>
    </row>
    <row r="190" spans="1:12" ht="12.75" x14ac:dyDescent="0.2">
      <c r="A190" s="122" t="s">
        <v>427</v>
      </c>
      <c r="B190" s="65"/>
      <c r="C190" s="65"/>
      <c r="D190" s="65"/>
      <c r="E190" s="65"/>
      <c r="F190" s="65">
        <f t="shared" si="30"/>
        <v>0</v>
      </c>
      <c r="G190" s="65">
        <f t="shared" ref="G190:G196" si="34">C190-E190</f>
        <v>0</v>
      </c>
      <c r="H190" s="65"/>
      <c r="I190" s="65"/>
      <c r="J190" s="65">
        <f t="shared" si="31"/>
        <v>0</v>
      </c>
      <c r="K190" s="63">
        <f t="shared" ref="K190:K196" si="35">C190-I190</f>
        <v>0</v>
      </c>
      <c r="L190" s="65"/>
    </row>
    <row r="191" spans="1:12" ht="12.75" x14ac:dyDescent="0.2">
      <c r="A191" s="122" t="s">
        <v>428</v>
      </c>
      <c r="B191" s="65"/>
      <c r="C191" s="65"/>
      <c r="D191" s="65"/>
      <c r="E191" s="65"/>
      <c r="F191" s="65">
        <f t="shared" si="30"/>
        <v>0</v>
      </c>
      <c r="G191" s="65">
        <f t="shared" si="34"/>
        <v>0</v>
      </c>
      <c r="H191" s="65"/>
      <c r="I191" s="65"/>
      <c r="J191" s="65">
        <f t="shared" si="31"/>
        <v>0</v>
      </c>
      <c r="K191" s="63">
        <f t="shared" si="35"/>
        <v>0</v>
      </c>
      <c r="L191" s="65"/>
    </row>
    <row r="192" spans="1:12" ht="12.75" x14ac:dyDescent="0.2">
      <c r="A192" s="122" t="s">
        <v>429</v>
      </c>
      <c r="B192" s="65"/>
      <c r="C192" s="65"/>
      <c r="D192" s="65"/>
      <c r="E192" s="65"/>
      <c r="F192" s="65">
        <f t="shared" si="30"/>
        <v>0</v>
      </c>
      <c r="G192" s="65">
        <f t="shared" si="34"/>
        <v>0</v>
      </c>
      <c r="H192" s="65"/>
      <c r="I192" s="65"/>
      <c r="J192" s="65">
        <f t="shared" si="31"/>
        <v>0</v>
      </c>
      <c r="K192" s="63">
        <f t="shared" si="35"/>
        <v>0</v>
      </c>
      <c r="L192" s="65"/>
    </row>
    <row r="193" spans="1:12" ht="12.75" x14ac:dyDescent="0.2">
      <c r="A193" s="122" t="s">
        <v>430</v>
      </c>
      <c r="B193" s="65"/>
      <c r="C193" s="65"/>
      <c r="D193" s="65"/>
      <c r="E193" s="65"/>
      <c r="F193" s="65">
        <f t="shared" si="30"/>
        <v>0</v>
      </c>
      <c r="G193" s="65">
        <f t="shared" si="34"/>
        <v>0</v>
      </c>
      <c r="H193" s="65"/>
      <c r="I193" s="65"/>
      <c r="J193" s="65">
        <f t="shared" si="31"/>
        <v>0</v>
      </c>
      <c r="K193" s="63">
        <f t="shared" si="35"/>
        <v>0</v>
      </c>
      <c r="L193" s="65"/>
    </row>
    <row r="194" spans="1:12" ht="12.75" x14ac:dyDescent="0.2">
      <c r="A194" s="122" t="s">
        <v>431</v>
      </c>
      <c r="B194" s="65"/>
      <c r="C194" s="65"/>
      <c r="D194" s="65"/>
      <c r="E194" s="65"/>
      <c r="F194" s="65">
        <f t="shared" si="30"/>
        <v>0</v>
      </c>
      <c r="G194" s="65">
        <f t="shared" si="34"/>
        <v>0</v>
      </c>
      <c r="H194" s="65"/>
      <c r="I194" s="65"/>
      <c r="J194" s="65">
        <f t="shared" si="31"/>
        <v>0</v>
      </c>
      <c r="K194" s="63">
        <f t="shared" si="35"/>
        <v>0</v>
      </c>
      <c r="L194" s="65"/>
    </row>
    <row r="195" spans="1:12" ht="12.75" x14ac:dyDescent="0.2">
      <c r="A195" s="122" t="s">
        <v>349</v>
      </c>
      <c r="B195" s="65"/>
      <c r="C195" s="65"/>
      <c r="D195" s="65"/>
      <c r="E195" s="65"/>
      <c r="F195" s="65">
        <f t="shared" si="30"/>
        <v>0</v>
      </c>
      <c r="G195" s="65">
        <f t="shared" si="34"/>
        <v>0</v>
      </c>
      <c r="H195" s="65"/>
      <c r="I195" s="65"/>
      <c r="J195" s="65">
        <f t="shared" si="31"/>
        <v>0</v>
      </c>
      <c r="K195" s="63">
        <f t="shared" si="35"/>
        <v>0</v>
      </c>
      <c r="L195" s="65"/>
    </row>
    <row r="196" spans="1:12" ht="12.75" x14ac:dyDescent="0.2">
      <c r="A196" s="122" t="s">
        <v>343</v>
      </c>
      <c r="B196" s="65"/>
      <c r="C196" s="65"/>
      <c r="D196" s="65"/>
      <c r="E196" s="65"/>
      <c r="F196" s="65">
        <f t="shared" si="30"/>
        <v>0</v>
      </c>
      <c r="G196" s="65">
        <f t="shared" si="34"/>
        <v>0</v>
      </c>
      <c r="H196" s="65"/>
      <c r="I196" s="65"/>
      <c r="J196" s="65">
        <f t="shared" si="31"/>
        <v>0</v>
      </c>
      <c r="K196" s="63">
        <f t="shared" si="35"/>
        <v>0</v>
      </c>
      <c r="L196" s="65"/>
    </row>
    <row r="197" spans="1:12" ht="12.75" x14ac:dyDescent="0.2">
      <c r="A197" s="121" t="s">
        <v>268</v>
      </c>
      <c r="B197" s="65">
        <f>SUM(B198:B202)</f>
        <v>17404000</v>
      </c>
      <c r="C197" s="65">
        <f>SUM(C198:C202)</f>
        <v>20477141.800000001</v>
      </c>
      <c r="D197" s="65">
        <f>SUM(D198:D202)</f>
        <v>2142226.94</v>
      </c>
      <c r="E197" s="65">
        <f>SUM(E198:E202)</f>
        <v>8701283.5899999999</v>
      </c>
      <c r="F197" s="65">
        <f t="shared" si="30"/>
        <v>1.1727409647915177</v>
      </c>
      <c r="G197" s="65">
        <f>SUM(G198:G202)</f>
        <v>11775858.210000001</v>
      </c>
      <c r="H197" s="65">
        <f>SUM(H198:H202)</f>
        <v>2237938.17</v>
      </c>
      <c r="I197" s="65">
        <f>SUM(I198:I202)</f>
        <v>6759457.7999999998</v>
      </c>
      <c r="J197" s="65">
        <f t="shared" si="31"/>
        <v>1.2412093319811988</v>
      </c>
      <c r="K197" s="63">
        <f>SUM(K198:K202)</f>
        <v>13717684.000000002</v>
      </c>
      <c r="L197" s="65">
        <f>SUM(L198:L202)</f>
        <v>0</v>
      </c>
    </row>
    <row r="198" spans="1:12" ht="12.75" x14ac:dyDescent="0.2">
      <c r="A198" s="122" t="s">
        <v>432</v>
      </c>
      <c r="B198" s="65">
        <v>2156000</v>
      </c>
      <c r="C198" s="65">
        <v>2156000</v>
      </c>
      <c r="D198" s="65">
        <v>166183.14000000001</v>
      </c>
      <c r="E198" s="65">
        <v>1057697.1599999999</v>
      </c>
      <c r="F198" s="65">
        <f t="shared" si="30"/>
        <v>0.14255423065410608</v>
      </c>
      <c r="G198" s="65">
        <f>C198-E198</f>
        <v>1098302.8400000001</v>
      </c>
      <c r="H198" s="65">
        <v>349891.82</v>
      </c>
      <c r="I198" s="65">
        <v>897273.39</v>
      </c>
      <c r="J198" s="65">
        <f t="shared" si="31"/>
        <v>0.16476234306935178</v>
      </c>
      <c r="K198" s="63">
        <f>C198-I198</f>
        <v>1258726.6099999999</v>
      </c>
      <c r="L198" s="65"/>
    </row>
    <row r="199" spans="1:12" ht="12.75" x14ac:dyDescent="0.2">
      <c r="A199" s="122" t="s">
        <v>433</v>
      </c>
      <c r="B199" s="65">
        <v>15007000</v>
      </c>
      <c r="C199" s="65">
        <v>17940141.800000001</v>
      </c>
      <c r="D199" s="65">
        <v>1965874.7</v>
      </c>
      <c r="E199" s="65">
        <v>7608504.4900000002</v>
      </c>
      <c r="F199" s="65">
        <f t="shared" si="30"/>
        <v>1.0254584629878951</v>
      </c>
      <c r="G199" s="65">
        <f>C199-E199</f>
        <v>10331637.310000001</v>
      </c>
      <c r="H199" s="65">
        <v>1886877.25</v>
      </c>
      <c r="I199" s="65">
        <v>5836102.4699999997</v>
      </c>
      <c r="J199" s="65">
        <f t="shared" si="31"/>
        <v>1.0716576776561169</v>
      </c>
      <c r="K199" s="63">
        <f>C199-I199</f>
        <v>12104039.330000002</v>
      </c>
      <c r="L199" s="65"/>
    </row>
    <row r="200" spans="1:12" ht="12.75" x14ac:dyDescent="0.2">
      <c r="A200" s="122" t="s">
        <v>434</v>
      </c>
      <c r="B200" s="65">
        <v>241000</v>
      </c>
      <c r="C200" s="65">
        <v>381000</v>
      </c>
      <c r="D200" s="65">
        <v>10169.1</v>
      </c>
      <c r="E200" s="65">
        <v>35081.94</v>
      </c>
      <c r="F200" s="65">
        <f t="shared" si="30"/>
        <v>4.7282711495164748E-3</v>
      </c>
      <c r="G200" s="65">
        <f>C200-E200</f>
        <v>345918.06</v>
      </c>
      <c r="H200" s="65">
        <v>1169.0999999999999</v>
      </c>
      <c r="I200" s="65">
        <v>26081.94</v>
      </c>
      <c r="J200" s="65">
        <f t="shared" si="31"/>
        <v>4.7893112557302617E-3</v>
      </c>
      <c r="K200" s="63">
        <f>C200-I200</f>
        <v>354918.06</v>
      </c>
      <c r="L200" s="65"/>
    </row>
    <row r="201" spans="1:12" ht="12.75" x14ac:dyDescent="0.2">
      <c r="A201" s="122" t="s">
        <v>349</v>
      </c>
      <c r="B201" s="65"/>
      <c r="C201" s="65"/>
      <c r="D201" s="65"/>
      <c r="E201" s="65"/>
      <c r="F201" s="65">
        <f t="shared" si="30"/>
        <v>0</v>
      </c>
      <c r="G201" s="65">
        <f>C201-E201</f>
        <v>0</v>
      </c>
      <c r="H201" s="65"/>
      <c r="I201" s="65"/>
      <c r="J201" s="65">
        <f t="shared" si="31"/>
        <v>0</v>
      </c>
      <c r="K201" s="63">
        <f>C201-I201</f>
        <v>0</v>
      </c>
      <c r="L201" s="65"/>
    </row>
    <row r="202" spans="1:12" ht="12.75" x14ac:dyDescent="0.2">
      <c r="A202" s="122" t="s">
        <v>343</v>
      </c>
      <c r="B202" s="65"/>
      <c r="C202" s="65"/>
      <c r="D202" s="65"/>
      <c r="E202" s="65"/>
      <c r="F202" s="65">
        <f t="shared" si="30"/>
        <v>0</v>
      </c>
      <c r="G202" s="65">
        <f>C202-E202</f>
        <v>0</v>
      </c>
      <c r="H202" s="65"/>
      <c r="I202" s="65"/>
      <c r="J202" s="65">
        <f t="shared" si="31"/>
        <v>0</v>
      </c>
      <c r="K202" s="63">
        <f>C202-I202</f>
        <v>0</v>
      </c>
      <c r="L202" s="65"/>
    </row>
    <row r="203" spans="1:12" ht="12.75" x14ac:dyDescent="0.2">
      <c r="A203" s="121" t="s">
        <v>269</v>
      </c>
      <c r="B203" s="65">
        <f>SUM(B204:B211)</f>
        <v>30005200</v>
      </c>
      <c r="C203" s="65">
        <f>SUM(C204:C211)</f>
        <v>32993318.379999999</v>
      </c>
      <c r="D203" s="65">
        <f>SUM(D204:D211)</f>
        <v>2197054.39</v>
      </c>
      <c r="E203" s="65">
        <f>SUM(E204:E211)</f>
        <v>19725707.91</v>
      </c>
      <c r="F203" s="65">
        <f t="shared" si="30"/>
        <v>2.658590021379716</v>
      </c>
      <c r="G203" s="65">
        <f>SUM(G204:G211)</f>
        <v>13267610.469999999</v>
      </c>
      <c r="H203" s="65">
        <f>SUM(H204:H211)</f>
        <v>3888895</v>
      </c>
      <c r="I203" s="65">
        <f>SUM(I204:I211)</f>
        <v>15023306.510000002</v>
      </c>
      <c r="J203" s="65">
        <f t="shared" si="31"/>
        <v>2.7586633113422052</v>
      </c>
      <c r="K203" s="63">
        <f>SUM(K204:K211)</f>
        <v>17970011.869999997</v>
      </c>
      <c r="L203" s="65">
        <f>SUM(L204:L211)</f>
        <v>0</v>
      </c>
    </row>
    <row r="204" spans="1:12" ht="12.75" x14ac:dyDescent="0.2">
      <c r="A204" s="122" t="s">
        <v>435</v>
      </c>
      <c r="B204" s="65"/>
      <c r="C204" s="65"/>
      <c r="D204" s="65"/>
      <c r="E204" s="65"/>
      <c r="F204" s="65">
        <f t="shared" si="30"/>
        <v>0</v>
      </c>
      <c r="G204" s="65">
        <f t="shared" ref="G204:G213" si="36">C204-E204</f>
        <v>0</v>
      </c>
      <c r="H204" s="65"/>
      <c r="I204" s="65"/>
      <c r="J204" s="65">
        <f t="shared" si="31"/>
        <v>0</v>
      </c>
      <c r="K204" s="63">
        <f t="shared" ref="K204:K213" si="37">C204-I204</f>
        <v>0</v>
      </c>
      <c r="L204" s="65"/>
    </row>
    <row r="205" spans="1:12" ht="12.75" x14ac:dyDescent="0.2">
      <c r="A205" s="122" t="s">
        <v>436</v>
      </c>
      <c r="B205" s="65"/>
      <c r="C205" s="65"/>
      <c r="D205" s="65"/>
      <c r="E205" s="65"/>
      <c r="F205" s="65">
        <f t="shared" si="30"/>
        <v>0</v>
      </c>
      <c r="G205" s="65">
        <f t="shared" si="36"/>
        <v>0</v>
      </c>
      <c r="H205" s="65"/>
      <c r="I205" s="65"/>
      <c r="J205" s="65">
        <f t="shared" si="31"/>
        <v>0</v>
      </c>
      <c r="K205" s="63">
        <f t="shared" si="37"/>
        <v>0</v>
      </c>
      <c r="L205" s="65"/>
    </row>
    <row r="206" spans="1:12" ht="12.75" x14ac:dyDescent="0.2">
      <c r="A206" s="122" t="s">
        <v>437</v>
      </c>
      <c r="B206" s="65">
        <v>13000000</v>
      </c>
      <c r="C206" s="65">
        <v>15500000</v>
      </c>
      <c r="D206" s="65">
        <v>1662445.29</v>
      </c>
      <c r="E206" s="65">
        <v>4996532.05</v>
      </c>
      <c r="F206" s="65">
        <f t="shared" si="30"/>
        <v>0.67342223205584995</v>
      </c>
      <c r="G206" s="65">
        <f t="shared" si="36"/>
        <v>10503467.949999999</v>
      </c>
      <c r="H206" s="65">
        <v>1662445.29</v>
      </c>
      <c r="I206" s="65">
        <v>4996532.05</v>
      </c>
      <c r="J206" s="65">
        <f t="shared" si="31"/>
        <v>0.91749107568999833</v>
      </c>
      <c r="K206" s="63">
        <f t="shared" si="37"/>
        <v>10503467.949999999</v>
      </c>
      <c r="L206" s="65"/>
    </row>
    <row r="207" spans="1:12" ht="12.75" x14ac:dyDescent="0.2">
      <c r="A207" s="122" t="s">
        <v>438</v>
      </c>
      <c r="B207" s="65"/>
      <c r="C207" s="65"/>
      <c r="D207" s="65"/>
      <c r="E207" s="65"/>
      <c r="F207" s="65">
        <f t="shared" si="30"/>
        <v>0</v>
      </c>
      <c r="G207" s="65">
        <f t="shared" si="36"/>
        <v>0</v>
      </c>
      <c r="H207" s="65"/>
      <c r="I207" s="65"/>
      <c r="J207" s="65">
        <f t="shared" si="31"/>
        <v>0</v>
      </c>
      <c r="K207" s="63">
        <f t="shared" si="37"/>
        <v>0</v>
      </c>
      <c r="L207" s="65"/>
    </row>
    <row r="208" spans="1:12" ht="12.75" x14ac:dyDescent="0.2">
      <c r="A208" s="122" t="s">
        <v>439</v>
      </c>
      <c r="B208" s="65"/>
      <c r="C208" s="65"/>
      <c r="D208" s="65"/>
      <c r="E208" s="65"/>
      <c r="F208" s="65">
        <f t="shared" si="30"/>
        <v>0</v>
      </c>
      <c r="G208" s="65">
        <f t="shared" si="36"/>
        <v>0</v>
      </c>
      <c r="H208" s="65"/>
      <c r="I208" s="65"/>
      <c r="J208" s="65">
        <f t="shared" si="31"/>
        <v>0</v>
      </c>
      <c r="K208" s="63">
        <f t="shared" si="37"/>
        <v>0</v>
      </c>
      <c r="L208" s="65"/>
    </row>
    <row r="209" spans="1:12" ht="12.75" x14ac:dyDescent="0.2">
      <c r="A209" s="122" t="s">
        <v>440</v>
      </c>
      <c r="B209" s="65">
        <v>17005200</v>
      </c>
      <c r="C209" s="65">
        <v>17493318.379999999</v>
      </c>
      <c r="D209" s="65">
        <v>534609.1</v>
      </c>
      <c r="E209" s="65">
        <v>14729175.859999999</v>
      </c>
      <c r="F209" s="65">
        <f t="shared" si="30"/>
        <v>1.9851677893238657</v>
      </c>
      <c r="G209" s="65">
        <f t="shared" si="36"/>
        <v>2764142.5199999996</v>
      </c>
      <c r="H209" s="65">
        <v>2226449.71</v>
      </c>
      <c r="I209" s="65">
        <v>10026774.460000001</v>
      </c>
      <c r="J209" s="65">
        <f t="shared" si="31"/>
        <v>1.8411722356522067</v>
      </c>
      <c r="K209" s="63">
        <f t="shared" si="37"/>
        <v>7466543.9199999981</v>
      </c>
      <c r="L209" s="65"/>
    </row>
    <row r="210" spans="1:12" ht="12.75" x14ac:dyDescent="0.2">
      <c r="A210" s="122" t="s">
        <v>530</v>
      </c>
      <c r="B210" s="65"/>
      <c r="C210" s="65"/>
      <c r="D210" s="65"/>
      <c r="E210" s="65"/>
      <c r="F210" s="65">
        <f t="shared" si="30"/>
        <v>0</v>
      </c>
      <c r="G210" s="65">
        <f t="shared" si="36"/>
        <v>0</v>
      </c>
      <c r="H210" s="65"/>
      <c r="I210" s="65"/>
      <c r="J210" s="65">
        <f t="shared" si="31"/>
        <v>0</v>
      </c>
      <c r="K210" s="63">
        <f t="shared" si="37"/>
        <v>0</v>
      </c>
      <c r="L210" s="65"/>
    </row>
    <row r="211" spans="1:12" ht="12.75" x14ac:dyDescent="0.2">
      <c r="A211" s="122" t="s">
        <v>343</v>
      </c>
      <c r="B211" s="65"/>
      <c r="C211" s="65"/>
      <c r="D211" s="65"/>
      <c r="E211" s="65"/>
      <c r="F211" s="65">
        <f t="shared" si="30"/>
        <v>0</v>
      </c>
      <c r="G211" s="65">
        <f t="shared" si="36"/>
        <v>0</v>
      </c>
      <c r="H211" s="65"/>
      <c r="I211" s="65"/>
      <c r="J211" s="65">
        <f t="shared" si="31"/>
        <v>0</v>
      </c>
      <c r="K211" s="63">
        <f t="shared" si="37"/>
        <v>0</v>
      </c>
      <c r="L211" s="65"/>
    </row>
    <row r="212" spans="1:12" ht="12.75" x14ac:dyDescent="0.2">
      <c r="A212" s="121" t="s">
        <v>61</v>
      </c>
      <c r="B212" s="76">
        <v>41867800</v>
      </c>
      <c r="C212" s="76">
        <v>38867800</v>
      </c>
      <c r="D212" s="101"/>
      <c r="E212" s="101"/>
      <c r="F212" s="101"/>
      <c r="G212" s="76">
        <f t="shared" si="36"/>
        <v>38867800</v>
      </c>
      <c r="H212" s="101"/>
      <c r="I212" s="101"/>
      <c r="J212" s="101"/>
      <c r="K212" s="76">
        <f t="shared" si="37"/>
        <v>38867800</v>
      </c>
      <c r="L212" s="101"/>
    </row>
    <row r="213" spans="1:12" ht="12.75" x14ac:dyDescent="0.2">
      <c r="A213" s="121" t="s">
        <v>154</v>
      </c>
      <c r="B213" s="65">
        <f>B222</f>
        <v>102125100</v>
      </c>
      <c r="C213" s="65">
        <f>C222</f>
        <v>102171296.29000001</v>
      </c>
      <c r="D213" s="65">
        <f>D222</f>
        <v>14473893.09</v>
      </c>
      <c r="E213" s="65">
        <f>E222</f>
        <v>44959837.299999997</v>
      </c>
      <c r="F213" s="65">
        <f>IF($E$214&gt;0,E213/$E$214,0)*100</f>
        <v>6.0595936710610827</v>
      </c>
      <c r="G213" s="65">
        <f t="shared" si="36"/>
        <v>57211458.99000001</v>
      </c>
      <c r="H213" s="65">
        <f>H222</f>
        <v>14804449.780000001</v>
      </c>
      <c r="I213" s="65">
        <f>I222</f>
        <v>43922794.850000001</v>
      </c>
      <c r="J213" s="65">
        <f>IF($I$214&gt;0,I213/$I$214,0)*100</f>
        <v>8.0653485039163559</v>
      </c>
      <c r="K213" s="63">
        <f t="shared" si="37"/>
        <v>58248501.440000005</v>
      </c>
      <c r="L213" s="65">
        <f>L222</f>
        <v>0</v>
      </c>
    </row>
    <row r="214" spans="1:12" ht="12.75" x14ac:dyDescent="0.2">
      <c r="A214" s="580" t="s">
        <v>155</v>
      </c>
      <c r="B214" s="76">
        <f>B213+B20</f>
        <v>1200000000</v>
      </c>
      <c r="C214" s="76">
        <f>C213+C20</f>
        <v>1388246470.5600002</v>
      </c>
      <c r="D214" s="76">
        <f>D213+D20</f>
        <v>135859506.58000001</v>
      </c>
      <c r="E214" s="76">
        <f>E213+E20</f>
        <v>741961255.8299998</v>
      </c>
      <c r="F214" s="76">
        <f>IF($E$214&gt;0,E214/$E$214,0)*100</f>
        <v>100</v>
      </c>
      <c r="G214" s="76">
        <f>G213+G20</f>
        <v>646285214.73000002</v>
      </c>
      <c r="H214" s="76">
        <f>H213+H20</f>
        <v>200317061.37999997</v>
      </c>
      <c r="I214" s="76">
        <f>I213+I20</f>
        <v>544586446.93000007</v>
      </c>
      <c r="J214" s="76">
        <f>IF($I$214&gt;0,I214/$I$214,0)*100</f>
        <v>100</v>
      </c>
      <c r="K214" s="75">
        <f>K213+K20</f>
        <v>843660023.63000011</v>
      </c>
      <c r="L214" s="76">
        <f>L213+L20</f>
        <v>0</v>
      </c>
    </row>
    <row r="215" spans="1:12" ht="12.75" x14ac:dyDescent="0.2">
      <c r="A215" s="744"/>
      <c r="B215" s="746"/>
      <c r="C215" s="746"/>
      <c r="D215" s="746"/>
      <c r="E215" s="746"/>
      <c r="F215" s="746"/>
      <c r="G215" s="746"/>
      <c r="H215" s="746"/>
      <c r="I215" s="746"/>
      <c r="J215" s="746"/>
      <c r="K215" s="746"/>
      <c r="L215" s="746"/>
    </row>
    <row r="216" spans="1:12" ht="12.75" x14ac:dyDescent="0.2">
      <c r="A216" s="747"/>
      <c r="B216" s="747"/>
      <c r="C216" s="747"/>
      <c r="D216" s="103"/>
      <c r="E216" s="103"/>
      <c r="F216" s="103"/>
      <c r="G216" s="103"/>
      <c r="H216" s="103"/>
      <c r="I216" s="103"/>
      <c r="J216" s="103"/>
      <c r="K216" s="103"/>
      <c r="L216" s="103"/>
    </row>
    <row r="217" spans="1:12" ht="12.75" x14ac:dyDescent="0.2">
      <c r="A217" s="748"/>
      <c r="B217" s="748"/>
      <c r="C217" s="748"/>
      <c r="D217" s="748"/>
      <c r="E217" s="748"/>
      <c r="F217" s="748"/>
      <c r="G217" s="748"/>
      <c r="H217" s="748"/>
      <c r="I217" s="748"/>
      <c r="J217" s="748"/>
      <c r="K217" s="103"/>
      <c r="L217" s="103"/>
    </row>
    <row r="218" spans="1:12" s="120" customFormat="1" ht="11.25" customHeight="1" x14ac:dyDescent="0.2"/>
    <row r="219" spans="1:12" ht="24.75" customHeight="1" x14ac:dyDescent="0.2">
      <c r="A219" s="557"/>
      <c r="B219" s="575" t="s">
        <v>94</v>
      </c>
      <c r="C219" s="575" t="s">
        <v>94</v>
      </c>
      <c r="D219" s="756" t="s">
        <v>95</v>
      </c>
      <c r="E219" s="757"/>
      <c r="F219" s="758"/>
      <c r="G219" s="576" t="s">
        <v>98</v>
      </c>
      <c r="H219" s="753" t="s">
        <v>96</v>
      </c>
      <c r="I219" s="754"/>
      <c r="J219" s="755"/>
      <c r="K219" s="576" t="s">
        <v>98</v>
      </c>
      <c r="L219" s="749" t="s">
        <v>717</v>
      </c>
    </row>
    <row r="220" spans="1:12" ht="20.25" customHeight="1" x14ac:dyDescent="0.2">
      <c r="A220" s="577" t="s">
        <v>105</v>
      </c>
      <c r="B220" s="578" t="s">
        <v>70</v>
      </c>
      <c r="C220" s="578" t="s">
        <v>71</v>
      </c>
      <c r="D220" s="575" t="str">
        <f>D18</f>
        <v>No Bimestre</v>
      </c>
      <c r="E220" s="575" t="str">
        <f>E18</f>
        <v>Até o  Bimestre</v>
      </c>
      <c r="F220" s="575" t="s">
        <v>73</v>
      </c>
      <c r="G220" s="568"/>
      <c r="H220" s="575" t="str">
        <f>H18</f>
        <v>No Bimestre</v>
      </c>
      <c r="I220" s="575" t="str">
        <f>I18</f>
        <v>Até o  Bimestre</v>
      </c>
      <c r="J220" s="575" t="s">
        <v>73</v>
      </c>
      <c r="K220" s="568"/>
      <c r="L220" s="750"/>
    </row>
    <row r="221" spans="1:12" ht="21.75" customHeight="1" x14ac:dyDescent="0.2">
      <c r="A221" s="562"/>
      <c r="B221" s="579"/>
      <c r="C221" s="564" t="s">
        <v>75</v>
      </c>
      <c r="D221" s="564"/>
      <c r="E221" s="564" t="s">
        <v>76</v>
      </c>
      <c r="F221" s="564" t="s">
        <v>35</v>
      </c>
      <c r="G221" s="563" t="s">
        <v>244</v>
      </c>
      <c r="H221" s="564"/>
      <c r="I221" s="564" t="s">
        <v>99</v>
      </c>
      <c r="J221" s="564" t="s">
        <v>504</v>
      </c>
      <c r="K221" s="563" t="s">
        <v>503</v>
      </c>
      <c r="L221" s="751"/>
    </row>
    <row r="222" spans="1:12" ht="11.25" customHeight="1" x14ac:dyDescent="0.2">
      <c r="A222" s="78" t="s">
        <v>154</v>
      </c>
      <c r="B222" s="65">
        <f>B223+B228+B233+B238+B251+B257+B263+B268+B275+B282+B291+B298+B309+B314+B320+B326+B331+B336+B344+B350+B358+B363+B371+B379+B384+B391+B399+B405+B414</f>
        <v>102125100</v>
      </c>
      <c r="C222" s="65">
        <f>C223+C228+C233+C238+C251+C257+C263+C268+C275+C282+C291+C298+C309+C314+C320+C326+C331+C336+C344+C350+C358+C363+C371+C379+C384+C391+C399+C405+C414</f>
        <v>102171296.29000001</v>
      </c>
      <c r="D222" s="65">
        <f>D223+D228+D233+D238+D251+D257+D263+D268+D275+D282+D291+D298+D309+D314+D320+D326+D331+D336+D344+D350+D358+D363+D371+D379+D384+D391+D399+D405+D414</f>
        <v>14473893.09</v>
      </c>
      <c r="E222" s="65">
        <f>E223+E228+E233+E238+E251+E257+E263+E268+E275+E282+E291+E298+E309+E314+E320+E326+E331+E336+E344+E350+E358+E363+E371+E379+E384+E391+E399+E405+E414</f>
        <v>44959837.299999997</v>
      </c>
      <c r="F222" s="65">
        <f t="shared" ref="F222:F253" si="38">IF($E$214&gt;0,E222/$E$214,0)*100</f>
        <v>6.0595936710610827</v>
      </c>
      <c r="G222" s="65">
        <f>G223+G228+G233+G238+G251+G257+G263+G268+G275+G282+G291+G298+G309+G314+G320+G326+G331+G336+G344+G350+G358+G363+G371+G379+G384+G391+G399+G405+G414</f>
        <v>57211458.99000001</v>
      </c>
      <c r="H222" s="65">
        <f>H223+H228+H233+H238+H251+H257+H263+H268+H275+H282+H291+H298+H309+H314+H320+H326+H331+H336+H344+H350+H358+H363+H371+H379+H384+H391+H399+H405+H414</f>
        <v>14804449.780000001</v>
      </c>
      <c r="I222" s="65">
        <f>I223+I228+I233+I238+I251+I257+I263+I268+I275+I282+I291+I298+I309+I314+I320+I326+I331+I336+I344+I350+I358+I363+I371+I379+I384+I391+I399+I405+I414</f>
        <v>43922794.850000001</v>
      </c>
      <c r="J222" s="63">
        <f t="shared" ref="J222:J253" si="39">IF($I$214&gt;0,I222/$I$214,0)*100</f>
        <v>8.0653485039163559</v>
      </c>
      <c r="K222" s="63">
        <f>K223+K228+K233+K238+K251+K257+K263+K268+K275+K282+K291+K298+K309+K314+K320+K326+K331+K336+K344+K350+K358+K363+K371+K379+K384+K391+K399+K405+K414</f>
        <v>58248501.440000013</v>
      </c>
      <c r="L222" s="66">
        <f>L223+L228+L233+L238+L251+L257+L263+L268+L275+L282+L291+L298+L309+L314+L320+L326+L331+L336+L344+L350+L358+L363+L371+L379+L384+L391+L399+L405+L414</f>
        <v>0</v>
      </c>
    </row>
    <row r="223" spans="1:12" ht="11.25" customHeight="1" x14ac:dyDescent="0.2">
      <c r="A223" s="121" t="s">
        <v>235</v>
      </c>
      <c r="B223" s="65">
        <f>SUM(B224:B227)</f>
        <v>1825000</v>
      </c>
      <c r="C223" s="65">
        <f>SUM(C224:C227)</f>
        <v>1825000</v>
      </c>
      <c r="D223" s="65">
        <f>SUM(D224:D227)</f>
        <v>213191.51</v>
      </c>
      <c r="E223" s="65">
        <f>SUM(E224:E227)</f>
        <v>529097.66</v>
      </c>
      <c r="F223" s="65">
        <f t="shared" si="38"/>
        <v>7.1310685813118571E-2</v>
      </c>
      <c r="G223" s="65">
        <f>SUM(G224:G227)</f>
        <v>1295902.3399999999</v>
      </c>
      <c r="H223" s="65">
        <f>SUM(H224:H227)</f>
        <v>213191.51</v>
      </c>
      <c r="I223" s="65">
        <f>SUM(I224:I227)</f>
        <v>529097.66</v>
      </c>
      <c r="J223" s="63">
        <f t="shared" si="39"/>
        <v>9.7155862578417976E-2</v>
      </c>
      <c r="K223" s="63">
        <f>SUM(K224:K227)</f>
        <v>1295902.3399999999</v>
      </c>
      <c r="L223" s="65">
        <f>SUM(L224:L227)</f>
        <v>0</v>
      </c>
    </row>
    <row r="224" spans="1:12" ht="11.25" customHeight="1" x14ac:dyDescent="0.2">
      <c r="A224" s="122" t="s">
        <v>341</v>
      </c>
      <c r="B224" s="96">
        <v>1825000</v>
      </c>
      <c r="C224" s="65">
        <v>1825000</v>
      </c>
      <c r="D224" s="65">
        <v>213191.51</v>
      </c>
      <c r="E224" s="65">
        <v>529097.66</v>
      </c>
      <c r="F224" s="65">
        <f t="shared" si="38"/>
        <v>7.1310685813118571E-2</v>
      </c>
      <c r="G224" s="65">
        <f>C224-E224</f>
        <v>1295902.3399999999</v>
      </c>
      <c r="H224" s="65">
        <v>213191.51</v>
      </c>
      <c r="I224" s="65">
        <v>529097.66</v>
      </c>
      <c r="J224" s="63">
        <f t="shared" si="39"/>
        <v>9.7155862578417976E-2</v>
      </c>
      <c r="K224" s="63">
        <f>C224-I224</f>
        <v>1295902.3399999999</v>
      </c>
      <c r="L224" s="65"/>
    </row>
    <row r="225" spans="1:12" ht="11.25" customHeight="1" x14ac:dyDescent="0.2">
      <c r="A225" s="122" t="s">
        <v>342</v>
      </c>
      <c r="B225" s="96"/>
      <c r="C225" s="65"/>
      <c r="D225" s="65"/>
      <c r="E225" s="65"/>
      <c r="F225" s="65">
        <f t="shared" si="38"/>
        <v>0</v>
      </c>
      <c r="G225" s="65">
        <f>C225-E225</f>
        <v>0</v>
      </c>
      <c r="H225" s="65"/>
      <c r="I225" s="65"/>
      <c r="J225" s="63">
        <f t="shared" si="39"/>
        <v>0</v>
      </c>
      <c r="K225" s="63">
        <f>C225-I225</f>
        <v>0</v>
      </c>
      <c r="L225" s="65"/>
    </row>
    <row r="226" spans="1:12" ht="11.25" customHeight="1" x14ac:dyDescent="0.2">
      <c r="A226" s="122" t="s">
        <v>349</v>
      </c>
      <c r="B226" s="96"/>
      <c r="C226" s="65"/>
      <c r="D226" s="65"/>
      <c r="E226" s="65"/>
      <c r="F226" s="65">
        <f t="shared" si="38"/>
        <v>0</v>
      </c>
      <c r="G226" s="65">
        <f>C226-E226</f>
        <v>0</v>
      </c>
      <c r="H226" s="65"/>
      <c r="I226" s="65"/>
      <c r="J226" s="63">
        <f t="shared" si="39"/>
        <v>0</v>
      </c>
      <c r="K226" s="63">
        <f>C226-I226</f>
        <v>0</v>
      </c>
      <c r="L226" s="65"/>
    </row>
    <row r="227" spans="1:12" ht="11.25" customHeight="1" x14ac:dyDescent="0.2">
      <c r="A227" s="122" t="s">
        <v>343</v>
      </c>
      <c r="B227" s="96"/>
      <c r="C227" s="65"/>
      <c r="D227" s="65"/>
      <c r="E227" s="65"/>
      <c r="F227" s="65">
        <f t="shared" si="38"/>
        <v>0</v>
      </c>
      <c r="G227" s="65">
        <f>C227-E227</f>
        <v>0</v>
      </c>
      <c r="H227" s="65"/>
      <c r="I227" s="65"/>
      <c r="J227" s="65">
        <f t="shared" si="39"/>
        <v>0</v>
      </c>
      <c r="K227" s="63">
        <f>C227-I227</f>
        <v>0</v>
      </c>
      <c r="L227" s="65"/>
    </row>
    <row r="228" spans="1:12" ht="11.25" customHeight="1" x14ac:dyDescent="0.2">
      <c r="A228" s="121" t="s">
        <v>236</v>
      </c>
      <c r="B228" s="65">
        <f>SUM(B229:B232)</f>
        <v>0</v>
      </c>
      <c r="C228" s="65">
        <f>SUM(C229:C232)</f>
        <v>0</v>
      </c>
      <c r="D228" s="65">
        <f>SUM(D229:D232)</f>
        <v>0</v>
      </c>
      <c r="E228" s="65">
        <f>SUM(E229:E232)</f>
        <v>0</v>
      </c>
      <c r="F228" s="65">
        <f t="shared" si="38"/>
        <v>0</v>
      </c>
      <c r="G228" s="65">
        <f>SUM(G229:G232)</f>
        <v>0</v>
      </c>
      <c r="H228" s="65">
        <f>SUM(H229:H232)</f>
        <v>0</v>
      </c>
      <c r="I228" s="65">
        <f>SUM(I229:I232)</f>
        <v>0</v>
      </c>
      <c r="J228" s="65">
        <f t="shared" si="39"/>
        <v>0</v>
      </c>
      <c r="K228" s="63">
        <f>SUM(K229:K232)</f>
        <v>0</v>
      </c>
      <c r="L228" s="65">
        <f>SUM(L229:L232)</f>
        <v>0</v>
      </c>
    </row>
    <row r="229" spans="1:12" ht="11.25" customHeight="1" x14ac:dyDescent="0.2">
      <c r="A229" s="122" t="s">
        <v>344</v>
      </c>
      <c r="B229" s="65"/>
      <c r="C229" s="65"/>
      <c r="D229" s="65"/>
      <c r="E229" s="65"/>
      <c r="F229" s="65">
        <f t="shared" si="38"/>
        <v>0</v>
      </c>
      <c r="G229" s="65">
        <f>C229-E229</f>
        <v>0</v>
      </c>
      <c r="H229" s="65"/>
      <c r="I229" s="65"/>
      <c r="J229" s="65">
        <f t="shared" si="39"/>
        <v>0</v>
      </c>
      <c r="K229" s="63">
        <f>C229-I229</f>
        <v>0</v>
      </c>
      <c r="L229" s="65"/>
    </row>
    <row r="230" spans="1:12" ht="11.25" customHeight="1" x14ac:dyDescent="0.2">
      <c r="A230" s="122" t="s">
        <v>345</v>
      </c>
      <c r="B230" s="65"/>
      <c r="C230" s="65"/>
      <c r="D230" s="65"/>
      <c r="E230" s="65"/>
      <c r="F230" s="65">
        <f t="shared" si="38"/>
        <v>0</v>
      </c>
      <c r="G230" s="65">
        <f>C230-E230</f>
        <v>0</v>
      </c>
      <c r="H230" s="65"/>
      <c r="I230" s="65"/>
      <c r="J230" s="65">
        <f t="shared" si="39"/>
        <v>0</v>
      </c>
      <c r="K230" s="63">
        <f>C230-I230</f>
        <v>0</v>
      </c>
      <c r="L230" s="65"/>
    </row>
    <row r="231" spans="1:12" ht="11.25" customHeight="1" x14ac:dyDescent="0.2">
      <c r="A231" s="122" t="s">
        <v>349</v>
      </c>
      <c r="B231" s="65"/>
      <c r="C231" s="65"/>
      <c r="D231" s="65"/>
      <c r="E231" s="65"/>
      <c r="F231" s="65">
        <f t="shared" si="38"/>
        <v>0</v>
      </c>
      <c r="G231" s="65">
        <f>C231-E231</f>
        <v>0</v>
      </c>
      <c r="H231" s="65"/>
      <c r="I231" s="65"/>
      <c r="J231" s="65">
        <f t="shared" si="39"/>
        <v>0</v>
      </c>
      <c r="K231" s="63">
        <f>C231-I231</f>
        <v>0</v>
      </c>
      <c r="L231" s="65"/>
    </row>
    <row r="232" spans="1:12" ht="11.25" customHeight="1" x14ac:dyDescent="0.2">
      <c r="A232" s="122" t="s">
        <v>343</v>
      </c>
      <c r="B232" s="65"/>
      <c r="C232" s="65"/>
      <c r="D232" s="65"/>
      <c r="E232" s="65"/>
      <c r="F232" s="65">
        <f t="shared" si="38"/>
        <v>0</v>
      </c>
      <c r="G232" s="65">
        <f>C232-E232</f>
        <v>0</v>
      </c>
      <c r="H232" s="65"/>
      <c r="I232" s="65"/>
      <c r="J232" s="65">
        <f t="shared" si="39"/>
        <v>0</v>
      </c>
      <c r="K232" s="63">
        <f>C232-I232</f>
        <v>0</v>
      </c>
      <c r="L232" s="65"/>
    </row>
    <row r="233" spans="1:12" ht="11.25" customHeight="1" x14ac:dyDescent="0.2">
      <c r="A233" s="121" t="s">
        <v>237</v>
      </c>
      <c r="B233" s="65">
        <f>SUM(B234:B237)</f>
        <v>0</v>
      </c>
      <c r="C233" s="65">
        <f>SUM(C234:C237)</f>
        <v>0</v>
      </c>
      <c r="D233" s="65">
        <f>SUM(D234:D237)</f>
        <v>0</v>
      </c>
      <c r="E233" s="65">
        <f>SUM(E234:E237)</f>
        <v>0</v>
      </c>
      <c r="F233" s="65">
        <f t="shared" si="38"/>
        <v>0</v>
      </c>
      <c r="G233" s="65">
        <f>SUM(G234:G237)</f>
        <v>0</v>
      </c>
      <c r="H233" s="65">
        <f>SUM(H234:H237)</f>
        <v>0</v>
      </c>
      <c r="I233" s="65">
        <f>SUM(I234:I237)</f>
        <v>0</v>
      </c>
      <c r="J233" s="65">
        <f t="shared" si="39"/>
        <v>0</v>
      </c>
      <c r="K233" s="63">
        <f>SUM(K234:K237)</f>
        <v>0</v>
      </c>
      <c r="L233" s="65">
        <f>SUM(L234:L237)</f>
        <v>0</v>
      </c>
    </row>
    <row r="234" spans="1:12" ht="11.25" customHeight="1" x14ac:dyDescent="0.2">
      <c r="A234" s="122" t="s">
        <v>346</v>
      </c>
      <c r="B234" s="65"/>
      <c r="C234" s="65"/>
      <c r="D234" s="65"/>
      <c r="E234" s="65"/>
      <c r="F234" s="65">
        <f t="shared" si="38"/>
        <v>0</v>
      </c>
      <c r="G234" s="65">
        <f>C234-E234</f>
        <v>0</v>
      </c>
      <c r="H234" s="65"/>
      <c r="I234" s="65"/>
      <c r="J234" s="65">
        <f t="shared" si="39"/>
        <v>0</v>
      </c>
      <c r="K234" s="63">
        <f>C234-I234</f>
        <v>0</v>
      </c>
      <c r="L234" s="65"/>
    </row>
    <row r="235" spans="1:12" ht="11.25" customHeight="1" x14ac:dyDescent="0.2">
      <c r="A235" s="122" t="s">
        <v>347</v>
      </c>
      <c r="B235" s="65"/>
      <c r="C235" s="65"/>
      <c r="D235" s="65"/>
      <c r="E235" s="65"/>
      <c r="F235" s="65">
        <f t="shared" si="38"/>
        <v>0</v>
      </c>
      <c r="G235" s="65">
        <f>C235-E235</f>
        <v>0</v>
      </c>
      <c r="H235" s="65"/>
      <c r="I235" s="65"/>
      <c r="J235" s="65">
        <f t="shared" si="39"/>
        <v>0</v>
      </c>
      <c r="K235" s="63">
        <f>C235-I235</f>
        <v>0</v>
      </c>
      <c r="L235" s="65"/>
    </row>
    <row r="236" spans="1:12" ht="11.25" customHeight="1" x14ac:dyDescent="0.2">
      <c r="A236" s="122" t="s">
        <v>349</v>
      </c>
      <c r="B236" s="65"/>
      <c r="C236" s="65"/>
      <c r="D236" s="65"/>
      <c r="E236" s="65"/>
      <c r="F236" s="65">
        <f t="shared" si="38"/>
        <v>0</v>
      </c>
      <c r="G236" s="65">
        <f>C236-E236</f>
        <v>0</v>
      </c>
      <c r="H236" s="65"/>
      <c r="I236" s="65"/>
      <c r="J236" s="65">
        <f t="shared" si="39"/>
        <v>0</v>
      </c>
      <c r="K236" s="63">
        <f>C236-I236</f>
        <v>0</v>
      </c>
      <c r="L236" s="65"/>
    </row>
    <row r="237" spans="1:12" ht="11.25" customHeight="1" x14ac:dyDescent="0.2">
      <c r="A237" s="122" t="s">
        <v>343</v>
      </c>
      <c r="B237" s="65"/>
      <c r="C237" s="65"/>
      <c r="D237" s="65"/>
      <c r="E237" s="65"/>
      <c r="F237" s="65">
        <f t="shared" si="38"/>
        <v>0</v>
      </c>
      <c r="G237" s="65">
        <f>C237-E237</f>
        <v>0</v>
      </c>
      <c r="H237" s="65"/>
      <c r="I237" s="65"/>
      <c r="J237" s="65">
        <f t="shared" si="39"/>
        <v>0</v>
      </c>
      <c r="K237" s="63">
        <f>C237-I237</f>
        <v>0</v>
      </c>
      <c r="L237" s="65"/>
    </row>
    <row r="238" spans="1:12" ht="11.25" customHeight="1" x14ac:dyDescent="0.2">
      <c r="A238" s="121" t="s">
        <v>245</v>
      </c>
      <c r="B238" s="65">
        <f>SUM(B239:B250)</f>
        <v>7690000</v>
      </c>
      <c r="C238" s="65">
        <f>SUM(C239:C250)</f>
        <v>7690120</v>
      </c>
      <c r="D238" s="65">
        <f>SUM(D239:D250)</f>
        <v>1066136.04</v>
      </c>
      <c r="E238" s="65">
        <f>SUM(E239:E250)</f>
        <v>3336260.3800000004</v>
      </c>
      <c r="F238" s="65">
        <f t="shared" si="38"/>
        <v>0.449654258060668</v>
      </c>
      <c r="G238" s="65">
        <f>SUM(G239:G250)</f>
        <v>4353859.62</v>
      </c>
      <c r="H238" s="65">
        <f>SUM(H239:H250)</f>
        <v>1077656.1999999997</v>
      </c>
      <c r="I238" s="65">
        <f>SUM(I239:I250)</f>
        <v>3276447.8400000003</v>
      </c>
      <c r="J238" s="65">
        <f t="shared" si="39"/>
        <v>0.60163962185807895</v>
      </c>
      <c r="K238" s="63">
        <f>SUM(K239:K250)</f>
        <v>4413672.16</v>
      </c>
      <c r="L238" s="65">
        <f>SUM(L239:L250)</f>
        <v>0</v>
      </c>
    </row>
    <row r="239" spans="1:12" ht="11.25" customHeight="1" x14ac:dyDescent="0.2">
      <c r="A239" s="122" t="s">
        <v>348</v>
      </c>
      <c r="B239" s="65"/>
      <c r="C239" s="65"/>
      <c r="D239" s="65"/>
      <c r="E239" s="65"/>
      <c r="F239" s="65">
        <f t="shared" si="38"/>
        <v>0</v>
      </c>
      <c r="G239" s="65">
        <f t="shared" ref="G239:G250" si="40">C239-E239</f>
        <v>0</v>
      </c>
      <c r="H239" s="65"/>
      <c r="I239" s="65"/>
      <c r="J239" s="65">
        <f t="shared" si="39"/>
        <v>0</v>
      </c>
      <c r="K239" s="63">
        <f t="shared" ref="K239:K250" si="41">C239-I239</f>
        <v>0</v>
      </c>
      <c r="L239" s="65"/>
    </row>
    <row r="240" spans="1:12" ht="11.25" customHeight="1" x14ac:dyDescent="0.2">
      <c r="A240" s="122" t="s">
        <v>349</v>
      </c>
      <c r="B240" s="65">
        <v>4335000</v>
      </c>
      <c r="C240" s="65">
        <v>4335000</v>
      </c>
      <c r="D240" s="65">
        <v>590814.07999999996</v>
      </c>
      <c r="E240" s="65">
        <v>1896957.03</v>
      </c>
      <c r="F240" s="65">
        <f t="shared" si="38"/>
        <v>0.25566793617517891</v>
      </c>
      <c r="G240" s="65">
        <f t="shared" si="40"/>
        <v>2438042.9699999997</v>
      </c>
      <c r="H240" s="65">
        <v>601914.24</v>
      </c>
      <c r="I240" s="65">
        <v>1842644.49</v>
      </c>
      <c r="J240" s="65">
        <f t="shared" si="39"/>
        <v>0.33835665584179503</v>
      </c>
      <c r="K240" s="63">
        <f t="shared" si="41"/>
        <v>2492355.5099999998</v>
      </c>
      <c r="L240" s="65"/>
    </row>
    <row r="241" spans="1:12" ht="11.25" customHeight="1" x14ac:dyDescent="0.2">
      <c r="A241" s="122" t="s">
        <v>350</v>
      </c>
      <c r="B241" s="65">
        <v>1510000</v>
      </c>
      <c r="C241" s="65">
        <v>1510000</v>
      </c>
      <c r="D241" s="65">
        <v>204778.43</v>
      </c>
      <c r="E241" s="65">
        <v>630330</v>
      </c>
      <c r="F241" s="65">
        <f t="shared" si="38"/>
        <v>8.495457074707724E-2</v>
      </c>
      <c r="G241" s="65">
        <f t="shared" si="40"/>
        <v>879670</v>
      </c>
      <c r="H241" s="65">
        <v>205198.43</v>
      </c>
      <c r="I241" s="65">
        <v>624830</v>
      </c>
      <c r="J241" s="65">
        <f t="shared" si="39"/>
        <v>0.11473476865286629</v>
      </c>
      <c r="K241" s="63">
        <f t="shared" si="41"/>
        <v>885170</v>
      </c>
      <c r="L241" s="65"/>
    </row>
    <row r="242" spans="1:12" ht="11.25" customHeight="1" x14ac:dyDescent="0.2">
      <c r="A242" s="122" t="s">
        <v>351</v>
      </c>
      <c r="B242" s="65">
        <v>135000</v>
      </c>
      <c r="C242" s="65">
        <v>135000</v>
      </c>
      <c r="D242" s="65">
        <v>20176.939999999999</v>
      </c>
      <c r="E242" s="65">
        <v>53667.9</v>
      </c>
      <c r="F242" s="65">
        <f t="shared" si="38"/>
        <v>7.2332483102455335E-3</v>
      </c>
      <c r="G242" s="65">
        <f t="shared" si="40"/>
        <v>81332.100000000006</v>
      </c>
      <c r="H242" s="65">
        <v>20176.939999999999</v>
      </c>
      <c r="I242" s="65">
        <v>53667.9</v>
      </c>
      <c r="J242" s="65">
        <f t="shared" si="39"/>
        <v>9.8547990502779355E-3</v>
      </c>
      <c r="K242" s="63">
        <f t="shared" si="41"/>
        <v>81332.100000000006</v>
      </c>
      <c r="L242" s="65"/>
    </row>
    <row r="243" spans="1:12" ht="11.25" customHeight="1" x14ac:dyDescent="0.2">
      <c r="A243" s="122" t="s">
        <v>352</v>
      </c>
      <c r="B243" s="65"/>
      <c r="C243" s="65"/>
      <c r="D243" s="65"/>
      <c r="E243" s="65"/>
      <c r="F243" s="65">
        <f t="shared" si="38"/>
        <v>0</v>
      </c>
      <c r="G243" s="65">
        <f t="shared" si="40"/>
        <v>0</v>
      </c>
      <c r="H243" s="65"/>
      <c r="I243" s="65"/>
      <c r="J243" s="65">
        <f t="shared" si="39"/>
        <v>0</v>
      </c>
      <c r="K243" s="63">
        <f t="shared" si="41"/>
        <v>0</v>
      </c>
      <c r="L243" s="65"/>
    </row>
    <row r="244" spans="1:12" ht="11.25" customHeight="1" x14ac:dyDescent="0.2">
      <c r="A244" s="122" t="s">
        <v>353</v>
      </c>
      <c r="B244" s="65"/>
      <c r="C244" s="65"/>
      <c r="D244" s="65"/>
      <c r="E244" s="65"/>
      <c r="F244" s="65">
        <f t="shared" si="38"/>
        <v>0</v>
      </c>
      <c r="G244" s="65">
        <f t="shared" si="40"/>
        <v>0</v>
      </c>
      <c r="H244" s="65"/>
      <c r="I244" s="65"/>
      <c r="J244" s="65">
        <f t="shared" si="39"/>
        <v>0</v>
      </c>
      <c r="K244" s="63">
        <f t="shared" si="41"/>
        <v>0</v>
      </c>
      <c r="L244" s="65"/>
    </row>
    <row r="245" spans="1:12" ht="11.25" customHeight="1" x14ac:dyDescent="0.2">
      <c r="A245" s="122" t="s">
        <v>354</v>
      </c>
      <c r="B245" s="65">
        <v>1055000</v>
      </c>
      <c r="C245" s="65">
        <v>1055000</v>
      </c>
      <c r="D245" s="65">
        <v>159538.84</v>
      </c>
      <c r="E245" s="65">
        <v>476895.14</v>
      </c>
      <c r="F245" s="65">
        <f t="shared" si="38"/>
        <v>6.42749383815895E-2</v>
      </c>
      <c r="G245" s="65">
        <f t="shared" si="40"/>
        <v>578104.86</v>
      </c>
      <c r="H245" s="65">
        <v>159538.84</v>
      </c>
      <c r="I245" s="65">
        <v>476895.14</v>
      </c>
      <c r="J245" s="65">
        <f t="shared" si="39"/>
        <v>8.7570144774700764E-2</v>
      </c>
      <c r="K245" s="63">
        <f t="shared" si="41"/>
        <v>578104.86</v>
      </c>
      <c r="L245" s="65"/>
    </row>
    <row r="246" spans="1:12" ht="11.25" customHeight="1" x14ac:dyDescent="0.2">
      <c r="A246" s="122" t="s">
        <v>355</v>
      </c>
      <c r="B246" s="65"/>
      <c r="C246" s="65"/>
      <c r="D246" s="65"/>
      <c r="E246" s="65"/>
      <c r="F246" s="65">
        <f t="shared" si="38"/>
        <v>0</v>
      </c>
      <c r="G246" s="65">
        <f t="shared" si="40"/>
        <v>0</v>
      </c>
      <c r="H246" s="65"/>
      <c r="I246" s="65"/>
      <c r="J246" s="65">
        <f t="shared" si="39"/>
        <v>0</v>
      </c>
      <c r="K246" s="63">
        <f t="shared" si="41"/>
        <v>0</v>
      </c>
      <c r="L246" s="65"/>
    </row>
    <row r="247" spans="1:12" ht="11.25" customHeight="1" x14ac:dyDescent="0.2">
      <c r="A247" s="122" t="s">
        <v>356</v>
      </c>
      <c r="B247" s="65"/>
      <c r="C247" s="65"/>
      <c r="D247" s="65"/>
      <c r="E247" s="65"/>
      <c r="F247" s="65">
        <f t="shared" si="38"/>
        <v>0</v>
      </c>
      <c r="G247" s="65">
        <f t="shared" si="40"/>
        <v>0</v>
      </c>
      <c r="H247" s="65"/>
      <c r="I247" s="65"/>
      <c r="J247" s="65">
        <f t="shared" si="39"/>
        <v>0</v>
      </c>
      <c r="K247" s="63">
        <f t="shared" si="41"/>
        <v>0</v>
      </c>
      <c r="L247" s="65"/>
    </row>
    <row r="248" spans="1:12" ht="11.25" customHeight="1" x14ac:dyDescent="0.2">
      <c r="A248" s="122" t="s">
        <v>357</v>
      </c>
      <c r="B248" s="65"/>
      <c r="C248" s="65"/>
      <c r="D248" s="65"/>
      <c r="E248" s="65"/>
      <c r="F248" s="65">
        <f t="shared" si="38"/>
        <v>0</v>
      </c>
      <c r="G248" s="65">
        <f t="shared" si="40"/>
        <v>0</v>
      </c>
      <c r="H248" s="65"/>
      <c r="I248" s="65"/>
      <c r="J248" s="65">
        <f t="shared" si="39"/>
        <v>0</v>
      </c>
      <c r="K248" s="63">
        <f t="shared" si="41"/>
        <v>0</v>
      </c>
      <c r="L248" s="65"/>
    </row>
    <row r="249" spans="1:12" ht="11.25" customHeight="1" x14ac:dyDescent="0.2">
      <c r="A249" s="122" t="s">
        <v>358</v>
      </c>
      <c r="B249" s="65">
        <v>655000</v>
      </c>
      <c r="C249" s="65">
        <v>655120</v>
      </c>
      <c r="D249" s="65">
        <v>90827.75</v>
      </c>
      <c r="E249" s="65">
        <v>278410.31</v>
      </c>
      <c r="F249" s="65">
        <f t="shared" si="38"/>
        <v>3.7523564446576729E-2</v>
      </c>
      <c r="G249" s="65">
        <f t="shared" si="40"/>
        <v>376709.69</v>
      </c>
      <c r="H249" s="65">
        <v>90827.75</v>
      </c>
      <c r="I249" s="65">
        <v>278410.31</v>
      </c>
      <c r="J249" s="65">
        <f t="shared" si="39"/>
        <v>5.1123253538438912E-2</v>
      </c>
      <c r="K249" s="63">
        <f t="shared" si="41"/>
        <v>376709.69</v>
      </c>
      <c r="L249" s="65"/>
    </row>
    <row r="250" spans="1:12" ht="11.25" customHeight="1" x14ac:dyDescent="0.2">
      <c r="A250" s="122" t="s">
        <v>343</v>
      </c>
      <c r="B250" s="65"/>
      <c r="C250" s="65"/>
      <c r="D250" s="65"/>
      <c r="E250" s="65"/>
      <c r="F250" s="65">
        <f t="shared" si="38"/>
        <v>0</v>
      </c>
      <c r="G250" s="65">
        <f t="shared" si="40"/>
        <v>0</v>
      </c>
      <c r="H250" s="65"/>
      <c r="I250" s="65"/>
      <c r="J250" s="65">
        <f t="shared" si="39"/>
        <v>0</v>
      </c>
      <c r="K250" s="63">
        <f t="shared" si="41"/>
        <v>0</v>
      </c>
      <c r="L250" s="65"/>
    </row>
    <row r="251" spans="1:12" ht="11.25" customHeight="1" x14ac:dyDescent="0.2">
      <c r="A251" s="121" t="s">
        <v>246</v>
      </c>
      <c r="B251" s="65">
        <f>SUM(B252:B256)</f>
        <v>0</v>
      </c>
      <c r="C251" s="65">
        <f>SUM(C252:C256)</f>
        <v>0</v>
      </c>
      <c r="D251" s="65">
        <f>SUM(D252:D256)</f>
        <v>0</v>
      </c>
      <c r="E251" s="65">
        <f>SUM(E252:E256)</f>
        <v>0</v>
      </c>
      <c r="F251" s="65">
        <f t="shared" si="38"/>
        <v>0</v>
      </c>
      <c r="G251" s="65">
        <f>SUM(G252:G256)</f>
        <v>0</v>
      </c>
      <c r="H251" s="65">
        <f>SUM(H252:H256)</f>
        <v>0</v>
      </c>
      <c r="I251" s="65">
        <f>SUM(I252:I256)</f>
        <v>0</v>
      </c>
      <c r="J251" s="65">
        <f t="shared" si="39"/>
        <v>0</v>
      </c>
      <c r="K251" s="63">
        <f>SUM(K252:K256)</f>
        <v>0</v>
      </c>
      <c r="L251" s="65">
        <f>SUM(L252:L256)</f>
        <v>0</v>
      </c>
    </row>
    <row r="252" spans="1:12" ht="11.25" customHeight="1" x14ac:dyDescent="0.2">
      <c r="A252" s="122" t="s">
        <v>359</v>
      </c>
      <c r="B252" s="65"/>
      <c r="C252" s="65"/>
      <c r="D252" s="65"/>
      <c r="E252" s="65"/>
      <c r="F252" s="65">
        <f t="shared" si="38"/>
        <v>0</v>
      </c>
      <c r="G252" s="65">
        <f>C252-E252</f>
        <v>0</v>
      </c>
      <c r="H252" s="65"/>
      <c r="I252" s="65"/>
      <c r="J252" s="65">
        <f t="shared" si="39"/>
        <v>0</v>
      </c>
      <c r="K252" s="63">
        <f>C252-I252</f>
        <v>0</v>
      </c>
      <c r="L252" s="65"/>
    </row>
    <row r="253" spans="1:12" ht="11.25" customHeight="1" x14ac:dyDescent="0.2">
      <c r="A253" s="122" t="s">
        <v>360</v>
      </c>
      <c r="B253" s="65"/>
      <c r="C253" s="65"/>
      <c r="D253" s="65"/>
      <c r="E253" s="65"/>
      <c r="F253" s="65">
        <f t="shared" si="38"/>
        <v>0</v>
      </c>
      <c r="G253" s="65">
        <f>C253-E253</f>
        <v>0</v>
      </c>
      <c r="H253" s="65"/>
      <c r="I253" s="65"/>
      <c r="J253" s="65">
        <f t="shared" si="39"/>
        <v>0</v>
      </c>
      <c r="K253" s="63">
        <f>C253-I253</f>
        <v>0</v>
      </c>
      <c r="L253" s="65"/>
    </row>
    <row r="254" spans="1:12" ht="11.25" customHeight="1" x14ac:dyDescent="0.2">
      <c r="A254" s="122" t="s">
        <v>361</v>
      </c>
      <c r="B254" s="65"/>
      <c r="C254" s="65"/>
      <c r="D254" s="65"/>
      <c r="E254" s="65"/>
      <c r="F254" s="65">
        <f t="shared" ref="F254:F285" si="42">IF($E$214&gt;0,E254/$E$214,0)*100</f>
        <v>0</v>
      </c>
      <c r="G254" s="65">
        <f>C254-E254</f>
        <v>0</v>
      </c>
      <c r="H254" s="65"/>
      <c r="I254" s="65"/>
      <c r="J254" s="65">
        <f t="shared" ref="J254:J285" si="43">IF($I$214&gt;0,I254/$I$214,0)*100</f>
        <v>0</v>
      </c>
      <c r="K254" s="63">
        <f>C254-I254</f>
        <v>0</v>
      </c>
      <c r="L254" s="65"/>
    </row>
    <row r="255" spans="1:12" ht="11.25" customHeight="1" x14ac:dyDescent="0.2">
      <c r="A255" s="122" t="s">
        <v>349</v>
      </c>
      <c r="B255" s="65"/>
      <c r="C255" s="65"/>
      <c r="D255" s="65"/>
      <c r="E255" s="65"/>
      <c r="F255" s="65">
        <f t="shared" si="42"/>
        <v>0</v>
      </c>
      <c r="G255" s="65">
        <f>C255-E255</f>
        <v>0</v>
      </c>
      <c r="H255" s="65"/>
      <c r="I255" s="65"/>
      <c r="J255" s="65">
        <f t="shared" si="43"/>
        <v>0</v>
      </c>
      <c r="K255" s="63">
        <f>C255-I255</f>
        <v>0</v>
      </c>
      <c r="L255" s="65"/>
    </row>
    <row r="256" spans="1:12" ht="11.25" customHeight="1" x14ac:dyDescent="0.2">
      <c r="A256" s="122" t="s">
        <v>343</v>
      </c>
      <c r="B256" s="65"/>
      <c r="C256" s="65"/>
      <c r="D256" s="65"/>
      <c r="E256" s="65"/>
      <c r="F256" s="65">
        <f t="shared" si="42"/>
        <v>0</v>
      </c>
      <c r="G256" s="65">
        <f>C256-E256</f>
        <v>0</v>
      </c>
      <c r="H256" s="65"/>
      <c r="I256" s="65"/>
      <c r="J256" s="65">
        <f t="shared" si="43"/>
        <v>0</v>
      </c>
      <c r="K256" s="63">
        <f>C256-I256</f>
        <v>0</v>
      </c>
      <c r="L256" s="65"/>
    </row>
    <row r="257" spans="1:12" ht="11.25" customHeight="1" x14ac:dyDescent="0.2">
      <c r="A257" s="121" t="s">
        <v>247</v>
      </c>
      <c r="B257" s="65">
        <f>SUM(B258:B262)</f>
        <v>7640000</v>
      </c>
      <c r="C257" s="65">
        <f>SUM(C258:C262)</f>
        <v>7640000</v>
      </c>
      <c r="D257" s="65">
        <f>SUM(D258:D262)</f>
        <v>1102199.57</v>
      </c>
      <c r="E257" s="65">
        <f>SUM(E258:E262)</f>
        <v>3290554.4</v>
      </c>
      <c r="F257" s="65">
        <f t="shared" si="42"/>
        <v>0.44349410082322965</v>
      </c>
      <c r="G257" s="65">
        <f>SUM(G258:G262)</f>
        <v>4349445.5999999996</v>
      </c>
      <c r="H257" s="65">
        <f>SUM(H258:H262)</f>
        <v>1102739.57</v>
      </c>
      <c r="I257" s="65">
        <f>SUM(I258:I262)</f>
        <v>3286994.4</v>
      </c>
      <c r="J257" s="65">
        <f t="shared" si="43"/>
        <v>0.60357624001291066</v>
      </c>
      <c r="K257" s="63">
        <f>SUM(K258:K262)</f>
        <v>4353005.5999999996</v>
      </c>
      <c r="L257" s="65">
        <f>SUM(L258:L262)</f>
        <v>0</v>
      </c>
    </row>
    <row r="258" spans="1:12" ht="11.25" customHeight="1" x14ac:dyDescent="0.2">
      <c r="A258" s="122" t="s">
        <v>362</v>
      </c>
      <c r="B258" s="65"/>
      <c r="C258" s="65"/>
      <c r="D258" s="65"/>
      <c r="E258" s="65"/>
      <c r="F258" s="65">
        <f t="shared" si="42"/>
        <v>0</v>
      </c>
      <c r="G258" s="65">
        <f>C258-E258</f>
        <v>0</v>
      </c>
      <c r="H258" s="65"/>
      <c r="I258" s="65"/>
      <c r="J258" s="65">
        <f t="shared" si="43"/>
        <v>0</v>
      </c>
      <c r="K258" s="63">
        <f>C258-I258</f>
        <v>0</v>
      </c>
      <c r="L258" s="65"/>
    </row>
    <row r="259" spans="1:12" ht="11.25" customHeight="1" x14ac:dyDescent="0.2">
      <c r="A259" s="122" t="s">
        <v>363</v>
      </c>
      <c r="B259" s="65">
        <v>7640000</v>
      </c>
      <c r="C259" s="65">
        <v>7640000</v>
      </c>
      <c r="D259" s="65">
        <v>1102199.57</v>
      </c>
      <c r="E259" s="65">
        <v>3290554.4</v>
      </c>
      <c r="F259" s="65">
        <f t="shared" si="42"/>
        <v>0.44349410082322965</v>
      </c>
      <c r="G259" s="65">
        <f>C259-E259</f>
        <v>4349445.5999999996</v>
      </c>
      <c r="H259" s="65">
        <v>1102739.57</v>
      </c>
      <c r="I259" s="65">
        <v>3286994.4</v>
      </c>
      <c r="J259" s="65">
        <f t="shared" si="43"/>
        <v>0.60357624001291066</v>
      </c>
      <c r="K259" s="63">
        <f>C259-I259</f>
        <v>4353005.5999999996</v>
      </c>
      <c r="L259" s="65"/>
    </row>
    <row r="260" spans="1:12" ht="11.25" customHeight="1" x14ac:dyDescent="0.2">
      <c r="A260" s="122" t="s">
        <v>364</v>
      </c>
      <c r="B260" s="65"/>
      <c r="C260" s="65"/>
      <c r="D260" s="65"/>
      <c r="E260" s="65"/>
      <c r="F260" s="65">
        <f t="shared" si="42"/>
        <v>0</v>
      </c>
      <c r="G260" s="65">
        <f>C260-E260</f>
        <v>0</v>
      </c>
      <c r="H260" s="65"/>
      <c r="I260" s="65"/>
      <c r="J260" s="65">
        <f t="shared" si="43"/>
        <v>0</v>
      </c>
      <c r="K260" s="63">
        <f>C260-I260</f>
        <v>0</v>
      </c>
      <c r="L260" s="65"/>
    </row>
    <row r="261" spans="1:12" ht="11.25" customHeight="1" x14ac:dyDescent="0.2">
      <c r="A261" s="122" t="s">
        <v>349</v>
      </c>
      <c r="B261" s="65"/>
      <c r="C261" s="65"/>
      <c r="D261" s="65"/>
      <c r="E261" s="65"/>
      <c r="F261" s="65">
        <f t="shared" si="42"/>
        <v>0</v>
      </c>
      <c r="G261" s="65">
        <f>C261-E261</f>
        <v>0</v>
      </c>
      <c r="H261" s="65"/>
      <c r="I261" s="65"/>
      <c r="J261" s="65">
        <f t="shared" si="43"/>
        <v>0</v>
      </c>
      <c r="K261" s="63">
        <f>C261-I261</f>
        <v>0</v>
      </c>
      <c r="L261" s="65"/>
    </row>
    <row r="262" spans="1:12" ht="11.25" customHeight="1" x14ac:dyDescent="0.2">
      <c r="A262" s="122" t="s">
        <v>343</v>
      </c>
      <c r="B262" s="65"/>
      <c r="C262" s="65"/>
      <c r="D262" s="65"/>
      <c r="E262" s="65"/>
      <c r="F262" s="65">
        <f t="shared" si="42"/>
        <v>0</v>
      </c>
      <c r="G262" s="65">
        <f>C262-E262</f>
        <v>0</v>
      </c>
      <c r="H262" s="65"/>
      <c r="I262" s="65"/>
      <c r="J262" s="65">
        <f t="shared" si="43"/>
        <v>0</v>
      </c>
      <c r="K262" s="63">
        <f>C262-I262</f>
        <v>0</v>
      </c>
      <c r="L262" s="65"/>
    </row>
    <row r="263" spans="1:12" ht="11.25" customHeight="1" x14ac:dyDescent="0.2">
      <c r="A263" s="121" t="s">
        <v>248</v>
      </c>
      <c r="B263" s="65">
        <f>SUM(B264:B267)</f>
        <v>0</v>
      </c>
      <c r="C263" s="65">
        <f>SUM(C264:C267)</f>
        <v>0</v>
      </c>
      <c r="D263" s="65">
        <f>SUM(D264:D267)</f>
        <v>0</v>
      </c>
      <c r="E263" s="65">
        <f>SUM(E264:E267)</f>
        <v>0</v>
      </c>
      <c r="F263" s="65">
        <f t="shared" si="42"/>
        <v>0</v>
      </c>
      <c r="G263" s="65">
        <f>SUM(G264:G267)</f>
        <v>0</v>
      </c>
      <c r="H263" s="65">
        <f>SUM(H264:H267)</f>
        <v>0</v>
      </c>
      <c r="I263" s="65">
        <f>SUM(I264:I267)</f>
        <v>0</v>
      </c>
      <c r="J263" s="65">
        <f t="shared" si="43"/>
        <v>0</v>
      </c>
      <c r="K263" s="63">
        <f>SUM(K264:K267)</f>
        <v>0</v>
      </c>
      <c r="L263" s="65">
        <f>SUM(L264:L267)</f>
        <v>0</v>
      </c>
    </row>
    <row r="264" spans="1:12" ht="11.25" customHeight="1" x14ac:dyDescent="0.2">
      <c r="A264" s="122" t="s">
        <v>365</v>
      </c>
      <c r="B264" s="65"/>
      <c r="C264" s="65"/>
      <c r="D264" s="65"/>
      <c r="E264" s="65"/>
      <c r="F264" s="65">
        <f t="shared" si="42"/>
        <v>0</v>
      </c>
      <c r="G264" s="65">
        <f>C264-E264</f>
        <v>0</v>
      </c>
      <c r="H264" s="65"/>
      <c r="I264" s="65"/>
      <c r="J264" s="65">
        <f t="shared" si="43"/>
        <v>0</v>
      </c>
      <c r="K264" s="63">
        <f>C264-I264</f>
        <v>0</v>
      </c>
      <c r="L264" s="65"/>
    </row>
    <row r="265" spans="1:12" ht="11.25" customHeight="1" x14ac:dyDescent="0.2">
      <c r="A265" s="122" t="s">
        <v>366</v>
      </c>
      <c r="B265" s="65"/>
      <c r="C265" s="65"/>
      <c r="D265" s="65"/>
      <c r="E265" s="65"/>
      <c r="F265" s="65">
        <f t="shared" si="42"/>
        <v>0</v>
      </c>
      <c r="G265" s="65">
        <f>C265-E265</f>
        <v>0</v>
      </c>
      <c r="H265" s="65"/>
      <c r="I265" s="65"/>
      <c r="J265" s="65">
        <f t="shared" si="43"/>
        <v>0</v>
      </c>
      <c r="K265" s="63">
        <f>C265-I265</f>
        <v>0</v>
      </c>
      <c r="L265" s="65"/>
    </row>
    <row r="266" spans="1:12" ht="11.25" customHeight="1" x14ac:dyDescent="0.2">
      <c r="A266" s="122" t="s">
        <v>349</v>
      </c>
      <c r="B266" s="65"/>
      <c r="C266" s="65"/>
      <c r="D266" s="65"/>
      <c r="E266" s="65"/>
      <c r="F266" s="65">
        <f t="shared" si="42"/>
        <v>0</v>
      </c>
      <c r="G266" s="65">
        <f>C266-E266</f>
        <v>0</v>
      </c>
      <c r="H266" s="65"/>
      <c r="I266" s="65"/>
      <c r="J266" s="65">
        <f t="shared" si="43"/>
        <v>0</v>
      </c>
      <c r="K266" s="63">
        <f>C266-I266</f>
        <v>0</v>
      </c>
      <c r="L266" s="65"/>
    </row>
    <row r="267" spans="1:12" ht="11.25" customHeight="1" x14ac:dyDescent="0.2">
      <c r="A267" s="122" t="s">
        <v>343</v>
      </c>
      <c r="B267" s="65"/>
      <c r="C267" s="65"/>
      <c r="D267" s="65"/>
      <c r="E267" s="65"/>
      <c r="F267" s="65">
        <f t="shared" si="42"/>
        <v>0</v>
      </c>
      <c r="G267" s="65">
        <f>C267-E267</f>
        <v>0</v>
      </c>
      <c r="H267" s="65"/>
      <c r="I267" s="65"/>
      <c r="J267" s="65">
        <f t="shared" si="43"/>
        <v>0</v>
      </c>
      <c r="K267" s="63">
        <f>C267-I267</f>
        <v>0</v>
      </c>
      <c r="L267" s="65"/>
    </row>
    <row r="268" spans="1:12" ht="11.25" customHeight="1" x14ac:dyDescent="0.2">
      <c r="A268" s="121" t="s">
        <v>249</v>
      </c>
      <c r="B268" s="65">
        <f>SUM(B269:B274)</f>
        <v>2050100</v>
      </c>
      <c r="C268" s="65">
        <f>SUM(C269:C274)</f>
        <v>2050100</v>
      </c>
      <c r="D268" s="65">
        <f>SUM(D269:D274)</f>
        <v>296407.63</v>
      </c>
      <c r="E268" s="65">
        <f>SUM(E269:E274)</f>
        <v>890910.96</v>
      </c>
      <c r="F268" s="65">
        <f t="shared" si="42"/>
        <v>0.12007513236029779</v>
      </c>
      <c r="G268" s="65">
        <f>SUM(G269:G274)</f>
        <v>1159189.04</v>
      </c>
      <c r="H268" s="65">
        <f>SUM(H269:H274)</f>
        <v>296767.63</v>
      </c>
      <c r="I268" s="65">
        <f>SUM(I269:I274)</f>
        <v>889638.96</v>
      </c>
      <c r="J268" s="65">
        <f t="shared" si="43"/>
        <v>0.16336046646316046</v>
      </c>
      <c r="K268" s="63">
        <f>SUM(K269:K274)</f>
        <v>1160461.04</v>
      </c>
      <c r="L268" s="65">
        <f>SUM(L269:L274)</f>
        <v>0</v>
      </c>
    </row>
    <row r="269" spans="1:12" ht="11.25" customHeight="1" x14ac:dyDescent="0.2">
      <c r="A269" s="122" t="s">
        <v>367</v>
      </c>
      <c r="B269" s="65"/>
      <c r="C269" s="65"/>
      <c r="D269" s="65"/>
      <c r="E269" s="65"/>
      <c r="F269" s="65">
        <f t="shared" si="42"/>
        <v>0</v>
      </c>
      <c r="G269" s="65">
        <f t="shared" ref="G269:G274" si="44">C269-E269</f>
        <v>0</v>
      </c>
      <c r="H269" s="65"/>
      <c r="I269" s="65"/>
      <c r="J269" s="65">
        <f t="shared" si="43"/>
        <v>0</v>
      </c>
      <c r="K269" s="63">
        <f t="shared" ref="K269:K274" si="45">C269-I269</f>
        <v>0</v>
      </c>
      <c r="L269" s="65"/>
    </row>
    <row r="270" spans="1:12" ht="11.25" customHeight="1" x14ac:dyDescent="0.2">
      <c r="A270" s="122" t="s">
        <v>368</v>
      </c>
      <c r="B270" s="65"/>
      <c r="C270" s="65"/>
      <c r="D270" s="65"/>
      <c r="E270" s="65"/>
      <c r="F270" s="65">
        <f t="shared" si="42"/>
        <v>0</v>
      </c>
      <c r="G270" s="65">
        <f t="shared" si="44"/>
        <v>0</v>
      </c>
      <c r="H270" s="65"/>
      <c r="I270" s="65"/>
      <c r="J270" s="65">
        <f t="shared" si="43"/>
        <v>0</v>
      </c>
      <c r="K270" s="63">
        <f t="shared" si="45"/>
        <v>0</v>
      </c>
      <c r="L270" s="65"/>
    </row>
    <row r="271" spans="1:12" ht="11.25" customHeight="1" x14ac:dyDescent="0.2">
      <c r="A271" s="122" t="s">
        <v>369</v>
      </c>
      <c r="B271" s="65"/>
      <c r="C271" s="65"/>
      <c r="D271" s="65"/>
      <c r="E271" s="65"/>
      <c r="F271" s="65">
        <f t="shared" si="42"/>
        <v>0</v>
      </c>
      <c r="G271" s="65">
        <f t="shared" si="44"/>
        <v>0</v>
      </c>
      <c r="H271" s="65"/>
      <c r="I271" s="65"/>
      <c r="J271" s="65">
        <f t="shared" si="43"/>
        <v>0</v>
      </c>
      <c r="K271" s="63">
        <f t="shared" si="45"/>
        <v>0</v>
      </c>
      <c r="L271" s="65"/>
    </row>
    <row r="272" spans="1:12" ht="11.25" customHeight="1" x14ac:dyDescent="0.2">
      <c r="A272" s="122" t="s">
        <v>370</v>
      </c>
      <c r="B272" s="65">
        <v>2050100</v>
      </c>
      <c r="C272" s="65">
        <v>2050100</v>
      </c>
      <c r="D272" s="65">
        <v>296407.63</v>
      </c>
      <c r="E272" s="65">
        <v>890910.96</v>
      </c>
      <c r="F272" s="65">
        <f t="shared" si="42"/>
        <v>0.12007513236029779</v>
      </c>
      <c r="G272" s="65">
        <f t="shared" si="44"/>
        <v>1159189.04</v>
      </c>
      <c r="H272" s="65">
        <v>296767.63</v>
      </c>
      <c r="I272" s="65">
        <v>889638.96</v>
      </c>
      <c r="J272" s="65">
        <f t="shared" si="43"/>
        <v>0.16336046646316046</v>
      </c>
      <c r="K272" s="63">
        <f t="shared" si="45"/>
        <v>1160461.04</v>
      </c>
      <c r="L272" s="65"/>
    </row>
    <row r="273" spans="1:12" ht="11.25" customHeight="1" x14ac:dyDescent="0.2">
      <c r="A273" s="122" t="s">
        <v>349</v>
      </c>
      <c r="B273" s="65"/>
      <c r="C273" s="65"/>
      <c r="D273" s="65"/>
      <c r="E273" s="65"/>
      <c r="F273" s="65">
        <f t="shared" si="42"/>
        <v>0</v>
      </c>
      <c r="G273" s="65">
        <f t="shared" si="44"/>
        <v>0</v>
      </c>
      <c r="H273" s="65"/>
      <c r="I273" s="65"/>
      <c r="J273" s="65">
        <f t="shared" si="43"/>
        <v>0</v>
      </c>
      <c r="K273" s="63">
        <f t="shared" si="45"/>
        <v>0</v>
      </c>
      <c r="L273" s="65"/>
    </row>
    <row r="274" spans="1:12" ht="11.25" customHeight="1" x14ac:dyDescent="0.2">
      <c r="A274" s="122" t="s">
        <v>343</v>
      </c>
      <c r="B274" s="65"/>
      <c r="C274" s="65"/>
      <c r="D274" s="65"/>
      <c r="E274" s="65"/>
      <c r="F274" s="65">
        <f t="shared" si="42"/>
        <v>0</v>
      </c>
      <c r="G274" s="65">
        <f t="shared" si="44"/>
        <v>0</v>
      </c>
      <c r="H274" s="65"/>
      <c r="I274" s="65"/>
      <c r="J274" s="65">
        <f t="shared" si="43"/>
        <v>0</v>
      </c>
      <c r="K274" s="63">
        <f t="shared" si="45"/>
        <v>0</v>
      </c>
      <c r="L274" s="65"/>
    </row>
    <row r="275" spans="1:12" ht="11.25" customHeight="1" x14ac:dyDescent="0.2">
      <c r="A275" s="121" t="s">
        <v>250</v>
      </c>
      <c r="B275" s="65">
        <f>SUM(B276:B281)</f>
        <v>480000</v>
      </c>
      <c r="C275" s="65">
        <f>SUM(C276:C281)</f>
        <v>480000</v>
      </c>
      <c r="D275" s="65">
        <f>SUM(D276:D281)</f>
        <v>55092.61</v>
      </c>
      <c r="E275" s="65">
        <f>SUM(E276:E281)</f>
        <v>174194.81</v>
      </c>
      <c r="F275" s="65">
        <f t="shared" si="42"/>
        <v>2.3477615391808544E-2</v>
      </c>
      <c r="G275" s="65">
        <f>SUM(G276:G281)</f>
        <v>305805.19</v>
      </c>
      <c r="H275" s="65">
        <f>SUM(H276:H281)</f>
        <v>56236.35</v>
      </c>
      <c r="I275" s="65">
        <f>SUM(I276:I281)</f>
        <v>168463.6</v>
      </c>
      <c r="J275" s="65">
        <f t="shared" si="43"/>
        <v>3.0934225585245598E-2</v>
      </c>
      <c r="K275" s="63">
        <f>SUM(K276:K281)</f>
        <v>311536.40000000002</v>
      </c>
      <c r="L275" s="65">
        <f>SUM(L276:L281)</f>
        <v>0</v>
      </c>
    </row>
    <row r="276" spans="1:12" ht="11.25" customHeight="1" x14ac:dyDescent="0.2">
      <c r="A276" s="122" t="s">
        <v>371</v>
      </c>
      <c r="B276" s="65"/>
      <c r="C276" s="65"/>
      <c r="D276" s="65"/>
      <c r="E276" s="65"/>
      <c r="F276" s="65">
        <f t="shared" si="42"/>
        <v>0</v>
      </c>
      <c r="G276" s="65">
        <f t="shared" ref="G276:G281" si="46">C276-E276</f>
        <v>0</v>
      </c>
      <c r="H276" s="65"/>
      <c r="I276" s="65"/>
      <c r="J276" s="65">
        <f t="shared" si="43"/>
        <v>0</v>
      </c>
      <c r="K276" s="63">
        <f t="shared" ref="K276:K281" si="47">C276-I276</f>
        <v>0</v>
      </c>
      <c r="L276" s="65"/>
    </row>
    <row r="277" spans="1:12" ht="11.25" customHeight="1" x14ac:dyDescent="0.2">
      <c r="A277" s="122" t="s">
        <v>372</v>
      </c>
      <c r="B277" s="65">
        <v>480000</v>
      </c>
      <c r="C277" s="65">
        <v>480000</v>
      </c>
      <c r="D277" s="65">
        <v>55092.61</v>
      </c>
      <c r="E277" s="65">
        <v>174194.81</v>
      </c>
      <c r="F277" s="65">
        <f t="shared" si="42"/>
        <v>2.3477615391808544E-2</v>
      </c>
      <c r="G277" s="65">
        <f t="shared" si="46"/>
        <v>305805.19</v>
      </c>
      <c r="H277" s="65">
        <v>56236.35</v>
      </c>
      <c r="I277" s="65">
        <v>168463.6</v>
      </c>
      <c r="J277" s="65">
        <f t="shared" si="43"/>
        <v>3.0934225585245598E-2</v>
      </c>
      <c r="K277" s="63">
        <f t="shared" si="47"/>
        <v>311536.40000000002</v>
      </c>
      <c r="L277" s="65"/>
    </row>
    <row r="278" spans="1:12" ht="11.25" customHeight="1" x14ac:dyDescent="0.2">
      <c r="A278" s="122" t="s">
        <v>373</v>
      </c>
      <c r="B278" s="65"/>
      <c r="C278" s="65"/>
      <c r="D278" s="65"/>
      <c r="E278" s="65"/>
      <c r="F278" s="65">
        <f t="shared" si="42"/>
        <v>0</v>
      </c>
      <c r="G278" s="65">
        <f t="shared" si="46"/>
        <v>0</v>
      </c>
      <c r="H278" s="65"/>
      <c r="I278" s="65"/>
      <c r="J278" s="65">
        <f t="shared" si="43"/>
        <v>0</v>
      </c>
      <c r="K278" s="63">
        <f t="shared" si="47"/>
        <v>0</v>
      </c>
      <c r="L278" s="65"/>
    </row>
    <row r="279" spans="1:12" ht="11.25" customHeight="1" x14ac:dyDescent="0.2">
      <c r="A279" s="122" t="s">
        <v>374</v>
      </c>
      <c r="B279" s="65"/>
      <c r="C279" s="65"/>
      <c r="D279" s="65"/>
      <c r="E279" s="65"/>
      <c r="F279" s="65">
        <f t="shared" si="42"/>
        <v>0</v>
      </c>
      <c r="G279" s="65">
        <f t="shared" si="46"/>
        <v>0</v>
      </c>
      <c r="H279" s="65"/>
      <c r="I279" s="65"/>
      <c r="J279" s="65">
        <f t="shared" si="43"/>
        <v>0</v>
      </c>
      <c r="K279" s="63">
        <f t="shared" si="47"/>
        <v>0</v>
      </c>
      <c r="L279" s="65"/>
    </row>
    <row r="280" spans="1:12" ht="11.25" customHeight="1" x14ac:dyDescent="0.2">
      <c r="A280" s="122" t="s">
        <v>349</v>
      </c>
      <c r="B280" s="65"/>
      <c r="C280" s="65"/>
      <c r="D280" s="65"/>
      <c r="E280" s="65"/>
      <c r="F280" s="65">
        <f t="shared" si="42"/>
        <v>0</v>
      </c>
      <c r="G280" s="65">
        <f t="shared" si="46"/>
        <v>0</v>
      </c>
      <c r="H280" s="65"/>
      <c r="I280" s="65"/>
      <c r="J280" s="65">
        <f t="shared" si="43"/>
        <v>0</v>
      </c>
      <c r="K280" s="63">
        <f t="shared" si="47"/>
        <v>0</v>
      </c>
      <c r="L280" s="65"/>
    </row>
    <row r="281" spans="1:12" ht="11.25" customHeight="1" x14ac:dyDescent="0.2">
      <c r="A281" s="122" t="s">
        <v>343</v>
      </c>
      <c r="B281" s="65"/>
      <c r="C281" s="65"/>
      <c r="D281" s="65"/>
      <c r="E281" s="65"/>
      <c r="F281" s="65">
        <f t="shared" si="42"/>
        <v>0</v>
      </c>
      <c r="G281" s="65">
        <f t="shared" si="46"/>
        <v>0</v>
      </c>
      <c r="H281" s="65"/>
      <c r="I281" s="65"/>
      <c r="J281" s="65">
        <f t="shared" si="43"/>
        <v>0</v>
      </c>
      <c r="K281" s="63">
        <f t="shared" si="47"/>
        <v>0</v>
      </c>
      <c r="L281" s="65"/>
    </row>
    <row r="282" spans="1:12" ht="11.25" customHeight="1" x14ac:dyDescent="0.2">
      <c r="A282" s="121" t="s">
        <v>251</v>
      </c>
      <c r="B282" s="65">
        <f>SUM(B283:B290)</f>
        <v>30905000</v>
      </c>
      <c r="C282" s="65">
        <f>SUM(C283:C290)</f>
        <v>30905000</v>
      </c>
      <c r="D282" s="65">
        <f>SUM(D283:D290)</f>
        <v>4315985.68</v>
      </c>
      <c r="E282" s="65">
        <f>SUM(E283:E290)</f>
        <v>12999486.289999999</v>
      </c>
      <c r="F282" s="65">
        <f t="shared" si="42"/>
        <v>1.7520438146676593</v>
      </c>
      <c r="G282" s="65">
        <f>SUM(G283:G290)</f>
        <v>17905513.710000001</v>
      </c>
      <c r="H282" s="65">
        <f>SUM(H283:H290)</f>
        <v>4236594.2999999989</v>
      </c>
      <c r="I282" s="65">
        <f>SUM(I283:I290)</f>
        <v>12679322.32</v>
      </c>
      <c r="J282" s="65">
        <f t="shared" si="43"/>
        <v>2.3282478643156121</v>
      </c>
      <c r="K282" s="63">
        <f>SUM(K283:K290)</f>
        <v>18225677.680000003</v>
      </c>
      <c r="L282" s="65">
        <f>SUM(L283:L290)</f>
        <v>0</v>
      </c>
    </row>
    <row r="283" spans="1:12" ht="11.25" customHeight="1" x14ac:dyDescent="0.2">
      <c r="A283" s="122" t="s">
        <v>196</v>
      </c>
      <c r="B283" s="65">
        <v>10525000</v>
      </c>
      <c r="C283" s="65">
        <v>10525000</v>
      </c>
      <c r="D283" s="65">
        <v>1486435.44</v>
      </c>
      <c r="E283" s="65">
        <v>4552819.28</v>
      </c>
      <c r="F283" s="65">
        <f t="shared" si="42"/>
        <v>0.61361954471692182</v>
      </c>
      <c r="G283" s="65">
        <f t="shared" ref="G283:G290" si="48">C283-E283</f>
        <v>5972180.7199999997</v>
      </c>
      <c r="H283" s="65">
        <v>1486435.44</v>
      </c>
      <c r="I283" s="65">
        <v>4552819.28</v>
      </c>
      <c r="J283" s="65">
        <f t="shared" si="43"/>
        <v>0.83601406271963452</v>
      </c>
      <c r="K283" s="63">
        <f t="shared" ref="K283:K290" si="49">C283-I283</f>
        <v>5972180.7199999997</v>
      </c>
      <c r="L283" s="65"/>
    </row>
    <row r="284" spans="1:12" ht="11.25" customHeight="1" x14ac:dyDescent="0.2">
      <c r="A284" s="122" t="s">
        <v>197</v>
      </c>
      <c r="B284" s="65">
        <v>16310000</v>
      </c>
      <c r="C284" s="65">
        <v>16310000</v>
      </c>
      <c r="D284" s="65">
        <v>2168940.11</v>
      </c>
      <c r="E284" s="65">
        <v>6541471.4500000002</v>
      </c>
      <c r="F284" s="65">
        <f t="shared" si="42"/>
        <v>0.8816459617803547</v>
      </c>
      <c r="G284" s="65">
        <f t="shared" si="48"/>
        <v>9768528.5500000007</v>
      </c>
      <c r="H284" s="65">
        <v>2168940.11</v>
      </c>
      <c r="I284" s="65">
        <v>6541471.4500000002</v>
      </c>
      <c r="J284" s="65">
        <f t="shared" si="43"/>
        <v>1.201181462902037</v>
      </c>
      <c r="K284" s="63">
        <f t="shared" si="49"/>
        <v>9768528.5500000007</v>
      </c>
      <c r="L284" s="65"/>
    </row>
    <row r="285" spans="1:12" ht="11.25" customHeight="1" x14ac:dyDescent="0.2">
      <c r="A285" s="122" t="s">
        <v>198</v>
      </c>
      <c r="B285" s="65">
        <v>467000</v>
      </c>
      <c r="C285" s="65">
        <v>467000</v>
      </c>
      <c r="D285" s="65">
        <v>61877.4</v>
      </c>
      <c r="E285" s="65">
        <v>185157.87</v>
      </c>
      <c r="F285" s="65">
        <f t="shared" si="42"/>
        <v>2.4955193892553316E-2</v>
      </c>
      <c r="G285" s="65">
        <f t="shared" si="48"/>
        <v>281842.13</v>
      </c>
      <c r="H285" s="65">
        <v>61877.4</v>
      </c>
      <c r="I285" s="65">
        <v>185157.87</v>
      </c>
      <c r="J285" s="65">
        <f t="shared" si="43"/>
        <v>3.3999720529916122E-2</v>
      </c>
      <c r="K285" s="63">
        <f t="shared" si="49"/>
        <v>281842.13</v>
      </c>
      <c r="L285" s="65"/>
    </row>
    <row r="286" spans="1:12" ht="11.25" customHeight="1" x14ac:dyDescent="0.2">
      <c r="A286" s="122" t="s">
        <v>199</v>
      </c>
      <c r="B286" s="65">
        <v>632000</v>
      </c>
      <c r="C286" s="65">
        <v>632000</v>
      </c>
      <c r="D286" s="65">
        <v>70111.8</v>
      </c>
      <c r="E286" s="65">
        <v>214243.46</v>
      </c>
      <c r="F286" s="65">
        <f t="shared" ref="F286:F317" si="50">IF($E$214&gt;0,E286/$E$214,0)*100</f>
        <v>2.8875289419301974E-2</v>
      </c>
      <c r="G286" s="65">
        <f t="shared" si="48"/>
        <v>417756.54000000004</v>
      </c>
      <c r="H286" s="65">
        <v>70111.8</v>
      </c>
      <c r="I286" s="65">
        <v>214243.46</v>
      </c>
      <c r="J286" s="65">
        <f t="shared" ref="J286:J317" si="51">IF($I$214&gt;0,I286/$I$214,0)*100</f>
        <v>3.9340578747002558E-2</v>
      </c>
      <c r="K286" s="63">
        <f t="shared" si="49"/>
        <v>417756.54000000004</v>
      </c>
      <c r="L286" s="65"/>
    </row>
    <row r="287" spans="1:12" ht="11.25" customHeight="1" x14ac:dyDescent="0.2">
      <c r="A287" s="122" t="s">
        <v>200</v>
      </c>
      <c r="B287" s="65">
        <v>833000</v>
      </c>
      <c r="C287" s="65">
        <v>833000</v>
      </c>
      <c r="D287" s="65">
        <v>133119.57</v>
      </c>
      <c r="E287" s="65">
        <v>406137.54</v>
      </c>
      <c r="F287" s="65">
        <f t="shared" si="50"/>
        <v>5.4738375731718164E-2</v>
      </c>
      <c r="G287" s="65">
        <f t="shared" si="48"/>
        <v>426862.46</v>
      </c>
      <c r="H287" s="65">
        <v>133119.57</v>
      </c>
      <c r="I287" s="65">
        <v>406137.54</v>
      </c>
      <c r="J287" s="65">
        <f t="shared" si="51"/>
        <v>7.4577239718234115E-2</v>
      </c>
      <c r="K287" s="63">
        <f t="shared" si="49"/>
        <v>426862.46</v>
      </c>
      <c r="L287" s="65"/>
    </row>
    <row r="288" spans="1:12" ht="11.25" customHeight="1" x14ac:dyDescent="0.2">
      <c r="A288" s="122" t="s">
        <v>201</v>
      </c>
      <c r="B288" s="65"/>
      <c r="C288" s="65"/>
      <c r="D288" s="65"/>
      <c r="E288" s="65"/>
      <c r="F288" s="65">
        <f t="shared" si="50"/>
        <v>0</v>
      </c>
      <c r="G288" s="65">
        <f t="shared" si="48"/>
        <v>0</v>
      </c>
      <c r="H288" s="65"/>
      <c r="I288" s="65"/>
      <c r="J288" s="65">
        <f t="shared" si="51"/>
        <v>0</v>
      </c>
      <c r="K288" s="63">
        <f t="shared" si="49"/>
        <v>0</v>
      </c>
      <c r="L288" s="65"/>
    </row>
    <row r="289" spans="1:12" ht="11.25" customHeight="1" x14ac:dyDescent="0.2">
      <c r="A289" s="122" t="s">
        <v>349</v>
      </c>
      <c r="B289" s="65">
        <v>2138000</v>
      </c>
      <c r="C289" s="65">
        <v>2138000</v>
      </c>
      <c r="D289" s="65">
        <v>395501.36</v>
      </c>
      <c r="E289" s="65">
        <v>1099656.69</v>
      </c>
      <c r="F289" s="65">
        <f t="shared" si="50"/>
        <v>0.14820944912680944</v>
      </c>
      <c r="G289" s="65">
        <f t="shared" si="48"/>
        <v>1038343.31</v>
      </c>
      <c r="H289" s="65">
        <v>316109.98</v>
      </c>
      <c r="I289" s="65">
        <v>779492.72</v>
      </c>
      <c r="J289" s="65">
        <f t="shared" si="51"/>
        <v>0.14313479969878762</v>
      </c>
      <c r="K289" s="63">
        <f t="shared" si="49"/>
        <v>1358507.28</v>
      </c>
      <c r="L289" s="65"/>
    </row>
    <row r="290" spans="1:12" ht="11.25" customHeight="1" x14ac:dyDescent="0.2">
      <c r="A290" s="122" t="s">
        <v>343</v>
      </c>
      <c r="B290" s="65"/>
      <c r="C290" s="65"/>
      <c r="D290" s="65"/>
      <c r="E290" s="65"/>
      <c r="F290" s="65">
        <f t="shared" si="50"/>
        <v>0</v>
      </c>
      <c r="G290" s="65">
        <f t="shared" si="48"/>
        <v>0</v>
      </c>
      <c r="H290" s="65"/>
      <c r="I290" s="65"/>
      <c r="J290" s="65">
        <f t="shared" si="51"/>
        <v>0</v>
      </c>
      <c r="K290" s="63">
        <f t="shared" si="49"/>
        <v>0</v>
      </c>
      <c r="L290" s="65"/>
    </row>
    <row r="291" spans="1:12" ht="11.25" customHeight="1" x14ac:dyDescent="0.2">
      <c r="A291" s="121" t="s">
        <v>252</v>
      </c>
      <c r="B291" s="65">
        <f>SUM(B292:B297)</f>
        <v>0</v>
      </c>
      <c r="C291" s="65">
        <f>SUM(C292:C297)</f>
        <v>0</v>
      </c>
      <c r="D291" s="65">
        <f>SUM(D292:D297)</f>
        <v>0</v>
      </c>
      <c r="E291" s="65">
        <f>SUM(E292:E297)</f>
        <v>0</v>
      </c>
      <c r="F291" s="65">
        <f t="shared" si="50"/>
        <v>0</v>
      </c>
      <c r="G291" s="65">
        <f>SUM(G292:G297)</f>
        <v>0</v>
      </c>
      <c r="H291" s="65">
        <f>SUM(H292:H297)</f>
        <v>0</v>
      </c>
      <c r="I291" s="65">
        <f>SUM(I292:I297)</f>
        <v>0</v>
      </c>
      <c r="J291" s="65">
        <f t="shared" si="51"/>
        <v>0</v>
      </c>
      <c r="K291" s="63">
        <f>SUM(K292:K297)</f>
        <v>0</v>
      </c>
      <c r="L291" s="65">
        <f>SUM(L292:L297)</f>
        <v>0</v>
      </c>
    </row>
    <row r="292" spans="1:12" ht="11.25" customHeight="1" x14ac:dyDescent="0.2">
      <c r="A292" s="122" t="s">
        <v>375</v>
      </c>
      <c r="B292" s="65"/>
      <c r="C292" s="65"/>
      <c r="D292" s="65"/>
      <c r="E292" s="65"/>
      <c r="F292" s="65">
        <f t="shared" si="50"/>
        <v>0</v>
      </c>
      <c r="G292" s="65">
        <f t="shared" ref="G292:G297" si="52">C292-E292</f>
        <v>0</v>
      </c>
      <c r="H292" s="65"/>
      <c r="I292" s="65"/>
      <c r="J292" s="65">
        <f t="shared" si="51"/>
        <v>0</v>
      </c>
      <c r="K292" s="63">
        <f t="shared" ref="K292:K297" si="53">C292-I292</f>
        <v>0</v>
      </c>
      <c r="L292" s="65"/>
    </row>
    <row r="293" spans="1:12" ht="11.25" customHeight="1" x14ac:dyDescent="0.2">
      <c r="A293" s="122" t="s">
        <v>376</v>
      </c>
      <c r="B293" s="65"/>
      <c r="C293" s="65"/>
      <c r="D293" s="65"/>
      <c r="E293" s="65"/>
      <c r="F293" s="65">
        <f t="shared" si="50"/>
        <v>0</v>
      </c>
      <c r="G293" s="65">
        <f t="shared" si="52"/>
        <v>0</v>
      </c>
      <c r="H293" s="65"/>
      <c r="I293" s="65"/>
      <c r="J293" s="65">
        <f t="shared" si="51"/>
        <v>0</v>
      </c>
      <c r="K293" s="63">
        <f t="shared" si="53"/>
        <v>0</v>
      </c>
      <c r="L293" s="65"/>
    </row>
    <row r="294" spans="1:12" ht="11.25" customHeight="1" x14ac:dyDescent="0.2">
      <c r="A294" s="122" t="s">
        <v>377</v>
      </c>
      <c r="B294" s="65"/>
      <c r="C294" s="65"/>
      <c r="D294" s="65"/>
      <c r="E294" s="65"/>
      <c r="F294" s="65">
        <f t="shared" si="50"/>
        <v>0</v>
      </c>
      <c r="G294" s="65">
        <f t="shared" si="52"/>
        <v>0</v>
      </c>
      <c r="H294" s="65"/>
      <c r="I294" s="65"/>
      <c r="J294" s="65">
        <f t="shared" si="51"/>
        <v>0</v>
      </c>
      <c r="K294" s="63">
        <f t="shared" si="53"/>
        <v>0</v>
      </c>
      <c r="L294" s="65"/>
    </row>
    <row r="295" spans="1:12" ht="11.25" customHeight="1" x14ac:dyDescent="0.2">
      <c r="A295" s="122" t="s">
        <v>378</v>
      </c>
      <c r="B295" s="65"/>
      <c r="C295" s="65"/>
      <c r="D295" s="65"/>
      <c r="E295" s="65"/>
      <c r="F295" s="65">
        <f t="shared" si="50"/>
        <v>0</v>
      </c>
      <c r="G295" s="65">
        <f t="shared" si="52"/>
        <v>0</v>
      </c>
      <c r="H295" s="65"/>
      <c r="I295" s="65"/>
      <c r="J295" s="65">
        <f t="shared" si="51"/>
        <v>0</v>
      </c>
      <c r="K295" s="63">
        <f t="shared" si="53"/>
        <v>0</v>
      </c>
      <c r="L295" s="65"/>
    </row>
    <row r="296" spans="1:12" ht="11.25" customHeight="1" x14ac:dyDescent="0.2">
      <c r="A296" s="122" t="s">
        <v>349</v>
      </c>
      <c r="B296" s="65"/>
      <c r="C296" s="65"/>
      <c r="D296" s="65"/>
      <c r="E296" s="65"/>
      <c r="F296" s="65">
        <f t="shared" si="50"/>
        <v>0</v>
      </c>
      <c r="G296" s="65">
        <f t="shared" si="52"/>
        <v>0</v>
      </c>
      <c r="H296" s="65"/>
      <c r="I296" s="65"/>
      <c r="J296" s="65">
        <f t="shared" si="51"/>
        <v>0</v>
      </c>
      <c r="K296" s="63">
        <f t="shared" si="53"/>
        <v>0</v>
      </c>
      <c r="L296" s="65"/>
    </row>
    <row r="297" spans="1:12" ht="11.25" customHeight="1" x14ac:dyDescent="0.2">
      <c r="A297" s="122" t="s">
        <v>343</v>
      </c>
      <c r="B297" s="65"/>
      <c r="C297" s="65"/>
      <c r="D297" s="65"/>
      <c r="E297" s="65"/>
      <c r="F297" s="65">
        <f t="shared" si="50"/>
        <v>0</v>
      </c>
      <c r="G297" s="65">
        <f t="shared" si="52"/>
        <v>0</v>
      </c>
      <c r="H297" s="65"/>
      <c r="I297" s="65"/>
      <c r="J297" s="65">
        <f t="shared" si="51"/>
        <v>0</v>
      </c>
      <c r="K297" s="63">
        <f t="shared" si="53"/>
        <v>0</v>
      </c>
      <c r="L297" s="65"/>
    </row>
    <row r="298" spans="1:12" ht="11.25" customHeight="1" x14ac:dyDescent="0.2">
      <c r="A298" s="121" t="s">
        <v>253</v>
      </c>
      <c r="B298" s="65">
        <f>SUM(B299:B308)</f>
        <v>31184000</v>
      </c>
      <c r="C298" s="65">
        <f>SUM(C299:C308)</f>
        <v>31354000</v>
      </c>
      <c r="D298" s="65">
        <f>SUM(D299:D308)</f>
        <v>5178505.1500000004</v>
      </c>
      <c r="E298" s="65">
        <f>SUM(E299:E308)</f>
        <v>16199318.409999996</v>
      </c>
      <c r="F298" s="65">
        <f t="shared" si="50"/>
        <v>2.1833105546567282</v>
      </c>
      <c r="G298" s="65">
        <f>SUM(G299:G308)</f>
        <v>15154681.590000004</v>
      </c>
      <c r="H298" s="65">
        <f>SUM(H299:H308)</f>
        <v>5307603.78</v>
      </c>
      <c r="I298" s="65">
        <f>SUM(I299:I308)</f>
        <v>15754948.729999999</v>
      </c>
      <c r="J298" s="65">
        <f t="shared" si="51"/>
        <v>2.8930115354165444</v>
      </c>
      <c r="K298" s="63">
        <f>SUM(K299:K308)</f>
        <v>15599051.270000001</v>
      </c>
      <c r="L298" s="65">
        <f>SUM(L299:L308)</f>
        <v>0</v>
      </c>
    </row>
    <row r="299" spans="1:12" ht="11.25" customHeight="1" x14ac:dyDescent="0.2">
      <c r="A299" s="122" t="s">
        <v>379</v>
      </c>
      <c r="B299" s="65">
        <v>17724000</v>
      </c>
      <c r="C299" s="65">
        <v>17724000</v>
      </c>
      <c r="D299" s="65">
        <v>2910737.15</v>
      </c>
      <c r="E299" s="65">
        <v>9216088.6199999992</v>
      </c>
      <c r="F299" s="65">
        <f t="shared" si="50"/>
        <v>1.2421253195613779</v>
      </c>
      <c r="G299" s="65">
        <f t="shared" ref="G299:G308" si="54">C299-E299</f>
        <v>8507911.3800000008</v>
      </c>
      <c r="H299" s="65">
        <v>2986385.85</v>
      </c>
      <c r="I299" s="65">
        <v>8977288.7699999996</v>
      </c>
      <c r="J299" s="65">
        <f t="shared" si="51"/>
        <v>1.6484598213208783</v>
      </c>
      <c r="K299" s="63">
        <f t="shared" ref="K299:K308" si="55">C299-I299</f>
        <v>8746711.2300000004</v>
      </c>
      <c r="L299" s="65"/>
    </row>
    <row r="300" spans="1:12" ht="11.25" customHeight="1" x14ac:dyDescent="0.2">
      <c r="A300" s="122" t="s">
        <v>380</v>
      </c>
      <c r="B300" s="65">
        <v>24000</v>
      </c>
      <c r="C300" s="65">
        <v>24000</v>
      </c>
      <c r="D300" s="65">
        <v>5504.77</v>
      </c>
      <c r="E300" s="65">
        <v>12916.19</v>
      </c>
      <c r="F300" s="65">
        <f t="shared" si="50"/>
        <v>1.7408173133718714E-3</v>
      </c>
      <c r="G300" s="65">
        <f t="shared" si="54"/>
        <v>11083.81</v>
      </c>
      <c r="H300" s="65">
        <v>5504.77</v>
      </c>
      <c r="I300" s="65">
        <v>12916.19</v>
      </c>
      <c r="J300" s="65">
        <f t="shared" si="51"/>
        <v>2.3717428284916937E-3</v>
      </c>
      <c r="K300" s="63">
        <f t="shared" si="55"/>
        <v>11083.81</v>
      </c>
      <c r="L300" s="65"/>
    </row>
    <row r="301" spans="1:12" ht="11.25" customHeight="1" x14ac:dyDescent="0.2">
      <c r="A301" s="122" t="s">
        <v>381</v>
      </c>
      <c r="B301" s="65">
        <v>1296000</v>
      </c>
      <c r="C301" s="65">
        <v>1466000</v>
      </c>
      <c r="D301" s="65">
        <v>286864.78000000003</v>
      </c>
      <c r="E301" s="65">
        <v>802564.37</v>
      </c>
      <c r="F301" s="65">
        <f t="shared" si="50"/>
        <v>0.10816796209961207</v>
      </c>
      <c r="G301" s="65">
        <f t="shared" si="54"/>
        <v>663435.63</v>
      </c>
      <c r="H301" s="65">
        <v>299013.53000000003</v>
      </c>
      <c r="I301" s="65">
        <v>738335.49</v>
      </c>
      <c r="J301" s="65">
        <f t="shared" si="51"/>
        <v>0.13557727963342134</v>
      </c>
      <c r="K301" s="63">
        <f t="shared" si="55"/>
        <v>727664.51</v>
      </c>
      <c r="L301" s="65"/>
    </row>
    <row r="302" spans="1:12" ht="11.25" customHeight="1" x14ac:dyDescent="0.2">
      <c r="A302" s="122" t="s">
        <v>382</v>
      </c>
      <c r="B302" s="65">
        <v>36000</v>
      </c>
      <c r="C302" s="65">
        <v>36000</v>
      </c>
      <c r="D302" s="65">
        <v>4416.03</v>
      </c>
      <c r="E302" s="65">
        <v>9551.18</v>
      </c>
      <c r="F302" s="65">
        <f t="shared" si="50"/>
        <v>1.2872882411246003E-3</v>
      </c>
      <c r="G302" s="65">
        <f t="shared" si="54"/>
        <v>26448.82</v>
      </c>
      <c r="H302" s="65">
        <v>4416.03</v>
      </c>
      <c r="I302" s="65">
        <v>9551.18</v>
      </c>
      <c r="J302" s="65">
        <f t="shared" si="51"/>
        <v>1.7538409289916991E-3</v>
      </c>
      <c r="K302" s="63">
        <f t="shared" si="55"/>
        <v>26448.82</v>
      </c>
      <c r="L302" s="65"/>
    </row>
    <row r="303" spans="1:12" ht="11.25" customHeight="1" x14ac:dyDescent="0.2">
      <c r="A303" s="122" t="s">
        <v>383</v>
      </c>
      <c r="B303" s="65">
        <v>12034000</v>
      </c>
      <c r="C303" s="65">
        <v>12034000</v>
      </c>
      <c r="D303" s="65">
        <v>1966384.22</v>
      </c>
      <c r="E303" s="65">
        <v>6141513.7999999998</v>
      </c>
      <c r="F303" s="65">
        <f t="shared" si="50"/>
        <v>0.82774049881213208</v>
      </c>
      <c r="G303" s="65">
        <f t="shared" si="54"/>
        <v>5892486.2000000002</v>
      </c>
      <c r="H303" s="65">
        <v>2007685.4</v>
      </c>
      <c r="I303" s="65">
        <v>6000172.8499999996</v>
      </c>
      <c r="J303" s="65">
        <f t="shared" si="51"/>
        <v>1.1017851956883622</v>
      </c>
      <c r="K303" s="63">
        <f t="shared" si="55"/>
        <v>6033827.1500000004</v>
      </c>
      <c r="L303" s="65"/>
    </row>
    <row r="304" spans="1:12" ht="11.25" customHeight="1" x14ac:dyDescent="0.2">
      <c r="A304" s="122" t="s">
        <v>384</v>
      </c>
      <c r="B304" s="65">
        <v>70000</v>
      </c>
      <c r="C304" s="65">
        <v>70000</v>
      </c>
      <c r="D304" s="65">
        <v>4598.2</v>
      </c>
      <c r="E304" s="65">
        <v>16684.25</v>
      </c>
      <c r="F304" s="65">
        <f t="shared" si="50"/>
        <v>2.2486686291100276E-3</v>
      </c>
      <c r="G304" s="65">
        <f t="shared" si="54"/>
        <v>53315.75</v>
      </c>
      <c r="H304" s="65">
        <v>4598.2</v>
      </c>
      <c r="I304" s="65">
        <v>16684.25</v>
      </c>
      <c r="J304" s="65">
        <f t="shared" si="51"/>
        <v>3.0636550163989956E-3</v>
      </c>
      <c r="K304" s="63">
        <f t="shared" si="55"/>
        <v>53315.75</v>
      </c>
      <c r="L304" s="65"/>
    </row>
    <row r="305" spans="1:12" ht="11.25" customHeight="1" x14ac:dyDescent="0.2">
      <c r="A305" s="122" t="s">
        <v>385</v>
      </c>
      <c r="B305" s="65"/>
      <c r="C305" s="65"/>
      <c r="D305" s="65"/>
      <c r="E305" s="65"/>
      <c r="F305" s="65">
        <f t="shared" si="50"/>
        <v>0</v>
      </c>
      <c r="G305" s="65">
        <f t="shared" si="54"/>
        <v>0</v>
      </c>
      <c r="H305" s="65"/>
      <c r="I305" s="65"/>
      <c r="J305" s="65">
        <f t="shared" si="51"/>
        <v>0</v>
      </c>
      <c r="K305" s="63">
        <f t="shared" si="55"/>
        <v>0</v>
      </c>
      <c r="L305" s="65"/>
    </row>
    <row r="306" spans="1:12" ht="11.25" customHeight="1" x14ac:dyDescent="0.2">
      <c r="A306" s="122" t="s">
        <v>532</v>
      </c>
      <c r="B306" s="65"/>
      <c r="C306" s="65"/>
      <c r="D306" s="65"/>
      <c r="E306" s="65"/>
      <c r="F306" s="65">
        <f t="shared" si="50"/>
        <v>0</v>
      </c>
      <c r="G306" s="65">
        <f t="shared" si="54"/>
        <v>0</v>
      </c>
      <c r="H306" s="65"/>
      <c r="I306" s="65"/>
      <c r="J306" s="65">
        <f t="shared" si="51"/>
        <v>0</v>
      </c>
      <c r="K306" s="63">
        <f t="shared" si="55"/>
        <v>0</v>
      </c>
      <c r="L306" s="65"/>
    </row>
    <row r="307" spans="1:12" ht="11.25" customHeight="1" x14ac:dyDescent="0.2">
      <c r="A307" s="122" t="s">
        <v>349</v>
      </c>
      <c r="B307" s="65"/>
      <c r="C307" s="65"/>
      <c r="D307" s="65"/>
      <c r="E307" s="65"/>
      <c r="F307" s="65">
        <f t="shared" si="50"/>
        <v>0</v>
      </c>
      <c r="G307" s="65">
        <f t="shared" si="54"/>
        <v>0</v>
      </c>
      <c r="H307" s="65"/>
      <c r="I307" s="65"/>
      <c r="J307" s="65">
        <f t="shared" si="51"/>
        <v>0</v>
      </c>
      <c r="K307" s="63">
        <f t="shared" si="55"/>
        <v>0</v>
      </c>
      <c r="L307" s="65"/>
    </row>
    <row r="308" spans="1:12" ht="11.25" customHeight="1" x14ac:dyDescent="0.2">
      <c r="A308" s="122" t="s">
        <v>343</v>
      </c>
      <c r="B308" s="65"/>
      <c r="C308" s="65"/>
      <c r="D308" s="65"/>
      <c r="E308" s="65"/>
      <c r="F308" s="65">
        <f t="shared" si="50"/>
        <v>0</v>
      </c>
      <c r="G308" s="65">
        <f t="shared" si="54"/>
        <v>0</v>
      </c>
      <c r="H308" s="65"/>
      <c r="I308" s="65"/>
      <c r="J308" s="65">
        <f t="shared" si="51"/>
        <v>0</v>
      </c>
      <c r="K308" s="63">
        <f t="shared" si="55"/>
        <v>0</v>
      </c>
      <c r="L308" s="65"/>
    </row>
    <row r="309" spans="1:12" ht="11.25" customHeight="1" x14ac:dyDescent="0.2">
      <c r="A309" s="121" t="s">
        <v>254</v>
      </c>
      <c r="B309" s="65">
        <f>SUM(B310:B313)</f>
        <v>978000</v>
      </c>
      <c r="C309" s="65">
        <f>SUM(C310:C313)</f>
        <v>852076.29</v>
      </c>
      <c r="D309" s="65">
        <f>SUM(D310:D313)</f>
        <v>121273.06</v>
      </c>
      <c r="E309" s="65">
        <f>SUM(E310:E313)</f>
        <v>391036.19999999995</v>
      </c>
      <c r="F309" s="65">
        <f t="shared" si="50"/>
        <v>5.2703048431088861E-2</v>
      </c>
      <c r="G309" s="65">
        <f>SUM(G310:G313)</f>
        <v>461040.09</v>
      </c>
      <c r="H309" s="65">
        <f>SUM(H310:H313)</f>
        <v>121273.06</v>
      </c>
      <c r="I309" s="65">
        <f>SUM(I310:I313)</f>
        <v>391036.19999999995</v>
      </c>
      <c r="J309" s="65">
        <f t="shared" si="51"/>
        <v>7.1804247462343262E-2</v>
      </c>
      <c r="K309" s="63">
        <f>SUM(K310:K313)</f>
        <v>461040.09</v>
      </c>
      <c r="L309" s="65">
        <f>SUM(L310:L313)</f>
        <v>0</v>
      </c>
    </row>
    <row r="310" spans="1:12" ht="11.25" customHeight="1" x14ac:dyDescent="0.2">
      <c r="A310" s="122" t="s">
        <v>386</v>
      </c>
      <c r="B310" s="65">
        <v>358000</v>
      </c>
      <c r="C310" s="65">
        <v>87076.29</v>
      </c>
      <c r="D310" s="65">
        <v>0</v>
      </c>
      <c r="E310" s="65">
        <v>87076.29</v>
      </c>
      <c r="F310" s="65">
        <f t="shared" si="50"/>
        <v>1.1735961859974957E-2</v>
      </c>
      <c r="G310" s="65">
        <f>C310-E310</f>
        <v>0</v>
      </c>
      <c r="H310" s="65">
        <v>0</v>
      </c>
      <c r="I310" s="65">
        <v>87076.29</v>
      </c>
      <c r="J310" s="65">
        <f t="shared" si="51"/>
        <v>1.5989433907302616E-2</v>
      </c>
      <c r="K310" s="63">
        <f>C310-I310</f>
        <v>0</v>
      </c>
      <c r="L310" s="65"/>
    </row>
    <row r="311" spans="1:12" ht="11.25" customHeight="1" x14ac:dyDescent="0.2">
      <c r="A311" s="122" t="s">
        <v>387</v>
      </c>
      <c r="B311" s="65">
        <v>620000</v>
      </c>
      <c r="C311" s="65">
        <v>765000</v>
      </c>
      <c r="D311" s="65">
        <v>121273.06</v>
      </c>
      <c r="E311" s="65">
        <v>303959.90999999997</v>
      </c>
      <c r="F311" s="65">
        <f t="shared" si="50"/>
        <v>4.0967086571113913E-2</v>
      </c>
      <c r="G311" s="65">
        <f>C311-E311</f>
        <v>461040.09</v>
      </c>
      <c r="H311" s="65">
        <v>121273.06</v>
      </c>
      <c r="I311" s="65">
        <v>303959.90999999997</v>
      </c>
      <c r="J311" s="65">
        <f t="shared" si="51"/>
        <v>5.5814813555040657E-2</v>
      </c>
      <c r="K311" s="63">
        <f>C311-I311</f>
        <v>461040.09</v>
      </c>
      <c r="L311" s="65"/>
    </row>
    <row r="312" spans="1:12" ht="11.25" customHeight="1" x14ac:dyDescent="0.2">
      <c r="A312" s="122" t="s">
        <v>349</v>
      </c>
      <c r="B312" s="65"/>
      <c r="C312" s="65"/>
      <c r="D312" s="65"/>
      <c r="E312" s="65"/>
      <c r="F312" s="65">
        <f t="shared" si="50"/>
        <v>0</v>
      </c>
      <c r="G312" s="65">
        <f>C312-E312</f>
        <v>0</v>
      </c>
      <c r="H312" s="65"/>
      <c r="I312" s="65"/>
      <c r="J312" s="65">
        <f t="shared" si="51"/>
        <v>0</v>
      </c>
      <c r="K312" s="63">
        <f>C312-I312</f>
        <v>0</v>
      </c>
      <c r="L312" s="65"/>
    </row>
    <row r="313" spans="1:12" ht="11.25" customHeight="1" x14ac:dyDescent="0.2">
      <c r="A313" s="122" t="s">
        <v>343</v>
      </c>
      <c r="B313" s="65"/>
      <c r="C313" s="65"/>
      <c r="D313" s="65"/>
      <c r="E313" s="65"/>
      <c r="F313" s="65">
        <f t="shared" si="50"/>
        <v>0</v>
      </c>
      <c r="G313" s="65">
        <f>C313-E313</f>
        <v>0</v>
      </c>
      <c r="H313" s="65"/>
      <c r="I313" s="65"/>
      <c r="J313" s="65">
        <f t="shared" si="51"/>
        <v>0</v>
      </c>
      <c r="K313" s="63">
        <f>C313-I313</f>
        <v>0</v>
      </c>
      <c r="L313" s="65"/>
    </row>
    <row r="314" spans="1:12" ht="11.25" customHeight="1" x14ac:dyDescent="0.2">
      <c r="A314" s="121" t="s">
        <v>255</v>
      </c>
      <c r="B314" s="65">
        <f>SUM(B315:B319)</f>
        <v>0</v>
      </c>
      <c r="C314" s="65">
        <f>SUM(C315:C319)</f>
        <v>0</v>
      </c>
      <c r="D314" s="65">
        <f>SUM(D315:D319)</f>
        <v>0</v>
      </c>
      <c r="E314" s="65">
        <f>SUM(E315:E319)</f>
        <v>0</v>
      </c>
      <c r="F314" s="65">
        <f t="shared" si="50"/>
        <v>0</v>
      </c>
      <c r="G314" s="65">
        <f>SUM(G315:G319)</f>
        <v>0</v>
      </c>
      <c r="H314" s="65">
        <f>SUM(H315:H319)</f>
        <v>0</v>
      </c>
      <c r="I314" s="65">
        <f>SUM(I315:I319)</f>
        <v>0</v>
      </c>
      <c r="J314" s="65">
        <f t="shared" si="51"/>
        <v>0</v>
      </c>
      <c r="K314" s="63">
        <f>SUM(K315:K319)</f>
        <v>0</v>
      </c>
      <c r="L314" s="65">
        <f>SUM(L315:L319)</f>
        <v>0</v>
      </c>
    </row>
    <row r="315" spans="1:12" ht="11.25" customHeight="1" x14ac:dyDescent="0.2">
      <c r="A315" s="122" t="s">
        <v>388</v>
      </c>
      <c r="B315" s="65"/>
      <c r="C315" s="65"/>
      <c r="D315" s="65"/>
      <c r="E315" s="65"/>
      <c r="F315" s="65">
        <f t="shared" si="50"/>
        <v>0</v>
      </c>
      <c r="G315" s="65">
        <f>C315-E315</f>
        <v>0</v>
      </c>
      <c r="H315" s="65"/>
      <c r="I315" s="65"/>
      <c r="J315" s="65">
        <f t="shared" si="51"/>
        <v>0</v>
      </c>
      <c r="K315" s="63">
        <f>C315-I315</f>
        <v>0</v>
      </c>
      <c r="L315" s="65"/>
    </row>
    <row r="316" spans="1:12" ht="11.25" customHeight="1" x14ac:dyDescent="0.2">
      <c r="A316" s="122" t="s">
        <v>389</v>
      </c>
      <c r="B316" s="65"/>
      <c r="C316" s="65"/>
      <c r="D316" s="65"/>
      <c r="E316" s="65"/>
      <c r="F316" s="65">
        <f t="shared" si="50"/>
        <v>0</v>
      </c>
      <c r="G316" s="65">
        <f>C316-E316</f>
        <v>0</v>
      </c>
      <c r="H316" s="65"/>
      <c r="I316" s="65"/>
      <c r="J316" s="65">
        <f t="shared" si="51"/>
        <v>0</v>
      </c>
      <c r="K316" s="63">
        <f>C316-I316</f>
        <v>0</v>
      </c>
      <c r="L316" s="65"/>
    </row>
    <row r="317" spans="1:12" ht="11.25" customHeight="1" x14ac:dyDescent="0.2">
      <c r="A317" s="122" t="s">
        <v>390</v>
      </c>
      <c r="B317" s="65"/>
      <c r="C317" s="65"/>
      <c r="D317" s="65"/>
      <c r="E317" s="65"/>
      <c r="F317" s="65">
        <f t="shared" si="50"/>
        <v>0</v>
      </c>
      <c r="G317" s="65">
        <f>C317-E317</f>
        <v>0</v>
      </c>
      <c r="H317" s="65"/>
      <c r="I317" s="65"/>
      <c r="J317" s="65">
        <f t="shared" si="51"/>
        <v>0</v>
      </c>
      <c r="K317" s="63">
        <f>C317-I317</f>
        <v>0</v>
      </c>
      <c r="L317" s="65"/>
    </row>
    <row r="318" spans="1:12" ht="11.25" customHeight="1" x14ac:dyDescent="0.2">
      <c r="A318" s="122" t="s">
        <v>349</v>
      </c>
      <c r="B318" s="65"/>
      <c r="C318" s="65"/>
      <c r="D318" s="65"/>
      <c r="E318" s="65"/>
      <c r="F318" s="65">
        <f t="shared" ref="F318:F349" si="56">IF($E$214&gt;0,E318/$E$214,0)*100</f>
        <v>0</v>
      </c>
      <c r="G318" s="65">
        <f>C318-E318</f>
        <v>0</v>
      </c>
      <c r="H318" s="65"/>
      <c r="I318" s="65"/>
      <c r="J318" s="65">
        <f t="shared" ref="J318:J349" si="57">IF($I$214&gt;0,I318/$I$214,0)*100</f>
        <v>0</v>
      </c>
      <c r="K318" s="63">
        <f>C318-I318</f>
        <v>0</v>
      </c>
      <c r="L318" s="65"/>
    </row>
    <row r="319" spans="1:12" ht="11.25" customHeight="1" x14ac:dyDescent="0.2">
      <c r="A319" s="122" t="s">
        <v>343</v>
      </c>
      <c r="B319" s="65"/>
      <c r="C319" s="65"/>
      <c r="D319" s="65"/>
      <c r="E319" s="65"/>
      <c r="F319" s="65">
        <f t="shared" si="56"/>
        <v>0</v>
      </c>
      <c r="G319" s="65">
        <f>C319-E319</f>
        <v>0</v>
      </c>
      <c r="H319" s="65"/>
      <c r="I319" s="65"/>
      <c r="J319" s="65">
        <f t="shared" si="57"/>
        <v>0</v>
      </c>
      <c r="K319" s="63">
        <f>C319-I319</f>
        <v>0</v>
      </c>
      <c r="L319" s="65"/>
    </row>
    <row r="320" spans="1:12" ht="11.25" customHeight="1" x14ac:dyDescent="0.2">
      <c r="A320" s="121" t="s">
        <v>256</v>
      </c>
      <c r="B320" s="65">
        <f>SUM(B321:B325)</f>
        <v>3860000</v>
      </c>
      <c r="C320" s="65">
        <f>SUM(C321:C325)</f>
        <v>3860000</v>
      </c>
      <c r="D320" s="65">
        <f>SUM(D321:D325)</f>
        <v>542985.47</v>
      </c>
      <c r="E320" s="65">
        <f>SUM(E321:E325)</f>
        <v>1666065.6</v>
      </c>
      <c r="F320" s="65">
        <f t="shared" si="56"/>
        <v>0.22454886786995973</v>
      </c>
      <c r="G320" s="65">
        <f>SUM(G321:G325)</f>
        <v>2193934.4</v>
      </c>
      <c r="H320" s="65">
        <f>SUM(H321:H325)</f>
        <v>543105.47</v>
      </c>
      <c r="I320" s="65">
        <f>SUM(I321:I325)</f>
        <v>1662397.6</v>
      </c>
      <c r="J320" s="65">
        <f t="shared" si="57"/>
        <v>0.30525871684310957</v>
      </c>
      <c r="K320" s="63">
        <f>SUM(K321:K325)</f>
        <v>2197602.4</v>
      </c>
      <c r="L320" s="65">
        <f>SUM(L321:L325)</f>
        <v>0</v>
      </c>
    </row>
    <row r="321" spans="1:12" ht="11.25" customHeight="1" x14ac:dyDescent="0.2">
      <c r="A321" s="122" t="s">
        <v>391</v>
      </c>
      <c r="B321" s="65">
        <v>2125000</v>
      </c>
      <c r="C321" s="65">
        <v>2125000</v>
      </c>
      <c r="D321" s="65">
        <v>293270.02</v>
      </c>
      <c r="E321" s="65">
        <v>906566.2</v>
      </c>
      <c r="F321" s="65">
        <f t="shared" si="56"/>
        <v>0.12218511315471099</v>
      </c>
      <c r="G321" s="65">
        <f>C321-E321</f>
        <v>1218433.8</v>
      </c>
      <c r="H321" s="65">
        <v>293270.02</v>
      </c>
      <c r="I321" s="65">
        <v>906566.2</v>
      </c>
      <c r="J321" s="65">
        <f t="shared" si="57"/>
        <v>0.16646874065827202</v>
      </c>
      <c r="K321" s="63">
        <f>C321-I321</f>
        <v>1218433.8</v>
      </c>
      <c r="L321" s="65"/>
    </row>
    <row r="322" spans="1:12" ht="11.25" customHeight="1" x14ac:dyDescent="0.2">
      <c r="A322" s="122" t="s">
        <v>392</v>
      </c>
      <c r="B322" s="65">
        <v>1735000</v>
      </c>
      <c r="C322" s="65">
        <v>1735000</v>
      </c>
      <c r="D322" s="65">
        <v>249715.45</v>
      </c>
      <c r="E322" s="65">
        <v>759499.4</v>
      </c>
      <c r="F322" s="65">
        <f t="shared" si="56"/>
        <v>0.10236375471524871</v>
      </c>
      <c r="G322" s="65">
        <f>C322-E322</f>
        <v>975500.6</v>
      </c>
      <c r="H322" s="65">
        <v>249835.45</v>
      </c>
      <c r="I322" s="65">
        <v>755831.4</v>
      </c>
      <c r="J322" s="65">
        <f t="shared" si="57"/>
        <v>0.13878997618483754</v>
      </c>
      <c r="K322" s="63">
        <f>C322-I322</f>
        <v>979168.6</v>
      </c>
      <c r="L322" s="65"/>
    </row>
    <row r="323" spans="1:12" ht="11.25" customHeight="1" x14ac:dyDescent="0.2">
      <c r="A323" s="122" t="s">
        <v>393</v>
      </c>
      <c r="B323" s="65"/>
      <c r="C323" s="65"/>
      <c r="D323" s="65"/>
      <c r="E323" s="65"/>
      <c r="F323" s="65">
        <f t="shared" si="56"/>
        <v>0</v>
      </c>
      <c r="G323" s="65">
        <f>C323-E323</f>
        <v>0</v>
      </c>
      <c r="H323" s="65"/>
      <c r="I323" s="65"/>
      <c r="J323" s="65">
        <f t="shared" si="57"/>
        <v>0</v>
      </c>
      <c r="K323" s="63">
        <f>C323-I323</f>
        <v>0</v>
      </c>
      <c r="L323" s="65"/>
    </row>
    <row r="324" spans="1:12" ht="11.25" customHeight="1" x14ac:dyDescent="0.2">
      <c r="A324" s="122" t="s">
        <v>349</v>
      </c>
      <c r="B324" s="65"/>
      <c r="C324" s="65"/>
      <c r="D324" s="65"/>
      <c r="E324" s="65"/>
      <c r="F324" s="65">
        <f t="shared" si="56"/>
        <v>0</v>
      </c>
      <c r="G324" s="65">
        <f>C324-E324</f>
        <v>0</v>
      </c>
      <c r="H324" s="65"/>
      <c r="I324" s="65"/>
      <c r="J324" s="65">
        <f t="shared" si="57"/>
        <v>0</v>
      </c>
      <c r="K324" s="63">
        <f>C324-I324</f>
        <v>0</v>
      </c>
      <c r="L324" s="65"/>
    </row>
    <row r="325" spans="1:12" ht="11.25" customHeight="1" x14ac:dyDescent="0.2">
      <c r="A325" s="122" t="s">
        <v>343</v>
      </c>
      <c r="B325" s="65"/>
      <c r="C325" s="65"/>
      <c r="D325" s="65"/>
      <c r="E325" s="65"/>
      <c r="F325" s="65">
        <f t="shared" si="56"/>
        <v>0</v>
      </c>
      <c r="G325" s="65">
        <f>C325-E325</f>
        <v>0</v>
      </c>
      <c r="H325" s="65"/>
      <c r="I325" s="65"/>
      <c r="J325" s="65">
        <f t="shared" si="57"/>
        <v>0</v>
      </c>
      <c r="K325" s="63">
        <f>C325-I325</f>
        <v>0</v>
      </c>
      <c r="L325" s="65"/>
    </row>
    <row r="326" spans="1:12" ht="11.25" customHeight="1" x14ac:dyDescent="0.2">
      <c r="A326" s="121" t="s">
        <v>257</v>
      </c>
      <c r="B326" s="65">
        <f>SUM(B327:B330)</f>
        <v>275000</v>
      </c>
      <c r="C326" s="65">
        <f>SUM(C327:C330)</f>
        <v>275000</v>
      </c>
      <c r="D326" s="65">
        <f>SUM(D327:D330)</f>
        <v>46444.56</v>
      </c>
      <c r="E326" s="65">
        <f>SUM(E327:E330)</f>
        <v>130829.82</v>
      </c>
      <c r="F326" s="65">
        <f t="shared" si="56"/>
        <v>1.7632971933776564E-2</v>
      </c>
      <c r="G326" s="65">
        <f>SUM(G327:G330)</f>
        <v>144170.18</v>
      </c>
      <c r="H326" s="65">
        <f>SUM(H327:H330)</f>
        <v>46564.56</v>
      </c>
      <c r="I326" s="65">
        <f>SUM(I327:I330)</f>
        <v>129209.82</v>
      </c>
      <c r="J326" s="65">
        <f t="shared" si="57"/>
        <v>2.3726227622518921E-2</v>
      </c>
      <c r="K326" s="63">
        <f>SUM(K327:K330)</f>
        <v>145790.18</v>
      </c>
      <c r="L326" s="65">
        <f>SUM(L327:L330)</f>
        <v>0</v>
      </c>
    </row>
    <row r="327" spans="1:12" ht="11.25" customHeight="1" x14ac:dyDescent="0.2">
      <c r="A327" s="122" t="s">
        <v>394</v>
      </c>
      <c r="B327" s="65"/>
      <c r="C327" s="65"/>
      <c r="D327" s="65"/>
      <c r="E327" s="65"/>
      <c r="F327" s="65">
        <f t="shared" si="56"/>
        <v>0</v>
      </c>
      <c r="G327" s="65">
        <f>C327-E327</f>
        <v>0</v>
      </c>
      <c r="H327" s="65"/>
      <c r="I327" s="65"/>
      <c r="J327" s="65">
        <f t="shared" si="57"/>
        <v>0</v>
      </c>
      <c r="K327" s="63">
        <f>C327-I327</f>
        <v>0</v>
      </c>
      <c r="L327" s="65"/>
    </row>
    <row r="328" spans="1:12" ht="11.25" customHeight="1" x14ac:dyDescent="0.2">
      <c r="A328" s="122" t="s">
        <v>395</v>
      </c>
      <c r="B328" s="65">
        <v>275000</v>
      </c>
      <c r="C328" s="65">
        <v>275000</v>
      </c>
      <c r="D328" s="65">
        <v>46444.56</v>
      </c>
      <c r="E328" s="65">
        <v>130829.82</v>
      </c>
      <c r="F328" s="65">
        <f t="shared" si="56"/>
        <v>1.7632971933776564E-2</v>
      </c>
      <c r="G328" s="65">
        <f>C328-E328</f>
        <v>144170.18</v>
      </c>
      <c r="H328" s="65">
        <v>46564.56</v>
      </c>
      <c r="I328" s="65">
        <v>129209.82</v>
      </c>
      <c r="J328" s="65">
        <f t="shared" si="57"/>
        <v>2.3726227622518921E-2</v>
      </c>
      <c r="K328" s="63">
        <f>C328-I328</f>
        <v>145790.18</v>
      </c>
      <c r="L328" s="65"/>
    </row>
    <row r="329" spans="1:12" ht="11.25" customHeight="1" x14ac:dyDescent="0.2">
      <c r="A329" s="122" t="s">
        <v>349</v>
      </c>
      <c r="B329" s="65"/>
      <c r="C329" s="65"/>
      <c r="D329" s="65"/>
      <c r="E329" s="65"/>
      <c r="F329" s="65">
        <f t="shared" si="56"/>
        <v>0</v>
      </c>
      <c r="G329" s="65">
        <f>C329-E329</f>
        <v>0</v>
      </c>
      <c r="H329" s="65"/>
      <c r="I329" s="65"/>
      <c r="J329" s="65">
        <f t="shared" si="57"/>
        <v>0</v>
      </c>
      <c r="K329" s="63">
        <f>C329-I329</f>
        <v>0</v>
      </c>
      <c r="L329" s="65"/>
    </row>
    <row r="330" spans="1:12" ht="11.25" customHeight="1" x14ac:dyDescent="0.2">
      <c r="A330" s="122" t="s">
        <v>343</v>
      </c>
      <c r="B330" s="65"/>
      <c r="C330" s="65"/>
      <c r="D330" s="65"/>
      <c r="E330" s="65"/>
      <c r="F330" s="65">
        <f t="shared" si="56"/>
        <v>0</v>
      </c>
      <c r="G330" s="65">
        <f>C330-E330</f>
        <v>0</v>
      </c>
      <c r="H330" s="65"/>
      <c r="I330" s="65"/>
      <c r="J330" s="65">
        <f t="shared" si="57"/>
        <v>0</v>
      </c>
      <c r="K330" s="63">
        <f>C330-I330</f>
        <v>0</v>
      </c>
      <c r="L330" s="65"/>
    </row>
    <row r="331" spans="1:12" ht="11.25" customHeight="1" x14ac:dyDescent="0.2">
      <c r="A331" s="121" t="s">
        <v>258</v>
      </c>
      <c r="B331" s="65">
        <f>SUM(B332:B335)</f>
        <v>12455000</v>
      </c>
      <c r="C331" s="65">
        <f>SUM(C332:C335)</f>
        <v>12457000</v>
      </c>
      <c r="D331" s="65">
        <f>SUM(D332:D335)</f>
        <v>1142292.19</v>
      </c>
      <c r="E331" s="65">
        <f>SUM(E332:E335)</f>
        <v>4139497.22</v>
      </c>
      <c r="F331" s="65">
        <f t="shared" si="56"/>
        <v>0.55791285427287229</v>
      </c>
      <c r="G331" s="65">
        <f>SUM(G332:G335)</f>
        <v>8317502.7799999993</v>
      </c>
      <c r="H331" s="65">
        <f>SUM(H332:H335)</f>
        <v>1405688.41</v>
      </c>
      <c r="I331" s="65">
        <f>SUM(I332:I335)</f>
        <v>3966232.65</v>
      </c>
      <c r="J331" s="65">
        <f t="shared" si="57"/>
        <v>0.72830175491124749</v>
      </c>
      <c r="K331" s="63">
        <f>SUM(K332:K335)</f>
        <v>8490767.3499999996</v>
      </c>
      <c r="L331" s="65">
        <f>SUM(L332:L335)</f>
        <v>0</v>
      </c>
    </row>
    <row r="332" spans="1:12" ht="11.25" customHeight="1" x14ac:dyDescent="0.2">
      <c r="A332" s="122" t="s">
        <v>396</v>
      </c>
      <c r="B332" s="65"/>
      <c r="C332" s="65"/>
      <c r="D332" s="65"/>
      <c r="E332" s="65"/>
      <c r="F332" s="65">
        <f t="shared" si="56"/>
        <v>0</v>
      </c>
      <c r="G332" s="65">
        <f>C332-E332</f>
        <v>0</v>
      </c>
      <c r="H332" s="65"/>
      <c r="I332" s="65"/>
      <c r="J332" s="65">
        <f t="shared" si="57"/>
        <v>0</v>
      </c>
      <c r="K332" s="63">
        <f>C332-I332</f>
        <v>0</v>
      </c>
      <c r="L332" s="65"/>
    </row>
    <row r="333" spans="1:12" ht="11.25" customHeight="1" x14ac:dyDescent="0.2">
      <c r="A333" s="122" t="s">
        <v>397</v>
      </c>
      <c r="B333" s="65">
        <v>12455000</v>
      </c>
      <c r="C333" s="65">
        <v>12457000</v>
      </c>
      <c r="D333" s="65">
        <v>1142292.19</v>
      </c>
      <c r="E333" s="65">
        <v>4139497.22</v>
      </c>
      <c r="F333" s="65">
        <f t="shared" si="56"/>
        <v>0.55791285427287229</v>
      </c>
      <c r="G333" s="65">
        <f>C333-E333</f>
        <v>8317502.7799999993</v>
      </c>
      <c r="H333" s="65">
        <v>1405688.41</v>
      </c>
      <c r="I333" s="65">
        <v>3966232.65</v>
      </c>
      <c r="J333" s="65">
        <f t="shared" si="57"/>
        <v>0.72830175491124749</v>
      </c>
      <c r="K333" s="63">
        <f>C333-I333</f>
        <v>8490767.3499999996</v>
      </c>
      <c r="L333" s="65"/>
    </row>
    <row r="334" spans="1:12" ht="11.25" customHeight="1" x14ac:dyDescent="0.2">
      <c r="A334" s="122" t="s">
        <v>349</v>
      </c>
      <c r="B334" s="65"/>
      <c r="C334" s="65"/>
      <c r="D334" s="65"/>
      <c r="E334" s="65"/>
      <c r="F334" s="65">
        <f t="shared" si="56"/>
        <v>0</v>
      </c>
      <c r="G334" s="65">
        <f>C334-E334</f>
        <v>0</v>
      </c>
      <c r="H334" s="65"/>
      <c r="I334" s="65"/>
      <c r="J334" s="65">
        <f t="shared" si="57"/>
        <v>0</v>
      </c>
      <c r="K334" s="63">
        <f>C334-I334</f>
        <v>0</v>
      </c>
      <c r="L334" s="65"/>
    </row>
    <row r="335" spans="1:12" ht="11.25" customHeight="1" x14ac:dyDescent="0.2">
      <c r="A335" s="122" t="s">
        <v>343</v>
      </c>
      <c r="B335" s="65"/>
      <c r="C335" s="65"/>
      <c r="D335" s="65"/>
      <c r="E335" s="65"/>
      <c r="F335" s="65">
        <f t="shared" si="56"/>
        <v>0</v>
      </c>
      <c r="G335" s="65">
        <f>C335-E335</f>
        <v>0</v>
      </c>
      <c r="H335" s="65"/>
      <c r="I335" s="65"/>
      <c r="J335" s="65">
        <f t="shared" si="57"/>
        <v>0</v>
      </c>
      <c r="K335" s="63">
        <f>C335-I335</f>
        <v>0</v>
      </c>
      <c r="L335" s="65"/>
    </row>
    <row r="336" spans="1:12" ht="11.25" customHeight="1" x14ac:dyDescent="0.2">
      <c r="A336" s="121" t="s">
        <v>259</v>
      </c>
      <c r="B336" s="65">
        <f>SUM(B337:B343)</f>
        <v>0</v>
      </c>
      <c r="C336" s="65">
        <f>SUM(C337:C343)</f>
        <v>0</v>
      </c>
      <c r="D336" s="65">
        <f>SUM(D337:D343)</f>
        <v>0</v>
      </c>
      <c r="E336" s="65">
        <f>SUM(E337:E343)</f>
        <v>0</v>
      </c>
      <c r="F336" s="65">
        <f t="shared" si="56"/>
        <v>0</v>
      </c>
      <c r="G336" s="65">
        <f>SUM(G337:G343)</f>
        <v>0</v>
      </c>
      <c r="H336" s="65">
        <f>SUM(H337:H343)</f>
        <v>0</v>
      </c>
      <c r="I336" s="65">
        <f>SUM(I337:I343)</f>
        <v>0</v>
      </c>
      <c r="J336" s="65">
        <f t="shared" si="57"/>
        <v>0</v>
      </c>
      <c r="K336" s="63">
        <f>SUM(K337:K343)</f>
        <v>0</v>
      </c>
      <c r="L336" s="65">
        <f>SUM(L337:L343)</f>
        <v>0</v>
      </c>
    </row>
    <row r="337" spans="1:12" ht="11.25" customHeight="1" x14ac:dyDescent="0.2">
      <c r="A337" s="122" t="s">
        <v>398</v>
      </c>
      <c r="B337" s="65"/>
      <c r="C337" s="65"/>
      <c r="D337" s="65"/>
      <c r="E337" s="65"/>
      <c r="F337" s="65">
        <f t="shared" si="56"/>
        <v>0</v>
      </c>
      <c r="G337" s="65">
        <f t="shared" ref="G337:G343" si="58">C337-E337</f>
        <v>0</v>
      </c>
      <c r="H337" s="65"/>
      <c r="I337" s="65"/>
      <c r="J337" s="65">
        <f t="shared" si="57"/>
        <v>0</v>
      </c>
      <c r="K337" s="63">
        <f t="shared" ref="K337:K343" si="59">C337-I337</f>
        <v>0</v>
      </c>
      <c r="L337" s="65"/>
    </row>
    <row r="338" spans="1:12" ht="11.25" customHeight="1" x14ac:dyDescent="0.2">
      <c r="A338" s="122" t="s">
        <v>399</v>
      </c>
      <c r="B338" s="65"/>
      <c r="C338" s="65"/>
      <c r="D338" s="65"/>
      <c r="E338" s="65"/>
      <c r="F338" s="65">
        <f t="shared" si="56"/>
        <v>0</v>
      </c>
      <c r="G338" s="65">
        <f t="shared" si="58"/>
        <v>0</v>
      </c>
      <c r="H338" s="65"/>
      <c r="I338" s="65"/>
      <c r="J338" s="65">
        <f t="shared" si="57"/>
        <v>0</v>
      </c>
      <c r="K338" s="63">
        <f t="shared" si="59"/>
        <v>0</v>
      </c>
      <c r="L338" s="65"/>
    </row>
    <row r="339" spans="1:12" ht="11.25" customHeight="1" x14ac:dyDescent="0.2">
      <c r="A339" s="122" t="s">
        <v>400</v>
      </c>
      <c r="B339" s="65"/>
      <c r="C339" s="65"/>
      <c r="D339" s="65"/>
      <c r="E339" s="65"/>
      <c r="F339" s="65">
        <f t="shared" si="56"/>
        <v>0</v>
      </c>
      <c r="G339" s="65">
        <f t="shared" si="58"/>
        <v>0</v>
      </c>
      <c r="H339" s="65"/>
      <c r="I339" s="65"/>
      <c r="J339" s="65">
        <f t="shared" si="57"/>
        <v>0</v>
      </c>
      <c r="K339" s="63">
        <f t="shared" si="59"/>
        <v>0</v>
      </c>
      <c r="L339" s="65"/>
    </row>
    <row r="340" spans="1:12" ht="11.25" customHeight="1" x14ac:dyDescent="0.2">
      <c r="A340" s="122" t="s">
        <v>401</v>
      </c>
      <c r="B340" s="65"/>
      <c r="C340" s="65"/>
      <c r="D340" s="65"/>
      <c r="E340" s="65"/>
      <c r="F340" s="65">
        <f t="shared" si="56"/>
        <v>0</v>
      </c>
      <c r="G340" s="65">
        <f t="shared" si="58"/>
        <v>0</v>
      </c>
      <c r="H340" s="65"/>
      <c r="I340" s="65"/>
      <c r="J340" s="65">
        <f t="shared" si="57"/>
        <v>0</v>
      </c>
      <c r="K340" s="63">
        <f t="shared" si="59"/>
        <v>0</v>
      </c>
      <c r="L340" s="65"/>
    </row>
    <row r="341" spans="1:12" ht="11.25" customHeight="1" x14ac:dyDescent="0.2">
      <c r="A341" s="122" t="s">
        <v>402</v>
      </c>
      <c r="B341" s="65"/>
      <c r="C341" s="65"/>
      <c r="D341" s="65"/>
      <c r="E341" s="65"/>
      <c r="F341" s="65">
        <f t="shared" si="56"/>
        <v>0</v>
      </c>
      <c r="G341" s="65">
        <f t="shared" si="58"/>
        <v>0</v>
      </c>
      <c r="H341" s="65"/>
      <c r="I341" s="65"/>
      <c r="J341" s="65">
        <f t="shared" si="57"/>
        <v>0</v>
      </c>
      <c r="K341" s="63">
        <f t="shared" si="59"/>
        <v>0</v>
      </c>
      <c r="L341" s="65"/>
    </row>
    <row r="342" spans="1:12" ht="11.25" customHeight="1" x14ac:dyDescent="0.2">
      <c r="A342" s="122" t="s">
        <v>349</v>
      </c>
      <c r="B342" s="65"/>
      <c r="C342" s="65"/>
      <c r="D342" s="65"/>
      <c r="E342" s="65"/>
      <c r="F342" s="65">
        <f t="shared" si="56"/>
        <v>0</v>
      </c>
      <c r="G342" s="65">
        <f t="shared" si="58"/>
        <v>0</v>
      </c>
      <c r="H342" s="65"/>
      <c r="I342" s="65"/>
      <c r="J342" s="65">
        <f t="shared" si="57"/>
        <v>0</v>
      </c>
      <c r="K342" s="63">
        <f t="shared" si="59"/>
        <v>0</v>
      </c>
      <c r="L342" s="65"/>
    </row>
    <row r="343" spans="1:12" ht="11.25" customHeight="1" x14ac:dyDescent="0.2">
      <c r="A343" s="122" t="s">
        <v>343</v>
      </c>
      <c r="B343" s="65"/>
      <c r="C343" s="65"/>
      <c r="D343" s="65"/>
      <c r="E343" s="65"/>
      <c r="F343" s="65">
        <f t="shared" si="56"/>
        <v>0</v>
      </c>
      <c r="G343" s="65">
        <f t="shared" si="58"/>
        <v>0</v>
      </c>
      <c r="H343" s="65"/>
      <c r="I343" s="65"/>
      <c r="J343" s="65">
        <f t="shared" si="57"/>
        <v>0</v>
      </c>
      <c r="K343" s="63">
        <f t="shared" si="59"/>
        <v>0</v>
      </c>
      <c r="L343" s="65"/>
    </row>
    <row r="344" spans="1:12" ht="11.25" customHeight="1" x14ac:dyDescent="0.2">
      <c r="A344" s="121" t="s">
        <v>260</v>
      </c>
      <c r="B344" s="65">
        <f>SUM(B345:B349)</f>
        <v>0</v>
      </c>
      <c r="C344" s="65">
        <f>SUM(C345:C349)</f>
        <v>0</v>
      </c>
      <c r="D344" s="65">
        <f>SUM(D345:D349)</f>
        <v>0</v>
      </c>
      <c r="E344" s="65">
        <f>SUM(E345:E349)</f>
        <v>0</v>
      </c>
      <c r="F344" s="65">
        <f t="shared" si="56"/>
        <v>0</v>
      </c>
      <c r="G344" s="65">
        <f>SUM(G345:G349)</f>
        <v>0</v>
      </c>
      <c r="H344" s="65">
        <f>SUM(H345:H349)</f>
        <v>0</v>
      </c>
      <c r="I344" s="65">
        <f>SUM(I345:I349)</f>
        <v>0</v>
      </c>
      <c r="J344" s="65">
        <f t="shared" si="57"/>
        <v>0</v>
      </c>
      <c r="K344" s="63">
        <f>SUM(K345:K349)</f>
        <v>0</v>
      </c>
      <c r="L344" s="65">
        <f>SUM(L345:L349)</f>
        <v>0</v>
      </c>
    </row>
    <row r="345" spans="1:12" ht="11.25" customHeight="1" x14ac:dyDescent="0.2">
      <c r="A345" s="122" t="s">
        <v>403</v>
      </c>
      <c r="B345" s="65"/>
      <c r="C345" s="65"/>
      <c r="D345" s="65"/>
      <c r="E345" s="65"/>
      <c r="F345" s="65">
        <f t="shared" si="56"/>
        <v>0</v>
      </c>
      <c r="G345" s="65">
        <f>C345-E345</f>
        <v>0</v>
      </c>
      <c r="H345" s="65"/>
      <c r="I345" s="65"/>
      <c r="J345" s="65">
        <f t="shared" si="57"/>
        <v>0</v>
      </c>
      <c r="K345" s="63">
        <f>C345-I345</f>
        <v>0</v>
      </c>
      <c r="L345" s="65"/>
    </row>
    <row r="346" spans="1:12" ht="11.25" customHeight="1" x14ac:dyDescent="0.2">
      <c r="A346" s="122" t="s">
        <v>404</v>
      </c>
      <c r="B346" s="65"/>
      <c r="C346" s="65"/>
      <c r="D346" s="65"/>
      <c r="E346" s="65"/>
      <c r="F346" s="65">
        <f t="shared" si="56"/>
        <v>0</v>
      </c>
      <c r="G346" s="65">
        <f>C346-E346</f>
        <v>0</v>
      </c>
      <c r="H346" s="65"/>
      <c r="I346" s="65"/>
      <c r="J346" s="65">
        <f t="shared" si="57"/>
        <v>0</v>
      </c>
      <c r="K346" s="63">
        <f>C346-I346</f>
        <v>0</v>
      </c>
      <c r="L346" s="65"/>
    </row>
    <row r="347" spans="1:12" ht="11.25" customHeight="1" x14ac:dyDescent="0.2">
      <c r="A347" s="122" t="s">
        <v>405</v>
      </c>
      <c r="B347" s="65"/>
      <c r="C347" s="65"/>
      <c r="D347" s="65"/>
      <c r="E347" s="65"/>
      <c r="F347" s="65">
        <f t="shared" si="56"/>
        <v>0</v>
      </c>
      <c r="G347" s="65">
        <f>C347-E347</f>
        <v>0</v>
      </c>
      <c r="H347" s="65"/>
      <c r="I347" s="65"/>
      <c r="J347" s="65">
        <f t="shared" si="57"/>
        <v>0</v>
      </c>
      <c r="K347" s="63">
        <f>C347-I347</f>
        <v>0</v>
      </c>
      <c r="L347" s="65"/>
    </row>
    <row r="348" spans="1:12" ht="11.25" customHeight="1" x14ac:dyDescent="0.2">
      <c r="A348" s="122" t="s">
        <v>349</v>
      </c>
      <c r="B348" s="65"/>
      <c r="C348" s="65"/>
      <c r="D348" s="65"/>
      <c r="E348" s="65"/>
      <c r="F348" s="65">
        <f t="shared" si="56"/>
        <v>0</v>
      </c>
      <c r="G348" s="65">
        <f>C348-E348</f>
        <v>0</v>
      </c>
      <c r="H348" s="65"/>
      <c r="I348" s="65"/>
      <c r="J348" s="65">
        <f t="shared" si="57"/>
        <v>0</v>
      </c>
      <c r="K348" s="63">
        <f>C348-I348</f>
        <v>0</v>
      </c>
      <c r="L348" s="65"/>
    </row>
    <row r="349" spans="1:12" ht="11.25" customHeight="1" x14ac:dyDescent="0.2">
      <c r="A349" s="122" t="s">
        <v>343</v>
      </c>
      <c r="B349" s="65"/>
      <c r="C349" s="65"/>
      <c r="D349" s="65"/>
      <c r="E349" s="65"/>
      <c r="F349" s="65">
        <f t="shared" si="56"/>
        <v>0</v>
      </c>
      <c r="G349" s="65">
        <f>C349-E349</f>
        <v>0</v>
      </c>
      <c r="H349" s="65"/>
      <c r="I349" s="65"/>
      <c r="J349" s="65">
        <f t="shared" si="57"/>
        <v>0</v>
      </c>
      <c r="K349" s="63">
        <f>C349-I349</f>
        <v>0</v>
      </c>
      <c r="L349" s="65"/>
    </row>
    <row r="350" spans="1:12" ht="11.25" customHeight="1" x14ac:dyDescent="0.2">
      <c r="A350" s="121" t="s">
        <v>261</v>
      </c>
      <c r="B350" s="65">
        <f>SUM(B351:B357)</f>
        <v>0</v>
      </c>
      <c r="C350" s="65">
        <f>SUM(C351:C357)</f>
        <v>0</v>
      </c>
      <c r="D350" s="65">
        <f>SUM(D351:D357)</f>
        <v>0</v>
      </c>
      <c r="E350" s="65">
        <f>SUM(E351:E357)</f>
        <v>0</v>
      </c>
      <c r="F350" s="65">
        <f t="shared" ref="F350:F381" si="60">IF($E$214&gt;0,E350/$E$214,0)*100</f>
        <v>0</v>
      </c>
      <c r="G350" s="65">
        <f>SUM(G351:G357)</f>
        <v>0</v>
      </c>
      <c r="H350" s="65">
        <f>SUM(H351:H357)</f>
        <v>0</v>
      </c>
      <c r="I350" s="65">
        <f>SUM(I351:I357)</f>
        <v>0</v>
      </c>
      <c r="J350" s="65">
        <f t="shared" ref="J350:J381" si="61">IF($I$214&gt;0,I350/$I$214,0)*100</f>
        <v>0</v>
      </c>
      <c r="K350" s="63">
        <f>SUM(K351:K357)</f>
        <v>0</v>
      </c>
      <c r="L350" s="65">
        <f>SUM(L351:L357)</f>
        <v>0</v>
      </c>
    </row>
    <row r="351" spans="1:12" ht="11.25" customHeight="1" x14ac:dyDescent="0.2">
      <c r="A351" s="122" t="s">
        <v>406</v>
      </c>
      <c r="B351" s="65"/>
      <c r="C351" s="65"/>
      <c r="D351" s="65"/>
      <c r="E351" s="65"/>
      <c r="F351" s="65">
        <f t="shared" si="60"/>
        <v>0</v>
      </c>
      <c r="G351" s="65">
        <f t="shared" ref="G351:G357" si="62">C351-E351</f>
        <v>0</v>
      </c>
      <c r="H351" s="65"/>
      <c r="I351" s="65"/>
      <c r="J351" s="65">
        <f t="shared" si="61"/>
        <v>0</v>
      </c>
      <c r="K351" s="63">
        <f t="shared" ref="K351:K357" si="63">C351-I351</f>
        <v>0</v>
      </c>
      <c r="L351" s="65"/>
    </row>
    <row r="352" spans="1:12" ht="11.25" customHeight="1" x14ac:dyDescent="0.2">
      <c r="A352" s="122" t="s">
        <v>407</v>
      </c>
      <c r="B352" s="65"/>
      <c r="C352" s="65"/>
      <c r="D352" s="65"/>
      <c r="E352" s="65"/>
      <c r="F352" s="65">
        <f t="shared" si="60"/>
        <v>0</v>
      </c>
      <c r="G352" s="65">
        <f t="shared" si="62"/>
        <v>0</v>
      </c>
      <c r="H352" s="65"/>
      <c r="I352" s="65"/>
      <c r="J352" s="65">
        <f t="shared" si="61"/>
        <v>0</v>
      </c>
      <c r="K352" s="63">
        <f t="shared" si="63"/>
        <v>0</v>
      </c>
      <c r="L352" s="65"/>
    </row>
    <row r="353" spans="1:12" ht="11.25" customHeight="1" x14ac:dyDescent="0.2">
      <c r="A353" s="122" t="s">
        <v>408</v>
      </c>
      <c r="B353" s="65"/>
      <c r="C353" s="65"/>
      <c r="D353" s="65"/>
      <c r="E353" s="65"/>
      <c r="F353" s="65">
        <f t="shared" si="60"/>
        <v>0</v>
      </c>
      <c r="G353" s="65">
        <f t="shared" si="62"/>
        <v>0</v>
      </c>
      <c r="H353" s="65"/>
      <c r="I353" s="65"/>
      <c r="J353" s="65">
        <f t="shared" si="61"/>
        <v>0</v>
      </c>
      <c r="K353" s="63">
        <f t="shared" si="63"/>
        <v>0</v>
      </c>
      <c r="L353" s="65"/>
    </row>
    <row r="354" spans="1:12" ht="11.25" customHeight="1" x14ac:dyDescent="0.2">
      <c r="A354" s="122" t="s">
        <v>543</v>
      </c>
      <c r="B354" s="65"/>
      <c r="C354" s="65"/>
      <c r="D354" s="65"/>
      <c r="E354" s="65"/>
      <c r="F354" s="65">
        <f t="shared" si="60"/>
        <v>0</v>
      </c>
      <c r="G354" s="65">
        <f t="shared" si="62"/>
        <v>0</v>
      </c>
      <c r="H354" s="65"/>
      <c r="I354" s="65"/>
      <c r="J354" s="65">
        <f t="shared" si="61"/>
        <v>0</v>
      </c>
      <c r="K354" s="63">
        <f t="shared" si="63"/>
        <v>0</v>
      </c>
      <c r="L354" s="65"/>
    </row>
    <row r="355" spans="1:12" ht="11.25" customHeight="1" x14ac:dyDescent="0.2">
      <c r="A355" s="122" t="s">
        <v>544</v>
      </c>
      <c r="B355" s="65"/>
      <c r="C355" s="65"/>
      <c r="D355" s="65"/>
      <c r="E355" s="65"/>
      <c r="F355" s="65">
        <f t="shared" si="60"/>
        <v>0</v>
      </c>
      <c r="G355" s="65">
        <f t="shared" si="62"/>
        <v>0</v>
      </c>
      <c r="H355" s="65"/>
      <c r="I355" s="65"/>
      <c r="J355" s="65">
        <f t="shared" si="61"/>
        <v>0</v>
      </c>
      <c r="K355" s="63">
        <f t="shared" si="63"/>
        <v>0</v>
      </c>
      <c r="L355" s="65"/>
    </row>
    <row r="356" spans="1:12" ht="11.25" customHeight="1" x14ac:dyDescent="0.2">
      <c r="A356" s="122" t="s">
        <v>349</v>
      </c>
      <c r="B356" s="65"/>
      <c r="C356" s="65"/>
      <c r="D356" s="65"/>
      <c r="E356" s="65"/>
      <c r="F356" s="65">
        <f t="shared" si="60"/>
        <v>0</v>
      </c>
      <c r="G356" s="65">
        <f t="shared" si="62"/>
        <v>0</v>
      </c>
      <c r="H356" s="65"/>
      <c r="I356" s="65"/>
      <c r="J356" s="65">
        <f t="shared" si="61"/>
        <v>0</v>
      </c>
      <c r="K356" s="63">
        <f t="shared" si="63"/>
        <v>0</v>
      </c>
      <c r="L356" s="65"/>
    </row>
    <row r="357" spans="1:12" ht="11.25" customHeight="1" x14ac:dyDescent="0.2">
      <c r="A357" s="122" t="s">
        <v>343</v>
      </c>
      <c r="B357" s="65"/>
      <c r="C357" s="65"/>
      <c r="D357" s="65"/>
      <c r="E357" s="65"/>
      <c r="F357" s="65">
        <f t="shared" si="60"/>
        <v>0</v>
      </c>
      <c r="G357" s="65">
        <f t="shared" si="62"/>
        <v>0</v>
      </c>
      <c r="H357" s="65"/>
      <c r="I357" s="65"/>
      <c r="J357" s="65">
        <f t="shared" si="61"/>
        <v>0</v>
      </c>
      <c r="K357" s="63">
        <f t="shared" si="63"/>
        <v>0</v>
      </c>
      <c r="L357" s="65"/>
    </row>
    <row r="358" spans="1:12" ht="11.25" customHeight="1" x14ac:dyDescent="0.2">
      <c r="A358" s="121" t="s">
        <v>262</v>
      </c>
      <c r="B358" s="65">
        <f>SUM(B359:B362)</f>
        <v>0</v>
      </c>
      <c r="C358" s="65">
        <f>SUM(C359:C362)</f>
        <v>0</v>
      </c>
      <c r="D358" s="65">
        <f>SUM(D359:D362)</f>
        <v>0</v>
      </c>
      <c r="E358" s="65">
        <f>SUM(E359:E362)</f>
        <v>0</v>
      </c>
      <c r="F358" s="65">
        <f t="shared" si="60"/>
        <v>0</v>
      </c>
      <c r="G358" s="65">
        <f>SUM(G359:G362)</f>
        <v>0</v>
      </c>
      <c r="H358" s="65">
        <f>SUM(H359:H362)</f>
        <v>0</v>
      </c>
      <c r="I358" s="65">
        <f>SUM(I359:I362)</f>
        <v>0</v>
      </c>
      <c r="J358" s="65">
        <f t="shared" si="61"/>
        <v>0</v>
      </c>
      <c r="K358" s="63">
        <f>SUM(K359:K362)</f>
        <v>0</v>
      </c>
      <c r="L358" s="65">
        <f>SUM(L359:L362)</f>
        <v>0</v>
      </c>
    </row>
    <row r="359" spans="1:12" ht="11.25" customHeight="1" x14ac:dyDescent="0.2">
      <c r="A359" s="122" t="s">
        <v>409</v>
      </c>
      <c r="B359" s="65"/>
      <c r="C359" s="65"/>
      <c r="D359" s="65"/>
      <c r="E359" s="65"/>
      <c r="F359" s="65">
        <f t="shared" si="60"/>
        <v>0</v>
      </c>
      <c r="G359" s="65">
        <f>C359-E359</f>
        <v>0</v>
      </c>
      <c r="H359" s="65"/>
      <c r="I359" s="65"/>
      <c r="J359" s="65">
        <f t="shared" si="61"/>
        <v>0</v>
      </c>
      <c r="K359" s="63">
        <f>C359-I359</f>
        <v>0</v>
      </c>
      <c r="L359" s="65"/>
    </row>
    <row r="360" spans="1:12" ht="11.25" customHeight="1" x14ac:dyDescent="0.2">
      <c r="A360" s="122" t="s">
        <v>410</v>
      </c>
      <c r="B360" s="65"/>
      <c r="C360" s="65"/>
      <c r="D360" s="65"/>
      <c r="E360" s="65"/>
      <c r="F360" s="65">
        <f t="shared" si="60"/>
        <v>0</v>
      </c>
      <c r="G360" s="65">
        <f>C360-E360</f>
        <v>0</v>
      </c>
      <c r="H360" s="65"/>
      <c r="I360" s="65"/>
      <c r="J360" s="65">
        <f t="shared" si="61"/>
        <v>0</v>
      </c>
      <c r="K360" s="63">
        <f>C360-I360</f>
        <v>0</v>
      </c>
      <c r="L360" s="65"/>
    </row>
    <row r="361" spans="1:12" ht="11.25" customHeight="1" x14ac:dyDescent="0.2">
      <c r="A361" s="122" t="s">
        <v>349</v>
      </c>
      <c r="B361" s="65"/>
      <c r="C361" s="65"/>
      <c r="D361" s="65"/>
      <c r="E361" s="65"/>
      <c r="F361" s="65">
        <f t="shared" si="60"/>
        <v>0</v>
      </c>
      <c r="G361" s="65">
        <f>C361-E361</f>
        <v>0</v>
      </c>
      <c r="H361" s="65"/>
      <c r="I361" s="65"/>
      <c r="J361" s="65">
        <f t="shared" si="61"/>
        <v>0</v>
      </c>
      <c r="K361" s="63">
        <f>C361-I361</f>
        <v>0</v>
      </c>
      <c r="L361" s="65"/>
    </row>
    <row r="362" spans="1:12" ht="11.25" customHeight="1" x14ac:dyDescent="0.2">
      <c r="A362" s="122" t="s">
        <v>343</v>
      </c>
      <c r="B362" s="65"/>
      <c r="C362" s="65"/>
      <c r="D362" s="65"/>
      <c r="E362" s="65"/>
      <c r="F362" s="65">
        <f t="shared" si="60"/>
        <v>0</v>
      </c>
      <c r="G362" s="65">
        <f>C362-E362</f>
        <v>0</v>
      </c>
      <c r="H362" s="65"/>
      <c r="I362" s="65"/>
      <c r="J362" s="65">
        <f t="shared" si="61"/>
        <v>0</v>
      </c>
      <c r="K362" s="63">
        <f>C362-I362</f>
        <v>0</v>
      </c>
      <c r="L362" s="65"/>
    </row>
    <row r="363" spans="1:12" ht="11.25" customHeight="1" x14ac:dyDescent="0.2">
      <c r="A363" s="121" t="s">
        <v>263</v>
      </c>
      <c r="B363" s="65">
        <f>SUM(B364:B370)</f>
        <v>440000</v>
      </c>
      <c r="C363" s="65">
        <f>SUM(C364:C370)</f>
        <v>440000</v>
      </c>
      <c r="D363" s="65">
        <f>SUM(D364:D370)</f>
        <v>54458.03</v>
      </c>
      <c r="E363" s="65">
        <f>SUM(E364:E370)</f>
        <v>169747.01</v>
      </c>
      <c r="F363" s="65">
        <f t="shared" si="60"/>
        <v>2.2878150127948582E-2</v>
      </c>
      <c r="G363" s="65">
        <f>SUM(G364:G370)</f>
        <v>270252.99</v>
      </c>
      <c r="H363" s="65">
        <f>SUM(H364:H370)</f>
        <v>54578.03</v>
      </c>
      <c r="I363" s="65">
        <f>SUM(I364:I370)</f>
        <v>167079.01</v>
      </c>
      <c r="J363" s="65">
        <f t="shared" si="61"/>
        <v>3.067997944897001E-2</v>
      </c>
      <c r="K363" s="63">
        <f>SUM(K364:K370)</f>
        <v>272920.99</v>
      </c>
      <c r="L363" s="65">
        <f>SUM(L364:L370)</f>
        <v>0</v>
      </c>
    </row>
    <row r="364" spans="1:12" ht="11.25" customHeight="1" x14ac:dyDescent="0.2">
      <c r="A364" s="122" t="s">
        <v>411</v>
      </c>
      <c r="B364" s="65">
        <v>440000</v>
      </c>
      <c r="C364" s="65">
        <v>440000</v>
      </c>
      <c r="D364" s="65">
        <v>54458.03</v>
      </c>
      <c r="E364" s="65">
        <v>169747.01</v>
      </c>
      <c r="F364" s="65">
        <f t="shared" si="60"/>
        <v>2.2878150127948582E-2</v>
      </c>
      <c r="G364" s="65">
        <f t="shared" ref="G364:G370" si="64">C364-E364</f>
        <v>270252.99</v>
      </c>
      <c r="H364" s="65">
        <v>54578.03</v>
      </c>
      <c r="I364" s="65">
        <v>167079.01</v>
      </c>
      <c r="J364" s="65">
        <f t="shared" si="61"/>
        <v>3.067997944897001E-2</v>
      </c>
      <c r="K364" s="63">
        <f t="shared" ref="K364:K370" si="65">C364-I364</f>
        <v>272920.99</v>
      </c>
      <c r="L364" s="65"/>
    </row>
    <row r="365" spans="1:12" ht="11.25" customHeight="1" x14ac:dyDescent="0.2">
      <c r="A365" s="122" t="s">
        <v>412</v>
      </c>
      <c r="B365" s="65"/>
      <c r="C365" s="65"/>
      <c r="D365" s="65"/>
      <c r="E365" s="65"/>
      <c r="F365" s="65">
        <f t="shared" si="60"/>
        <v>0</v>
      </c>
      <c r="G365" s="65">
        <f t="shared" si="64"/>
        <v>0</v>
      </c>
      <c r="H365" s="65"/>
      <c r="I365" s="65"/>
      <c r="J365" s="65">
        <f t="shared" si="61"/>
        <v>0</v>
      </c>
      <c r="K365" s="63">
        <f t="shared" si="65"/>
        <v>0</v>
      </c>
      <c r="L365" s="65"/>
    </row>
    <row r="366" spans="1:12" ht="11.25" customHeight="1" x14ac:dyDescent="0.2">
      <c r="A366" s="122" t="s">
        <v>413</v>
      </c>
      <c r="B366" s="65"/>
      <c r="C366" s="65"/>
      <c r="D366" s="65"/>
      <c r="E366" s="65"/>
      <c r="F366" s="65">
        <f t="shared" si="60"/>
        <v>0</v>
      </c>
      <c r="G366" s="65">
        <f t="shared" si="64"/>
        <v>0</v>
      </c>
      <c r="H366" s="65"/>
      <c r="I366" s="65"/>
      <c r="J366" s="65">
        <f t="shared" si="61"/>
        <v>0</v>
      </c>
      <c r="K366" s="63">
        <f t="shared" si="65"/>
        <v>0</v>
      </c>
      <c r="L366" s="65"/>
    </row>
    <row r="367" spans="1:12" ht="11.25" customHeight="1" x14ac:dyDescent="0.2">
      <c r="A367" s="122" t="s">
        <v>414</v>
      </c>
      <c r="B367" s="65"/>
      <c r="C367" s="65"/>
      <c r="D367" s="65"/>
      <c r="E367" s="65"/>
      <c r="F367" s="65">
        <f t="shared" si="60"/>
        <v>0</v>
      </c>
      <c r="G367" s="65">
        <f t="shared" si="64"/>
        <v>0</v>
      </c>
      <c r="H367" s="65"/>
      <c r="I367" s="65"/>
      <c r="J367" s="65">
        <f t="shared" si="61"/>
        <v>0</v>
      </c>
      <c r="K367" s="63">
        <f t="shared" si="65"/>
        <v>0</v>
      </c>
      <c r="L367" s="65"/>
    </row>
    <row r="368" spans="1:12" ht="11.25" customHeight="1" x14ac:dyDescent="0.2">
      <c r="A368" s="122" t="s">
        <v>415</v>
      </c>
      <c r="B368" s="65"/>
      <c r="C368" s="65"/>
      <c r="D368" s="65"/>
      <c r="E368" s="65"/>
      <c r="F368" s="65">
        <f t="shared" si="60"/>
        <v>0</v>
      </c>
      <c r="G368" s="65">
        <f t="shared" si="64"/>
        <v>0</v>
      </c>
      <c r="H368" s="65"/>
      <c r="I368" s="65"/>
      <c r="J368" s="65">
        <f t="shared" si="61"/>
        <v>0</v>
      </c>
      <c r="K368" s="63">
        <f t="shared" si="65"/>
        <v>0</v>
      </c>
      <c r="L368" s="65"/>
    </row>
    <row r="369" spans="1:12" ht="11.25" customHeight="1" x14ac:dyDescent="0.2">
      <c r="A369" s="122" t="s">
        <v>349</v>
      </c>
      <c r="B369" s="65"/>
      <c r="C369" s="65"/>
      <c r="D369" s="65"/>
      <c r="E369" s="65"/>
      <c r="F369" s="65">
        <f t="shared" si="60"/>
        <v>0</v>
      </c>
      <c r="G369" s="65">
        <f t="shared" si="64"/>
        <v>0</v>
      </c>
      <c r="H369" s="65"/>
      <c r="I369" s="65"/>
      <c r="J369" s="65">
        <f t="shared" si="61"/>
        <v>0</v>
      </c>
      <c r="K369" s="63">
        <f t="shared" si="65"/>
        <v>0</v>
      </c>
      <c r="L369" s="65"/>
    </row>
    <row r="370" spans="1:12" ht="11.25" customHeight="1" x14ac:dyDescent="0.2">
      <c r="A370" s="122" t="s">
        <v>343</v>
      </c>
      <c r="B370" s="65"/>
      <c r="C370" s="65"/>
      <c r="D370" s="65"/>
      <c r="E370" s="65"/>
      <c r="F370" s="65">
        <f t="shared" si="60"/>
        <v>0</v>
      </c>
      <c r="G370" s="65">
        <f t="shared" si="64"/>
        <v>0</v>
      </c>
      <c r="H370" s="65"/>
      <c r="I370" s="65"/>
      <c r="J370" s="65">
        <f t="shared" si="61"/>
        <v>0</v>
      </c>
      <c r="K370" s="63">
        <f t="shared" si="65"/>
        <v>0</v>
      </c>
      <c r="L370" s="65"/>
    </row>
    <row r="371" spans="1:12" ht="11.25" customHeight="1" x14ac:dyDescent="0.2">
      <c r="A371" s="121" t="s">
        <v>264</v>
      </c>
      <c r="B371" s="65">
        <f>SUM(B372:B378)</f>
        <v>0</v>
      </c>
      <c r="C371" s="65">
        <f>SUM(C372:C378)</f>
        <v>0</v>
      </c>
      <c r="D371" s="65">
        <f>SUM(D372:D378)</f>
        <v>0</v>
      </c>
      <c r="E371" s="65">
        <f>SUM(E372:E378)</f>
        <v>0</v>
      </c>
      <c r="F371" s="65">
        <f t="shared" si="60"/>
        <v>0</v>
      </c>
      <c r="G371" s="65">
        <f>SUM(G372:G378)</f>
        <v>0</v>
      </c>
      <c r="H371" s="65">
        <f>SUM(H372:H378)</f>
        <v>0</v>
      </c>
      <c r="I371" s="65">
        <f>SUM(I372:I378)</f>
        <v>0</v>
      </c>
      <c r="J371" s="65">
        <f t="shared" si="61"/>
        <v>0</v>
      </c>
      <c r="K371" s="63">
        <f>SUM(K372:K378)</f>
        <v>0</v>
      </c>
      <c r="L371" s="65">
        <f>SUM(L372:L378)</f>
        <v>0</v>
      </c>
    </row>
    <row r="372" spans="1:12" ht="11.25" customHeight="1" x14ac:dyDescent="0.2">
      <c r="A372" s="122" t="s">
        <v>416</v>
      </c>
      <c r="B372" s="65"/>
      <c r="C372" s="65"/>
      <c r="D372" s="65"/>
      <c r="E372" s="65"/>
      <c r="F372" s="65">
        <f t="shared" si="60"/>
        <v>0</v>
      </c>
      <c r="G372" s="65">
        <f t="shared" ref="G372:G378" si="66">C372-E372</f>
        <v>0</v>
      </c>
      <c r="H372" s="65"/>
      <c r="I372" s="65"/>
      <c r="J372" s="65">
        <f t="shared" si="61"/>
        <v>0</v>
      </c>
      <c r="K372" s="63">
        <f t="shared" ref="K372:K378" si="67">C372-I372</f>
        <v>0</v>
      </c>
      <c r="L372" s="65"/>
    </row>
    <row r="373" spans="1:12" ht="11.25" customHeight="1" x14ac:dyDescent="0.2">
      <c r="A373" s="122" t="s">
        <v>417</v>
      </c>
      <c r="B373" s="65"/>
      <c r="C373" s="65"/>
      <c r="D373" s="65"/>
      <c r="E373" s="65"/>
      <c r="F373" s="65">
        <f t="shared" si="60"/>
        <v>0</v>
      </c>
      <c r="G373" s="65">
        <f t="shared" si="66"/>
        <v>0</v>
      </c>
      <c r="H373" s="65"/>
      <c r="I373" s="65"/>
      <c r="J373" s="65">
        <f t="shared" si="61"/>
        <v>0</v>
      </c>
      <c r="K373" s="63">
        <f t="shared" si="67"/>
        <v>0</v>
      </c>
      <c r="L373" s="65"/>
    </row>
    <row r="374" spans="1:12" ht="11.25" customHeight="1" x14ac:dyDescent="0.2">
      <c r="A374" s="122" t="s">
        <v>418</v>
      </c>
      <c r="B374" s="65"/>
      <c r="C374" s="65"/>
      <c r="D374" s="65"/>
      <c r="E374" s="65"/>
      <c r="F374" s="65">
        <f t="shared" si="60"/>
        <v>0</v>
      </c>
      <c r="G374" s="65">
        <f t="shared" si="66"/>
        <v>0</v>
      </c>
      <c r="H374" s="65"/>
      <c r="I374" s="65"/>
      <c r="J374" s="65">
        <f t="shared" si="61"/>
        <v>0</v>
      </c>
      <c r="K374" s="63">
        <f t="shared" si="67"/>
        <v>0</v>
      </c>
      <c r="L374" s="65"/>
    </row>
    <row r="375" spans="1:12" ht="11.25" customHeight="1" x14ac:dyDescent="0.2">
      <c r="A375" s="122" t="s">
        <v>419</v>
      </c>
      <c r="B375" s="65"/>
      <c r="C375" s="65"/>
      <c r="D375" s="65"/>
      <c r="E375" s="65"/>
      <c r="F375" s="65">
        <f t="shared" si="60"/>
        <v>0</v>
      </c>
      <c r="G375" s="65">
        <f t="shared" si="66"/>
        <v>0</v>
      </c>
      <c r="H375" s="65"/>
      <c r="I375" s="65"/>
      <c r="J375" s="65">
        <f t="shared" si="61"/>
        <v>0</v>
      </c>
      <c r="K375" s="63">
        <f t="shared" si="67"/>
        <v>0</v>
      </c>
      <c r="L375" s="65"/>
    </row>
    <row r="376" spans="1:12" ht="11.25" customHeight="1" x14ac:dyDescent="0.2">
      <c r="A376" s="122" t="s">
        <v>420</v>
      </c>
      <c r="B376" s="65"/>
      <c r="C376" s="65"/>
      <c r="D376" s="65"/>
      <c r="E376" s="65"/>
      <c r="F376" s="65">
        <f t="shared" si="60"/>
        <v>0</v>
      </c>
      <c r="G376" s="65">
        <f t="shared" si="66"/>
        <v>0</v>
      </c>
      <c r="H376" s="65"/>
      <c r="I376" s="65"/>
      <c r="J376" s="65">
        <f t="shared" si="61"/>
        <v>0</v>
      </c>
      <c r="K376" s="63">
        <f t="shared" si="67"/>
        <v>0</v>
      </c>
      <c r="L376" s="65"/>
    </row>
    <row r="377" spans="1:12" ht="11.25" customHeight="1" x14ac:dyDescent="0.2">
      <c r="A377" s="122" t="s">
        <v>349</v>
      </c>
      <c r="B377" s="65"/>
      <c r="C377" s="65"/>
      <c r="D377" s="65"/>
      <c r="E377" s="65"/>
      <c r="F377" s="65">
        <f t="shared" si="60"/>
        <v>0</v>
      </c>
      <c r="G377" s="65">
        <f t="shared" si="66"/>
        <v>0</v>
      </c>
      <c r="H377" s="65"/>
      <c r="I377" s="65"/>
      <c r="J377" s="65">
        <f t="shared" si="61"/>
        <v>0</v>
      </c>
      <c r="K377" s="63">
        <f t="shared" si="67"/>
        <v>0</v>
      </c>
      <c r="L377" s="65"/>
    </row>
    <row r="378" spans="1:12" ht="11.25" customHeight="1" x14ac:dyDescent="0.2">
      <c r="A378" s="122" t="s">
        <v>343</v>
      </c>
      <c r="B378" s="65"/>
      <c r="C378" s="65"/>
      <c r="D378" s="65"/>
      <c r="E378" s="65"/>
      <c r="F378" s="65">
        <f t="shared" si="60"/>
        <v>0</v>
      </c>
      <c r="G378" s="65">
        <f t="shared" si="66"/>
        <v>0</v>
      </c>
      <c r="H378" s="65"/>
      <c r="I378" s="65"/>
      <c r="J378" s="65">
        <f t="shared" si="61"/>
        <v>0</v>
      </c>
      <c r="K378" s="63">
        <f t="shared" si="67"/>
        <v>0</v>
      </c>
      <c r="L378" s="65"/>
    </row>
    <row r="379" spans="1:12" ht="11.25" customHeight="1" x14ac:dyDescent="0.2">
      <c r="A379" s="121" t="s">
        <v>265</v>
      </c>
      <c r="B379" s="65">
        <f>SUM(B380:B383)</f>
        <v>0</v>
      </c>
      <c r="C379" s="65">
        <f>SUM(C380:C383)</f>
        <v>0</v>
      </c>
      <c r="D379" s="65">
        <f>SUM(D380:D383)</f>
        <v>0</v>
      </c>
      <c r="E379" s="65">
        <f>SUM(E380:E383)</f>
        <v>0</v>
      </c>
      <c r="F379" s="65">
        <f t="shared" si="60"/>
        <v>0</v>
      </c>
      <c r="G379" s="65">
        <f>SUM(G380:G383)</f>
        <v>0</v>
      </c>
      <c r="H379" s="65">
        <f>SUM(H380:H383)</f>
        <v>0</v>
      </c>
      <c r="I379" s="65">
        <f>SUM(I380:I383)</f>
        <v>0</v>
      </c>
      <c r="J379" s="65">
        <f t="shared" si="61"/>
        <v>0</v>
      </c>
      <c r="K379" s="63">
        <f>SUM(K380:K383)</f>
        <v>0</v>
      </c>
      <c r="L379" s="65">
        <f>SUM(L380:L383)</f>
        <v>0</v>
      </c>
    </row>
    <row r="380" spans="1:12" ht="11.25" customHeight="1" x14ac:dyDescent="0.2">
      <c r="A380" s="122" t="s">
        <v>421</v>
      </c>
      <c r="B380" s="65"/>
      <c r="C380" s="65"/>
      <c r="D380" s="65"/>
      <c r="E380" s="65"/>
      <c r="F380" s="65">
        <f t="shared" si="60"/>
        <v>0</v>
      </c>
      <c r="G380" s="65">
        <f>C380-E380</f>
        <v>0</v>
      </c>
      <c r="H380" s="65"/>
      <c r="I380" s="65"/>
      <c r="J380" s="65">
        <f t="shared" si="61"/>
        <v>0</v>
      </c>
      <c r="K380" s="63">
        <f>C380-I380</f>
        <v>0</v>
      </c>
      <c r="L380" s="65"/>
    </row>
    <row r="381" spans="1:12" ht="11.25" customHeight="1" x14ac:dyDescent="0.2">
      <c r="A381" s="122" t="s">
        <v>422</v>
      </c>
      <c r="B381" s="65"/>
      <c r="C381" s="65"/>
      <c r="D381" s="65"/>
      <c r="E381" s="65"/>
      <c r="F381" s="65">
        <f t="shared" si="60"/>
        <v>0</v>
      </c>
      <c r="G381" s="65">
        <f>C381-E381</f>
        <v>0</v>
      </c>
      <c r="H381" s="65"/>
      <c r="I381" s="65"/>
      <c r="J381" s="65">
        <f t="shared" si="61"/>
        <v>0</v>
      </c>
      <c r="K381" s="63">
        <f>C381-I381</f>
        <v>0</v>
      </c>
      <c r="L381" s="65"/>
    </row>
    <row r="382" spans="1:12" ht="11.25" customHeight="1" x14ac:dyDescent="0.2">
      <c r="A382" s="122" t="s">
        <v>349</v>
      </c>
      <c r="B382" s="65"/>
      <c r="C382" s="65"/>
      <c r="D382" s="65"/>
      <c r="E382" s="65"/>
      <c r="F382" s="65">
        <f t="shared" ref="F382:F413" si="68">IF($E$214&gt;0,E382/$E$214,0)*100</f>
        <v>0</v>
      </c>
      <c r="G382" s="65">
        <f>C382-E382</f>
        <v>0</v>
      </c>
      <c r="H382" s="65"/>
      <c r="I382" s="65"/>
      <c r="J382" s="65">
        <f t="shared" ref="J382:J413" si="69">IF($I$214&gt;0,I382/$I$214,0)*100</f>
        <v>0</v>
      </c>
      <c r="K382" s="63">
        <f>C382-I382</f>
        <v>0</v>
      </c>
      <c r="L382" s="65"/>
    </row>
    <row r="383" spans="1:12" ht="11.25" customHeight="1" x14ac:dyDescent="0.2">
      <c r="A383" s="122" t="s">
        <v>343</v>
      </c>
      <c r="B383" s="65"/>
      <c r="C383" s="65"/>
      <c r="D383" s="65"/>
      <c r="E383" s="65"/>
      <c r="F383" s="65">
        <f t="shared" si="68"/>
        <v>0</v>
      </c>
      <c r="G383" s="65">
        <f>C383-E383</f>
        <v>0</v>
      </c>
      <c r="H383" s="65"/>
      <c r="I383" s="65"/>
      <c r="J383" s="65">
        <f t="shared" si="69"/>
        <v>0</v>
      </c>
      <c r="K383" s="63">
        <f>C383-I383</f>
        <v>0</v>
      </c>
      <c r="L383" s="65"/>
    </row>
    <row r="384" spans="1:12" ht="11.25" customHeight="1" x14ac:dyDescent="0.2">
      <c r="A384" s="121" t="s">
        <v>266</v>
      </c>
      <c r="B384" s="65">
        <f>SUM(B385:B390)</f>
        <v>0</v>
      </c>
      <c r="C384" s="65">
        <f>SUM(C385:C390)</f>
        <v>0</v>
      </c>
      <c r="D384" s="65">
        <f>SUM(D385:D390)</f>
        <v>0</v>
      </c>
      <c r="E384" s="65">
        <f>SUM(E385:E390)</f>
        <v>0</v>
      </c>
      <c r="F384" s="65">
        <f t="shared" si="68"/>
        <v>0</v>
      </c>
      <c r="G384" s="65">
        <f>SUM(G385:G390)</f>
        <v>0</v>
      </c>
      <c r="H384" s="65">
        <f>SUM(H385:H390)</f>
        <v>0</v>
      </c>
      <c r="I384" s="65">
        <f>SUM(I385:I390)</f>
        <v>0</v>
      </c>
      <c r="J384" s="65">
        <f t="shared" si="69"/>
        <v>0</v>
      </c>
      <c r="K384" s="63">
        <f>SUM(K385:K390)</f>
        <v>0</v>
      </c>
      <c r="L384" s="65">
        <f>SUM(L385:L390)</f>
        <v>0</v>
      </c>
    </row>
    <row r="385" spans="1:12" ht="11.25" customHeight="1" x14ac:dyDescent="0.2">
      <c r="A385" s="122" t="s">
        <v>423</v>
      </c>
      <c r="B385" s="65"/>
      <c r="C385" s="65"/>
      <c r="D385" s="65"/>
      <c r="E385" s="65"/>
      <c r="F385" s="65">
        <f t="shared" si="68"/>
        <v>0</v>
      </c>
      <c r="G385" s="65">
        <f t="shared" ref="G385:G390" si="70">C385-E385</f>
        <v>0</v>
      </c>
      <c r="H385" s="65"/>
      <c r="I385" s="65"/>
      <c r="J385" s="65">
        <f t="shared" si="69"/>
        <v>0</v>
      </c>
      <c r="K385" s="63">
        <f t="shared" ref="K385:K390" si="71">C385-I385</f>
        <v>0</v>
      </c>
      <c r="L385" s="65"/>
    </row>
    <row r="386" spans="1:12" ht="11.25" customHeight="1" x14ac:dyDescent="0.2">
      <c r="A386" s="122" t="s">
        <v>424</v>
      </c>
      <c r="B386" s="65"/>
      <c r="C386" s="65"/>
      <c r="D386" s="65"/>
      <c r="E386" s="65"/>
      <c r="F386" s="65">
        <f t="shared" si="68"/>
        <v>0</v>
      </c>
      <c r="G386" s="65">
        <f t="shared" si="70"/>
        <v>0</v>
      </c>
      <c r="H386" s="65"/>
      <c r="I386" s="65"/>
      <c r="J386" s="65">
        <f t="shared" si="69"/>
        <v>0</v>
      </c>
      <c r="K386" s="63">
        <f t="shared" si="71"/>
        <v>0</v>
      </c>
      <c r="L386" s="65"/>
    </row>
    <row r="387" spans="1:12" ht="11.25" customHeight="1" x14ac:dyDescent="0.2">
      <c r="A387" s="122" t="s">
        <v>425</v>
      </c>
      <c r="B387" s="65"/>
      <c r="C387" s="65"/>
      <c r="D387" s="65"/>
      <c r="E387" s="65"/>
      <c r="F387" s="65">
        <f t="shared" si="68"/>
        <v>0</v>
      </c>
      <c r="G387" s="65">
        <f t="shared" si="70"/>
        <v>0</v>
      </c>
      <c r="H387" s="65"/>
      <c r="I387" s="65"/>
      <c r="J387" s="65">
        <f t="shared" si="69"/>
        <v>0</v>
      </c>
      <c r="K387" s="63">
        <f t="shared" si="71"/>
        <v>0</v>
      </c>
      <c r="L387" s="65"/>
    </row>
    <row r="388" spans="1:12" ht="11.25" customHeight="1" x14ac:dyDescent="0.2">
      <c r="A388" s="122" t="s">
        <v>426</v>
      </c>
      <c r="B388" s="65"/>
      <c r="C388" s="65"/>
      <c r="D388" s="65"/>
      <c r="E388" s="65"/>
      <c r="F388" s="65">
        <f t="shared" si="68"/>
        <v>0</v>
      </c>
      <c r="G388" s="65">
        <f t="shared" si="70"/>
        <v>0</v>
      </c>
      <c r="H388" s="65"/>
      <c r="I388" s="65"/>
      <c r="J388" s="65">
        <f t="shared" si="69"/>
        <v>0</v>
      </c>
      <c r="K388" s="63">
        <f t="shared" si="71"/>
        <v>0</v>
      </c>
      <c r="L388" s="65"/>
    </row>
    <row r="389" spans="1:12" ht="11.25" customHeight="1" x14ac:dyDescent="0.2">
      <c r="A389" s="122" t="s">
        <v>349</v>
      </c>
      <c r="B389" s="65"/>
      <c r="C389" s="65"/>
      <c r="D389" s="65"/>
      <c r="E389" s="65"/>
      <c r="F389" s="65">
        <f t="shared" si="68"/>
        <v>0</v>
      </c>
      <c r="G389" s="65">
        <f t="shared" si="70"/>
        <v>0</v>
      </c>
      <c r="H389" s="65"/>
      <c r="I389" s="65"/>
      <c r="J389" s="65">
        <f t="shared" si="69"/>
        <v>0</v>
      </c>
      <c r="K389" s="63">
        <f t="shared" si="71"/>
        <v>0</v>
      </c>
      <c r="L389" s="65"/>
    </row>
    <row r="390" spans="1:12" ht="11.25" customHeight="1" x14ac:dyDescent="0.2">
      <c r="A390" s="122" t="s">
        <v>343</v>
      </c>
      <c r="B390" s="65"/>
      <c r="C390" s="65"/>
      <c r="D390" s="65"/>
      <c r="E390" s="65"/>
      <c r="F390" s="65">
        <f t="shared" si="68"/>
        <v>0</v>
      </c>
      <c r="G390" s="65">
        <f t="shared" si="70"/>
        <v>0</v>
      </c>
      <c r="H390" s="65"/>
      <c r="I390" s="65"/>
      <c r="J390" s="65">
        <f t="shared" si="69"/>
        <v>0</v>
      </c>
      <c r="K390" s="63">
        <f t="shared" si="71"/>
        <v>0</v>
      </c>
      <c r="L390" s="65"/>
    </row>
    <row r="391" spans="1:12" ht="11.25" customHeight="1" x14ac:dyDescent="0.2">
      <c r="A391" s="121" t="s">
        <v>267</v>
      </c>
      <c r="B391" s="65">
        <f>SUM(B392:B398)</f>
        <v>0</v>
      </c>
      <c r="C391" s="65">
        <f>SUM(C392:C398)</f>
        <v>0</v>
      </c>
      <c r="D391" s="65">
        <f>SUM(D392:D398)</f>
        <v>0</v>
      </c>
      <c r="E391" s="65">
        <f>SUM(E392:E398)</f>
        <v>0</v>
      </c>
      <c r="F391" s="65">
        <f t="shared" si="68"/>
        <v>0</v>
      </c>
      <c r="G391" s="65">
        <f>SUM(G392:G398)</f>
        <v>0</v>
      </c>
      <c r="H391" s="65">
        <f>SUM(H392:H398)</f>
        <v>0</v>
      </c>
      <c r="I391" s="65">
        <f>SUM(I392:I398)</f>
        <v>0</v>
      </c>
      <c r="J391" s="65">
        <f t="shared" si="69"/>
        <v>0</v>
      </c>
      <c r="K391" s="63">
        <f>SUM(K392:K398)</f>
        <v>0</v>
      </c>
      <c r="L391" s="65">
        <f>SUM(L392:L398)</f>
        <v>0</v>
      </c>
    </row>
    <row r="392" spans="1:12" ht="11.25" customHeight="1" x14ac:dyDescent="0.2">
      <c r="A392" s="122" t="s">
        <v>427</v>
      </c>
      <c r="B392" s="65"/>
      <c r="C392" s="65"/>
      <c r="D392" s="65"/>
      <c r="E392" s="65"/>
      <c r="F392" s="65">
        <f t="shared" si="68"/>
        <v>0</v>
      </c>
      <c r="G392" s="65">
        <f t="shared" ref="G392:G398" si="72">C392-E392</f>
        <v>0</v>
      </c>
      <c r="H392" s="65"/>
      <c r="I392" s="65"/>
      <c r="J392" s="65">
        <f t="shared" si="69"/>
        <v>0</v>
      </c>
      <c r="K392" s="63">
        <f t="shared" ref="K392:K398" si="73">C392-I392</f>
        <v>0</v>
      </c>
      <c r="L392" s="65"/>
    </row>
    <row r="393" spans="1:12" ht="11.25" customHeight="1" x14ac:dyDescent="0.2">
      <c r="A393" s="122" t="s">
        <v>428</v>
      </c>
      <c r="B393" s="65"/>
      <c r="C393" s="65"/>
      <c r="D393" s="65"/>
      <c r="E393" s="65"/>
      <c r="F393" s="65">
        <f t="shared" si="68"/>
        <v>0</v>
      </c>
      <c r="G393" s="65">
        <f t="shared" si="72"/>
        <v>0</v>
      </c>
      <c r="H393" s="65"/>
      <c r="I393" s="65"/>
      <c r="J393" s="65">
        <f t="shared" si="69"/>
        <v>0</v>
      </c>
      <c r="K393" s="63">
        <f t="shared" si="73"/>
        <v>0</v>
      </c>
      <c r="L393" s="65"/>
    </row>
    <row r="394" spans="1:12" ht="11.25" customHeight="1" x14ac:dyDescent="0.2">
      <c r="A394" s="122" t="s">
        <v>429</v>
      </c>
      <c r="B394" s="65"/>
      <c r="C394" s="65"/>
      <c r="D394" s="65"/>
      <c r="E394" s="65"/>
      <c r="F394" s="65">
        <f t="shared" si="68"/>
        <v>0</v>
      </c>
      <c r="G394" s="65">
        <f t="shared" si="72"/>
        <v>0</v>
      </c>
      <c r="H394" s="65"/>
      <c r="I394" s="65"/>
      <c r="J394" s="65">
        <f t="shared" si="69"/>
        <v>0</v>
      </c>
      <c r="K394" s="63">
        <f t="shared" si="73"/>
        <v>0</v>
      </c>
      <c r="L394" s="65"/>
    </row>
    <row r="395" spans="1:12" ht="11.25" customHeight="1" x14ac:dyDescent="0.2">
      <c r="A395" s="122" t="s">
        <v>430</v>
      </c>
      <c r="B395" s="65"/>
      <c r="C395" s="65"/>
      <c r="D395" s="65"/>
      <c r="E395" s="65"/>
      <c r="F395" s="65">
        <f t="shared" si="68"/>
        <v>0</v>
      </c>
      <c r="G395" s="65">
        <f t="shared" si="72"/>
        <v>0</v>
      </c>
      <c r="H395" s="65"/>
      <c r="I395" s="65"/>
      <c r="J395" s="65">
        <f t="shared" si="69"/>
        <v>0</v>
      </c>
      <c r="K395" s="63">
        <f t="shared" si="73"/>
        <v>0</v>
      </c>
      <c r="L395" s="65"/>
    </row>
    <row r="396" spans="1:12" ht="11.25" customHeight="1" x14ac:dyDescent="0.2">
      <c r="A396" s="122" t="s">
        <v>431</v>
      </c>
      <c r="B396" s="65"/>
      <c r="C396" s="65"/>
      <c r="D396" s="65"/>
      <c r="E396" s="65"/>
      <c r="F396" s="65">
        <f t="shared" si="68"/>
        <v>0</v>
      </c>
      <c r="G396" s="65">
        <f t="shared" si="72"/>
        <v>0</v>
      </c>
      <c r="H396" s="65"/>
      <c r="I396" s="65"/>
      <c r="J396" s="65">
        <f t="shared" si="69"/>
        <v>0</v>
      </c>
      <c r="K396" s="63">
        <f t="shared" si="73"/>
        <v>0</v>
      </c>
      <c r="L396" s="65"/>
    </row>
    <row r="397" spans="1:12" ht="11.25" customHeight="1" x14ac:dyDescent="0.2">
      <c r="A397" s="122" t="s">
        <v>349</v>
      </c>
      <c r="B397" s="65"/>
      <c r="C397" s="65"/>
      <c r="D397" s="65"/>
      <c r="E397" s="65"/>
      <c r="F397" s="65">
        <f t="shared" si="68"/>
        <v>0</v>
      </c>
      <c r="G397" s="65">
        <f t="shared" si="72"/>
        <v>0</v>
      </c>
      <c r="H397" s="65"/>
      <c r="I397" s="65"/>
      <c r="J397" s="65">
        <f t="shared" si="69"/>
        <v>0</v>
      </c>
      <c r="K397" s="63">
        <f t="shared" si="73"/>
        <v>0</v>
      </c>
      <c r="L397" s="65"/>
    </row>
    <row r="398" spans="1:12" ht="11.25" customHeight="1" x14ac:dyDescent="0.2">
      <c r="A398" s="122" t="s">
        <v>343</v>
      </c>
      <c r="B398" s="65"/>
      <c r="C398" s="65"/>
      <c r="D398" s="65"/>
      <c r="E398" s="65"/>
      <c r="F398" s="65">
        <f t="shared" si="68"/>
        <v>0</v>
      </c>
      <c r="G398" s="65">
        <f t="shared" si="72"/>
        <v>0</v>
      </c>
      <c r="H398" s="65"/>
      <c r="I398" s="65"/>
      <c r="J398" s="65">
        <f t="shared" si="69"/>
        <v>0</v>
      </c>
      <c r="K398" s="63">
        <f t="shared" si="73"/>
        <v>0</v>
      </c>
      <c r="L398" s="65"/>
    </row>
    <row r="399" spans="1:12" ht="11.25" customHeight="1" x14ac:dyDescent="0.2">
      <c r="A399" s="121" t="s">
        <v>268</v>
      </c>
      <c r="B399" s="65">
        <f>SUM(B400:B404)</f>
        <v>1915000</v>
      </c>
      <c r="C399" s="65">
        <f>SUM(C400:C404)</f>
        <v>1915000</v>
      </c>
      <c r="D399" s="65">
        <f>SUM(D400:D404)</f>
        <v>268027.28000000003</v>
      </c>
      <c r="E399" s="65">
        <f>SUM(E400:E404)</f>
        <v>859030.87</v>
      </c>
      <c r="F399" s="65">
        <f t="shared" si="68"/>
        <v>0.11577839991645379</v>
      </c>
      <c r="G399" s="65">
        <f>SUM(G400:G404)</f>
        <v>1055969.1299999999</v>
      </c>
      <c r="H399" s="65">
        <f>SUM(H400:H404)</f>
        <v>271556.59999999998</v>
      </c>
      <c r="I399" s="65">
        <f>SUM(I400:I404)</f>
        <v>838118.39</v>
      </c>
      <c r="J399" s="65">
        <f t="shared" si="69"/>
        <v>0.15389997212099735</v>
      </c>
      <c r="K399" s="63">
        <f>SUM(K400:K404)</f>
        <v>1076881.6099999999</v>
      </c>
      <c r="L399" s="65">
        <f>SUM(L400:L404)</f>
        <v>0</v>
      </c>
    </row>
    <row r="400" spans="1:12" ht="11.25" customHeight="1" x14ac:dyDescent="0.2">
      <c r="A400" s="122" t="s">
        <v>432</v>
      </c>
      <c r="B400" s="65"/>
      <c r="C400" s="65"/>
      <c r="D400" s="65"/>
      <c r="E400" s="65"/>
      <c r="F400" s="65">
        <f t="shared" si="68"/>
        <v>0</v>
      </c>
      <c r="G400" s="65">
        <f>C400-E400</f>
        <v>0</v>
      </c>
      <c r="H400" s="65"/>
      <c r="I400" s="65"/>
      <c r="J400" s="65">
        <f t="shared" si="69"/>
        <v>0</v>
      </c>
      <c r="K400" s="63">
        <f>C400-I400</f>
        <v>0</v>
      </c>
      <c r="L400" s="65"/>
    </row>
    <row r="401" spans="1:12" ht="11.25" customHeight="1" x14ac:dyDescent="0.2">
      <c r="A401" s="122" t="s">
        <v>433</v>
      </c>
      <c r="B401" s="65">
        <v>1915000</v>
      </c>
      <c r="C401" s="65">
        <v>1915000</v>
      </c>
      <c r="D401" s="65">
        <v>268027.28000000003</v>
      </c>
      <c r="E401" s="65">
        <v>859030.87</v>
      </c>
      <c r="F401" s="65">
        <f t="shared" si="68"/>
        <v>0.11577839991645379</v>
      </c>
      <c r="G401" s="65">
        <f>C401-E401</f>
        <v>1055969.1299999999</v>
      </c>
      <c r="H401" s="65">
        <v>271556.59999999998</v>
      </c>
      <c r="I401" s="65">
        <v>838118.39</v>
      </c>
      <c r="J401" s="65">
        <f t="shared" si="69"/>
        <v>0.15389997212099735</v>
      </c>
      <c r="K401" s="63">
        <f>C401-I401</f>
        <v>1076881.6099999999</v>
      </c>
      <c r="L401" s="65"/>
    </row>
    <row r="402" spans="1:12" ht="11.25" customHeight="1" x14ac:dyDescent="0.2">
      <c r="A402" s="122" t="s">
        <v>434</v>
      </c>
      <c r="B402" s="65"/>
      <c r="C402" s="65"/>
      <c r="D402" s="65"/>
      <c r="E402" s="65"/>
      <c r="F402" s="65">
        <f t="shared" si="68"/>
        <v>0</v>
      </c>
      <c r="G402" s="65">
        <f>C402-E402</f>
        <v>0</v>
      </c>
      <c r="H402" s="65"/>
      <c r="I402" s="65"/>
      <c r="J402" s="65">
        <f t="shared" si="69"/>
        <v>0</v>
      </c>
      <c r="K402" s="63">
        <f>C402-I402</f>
        <v>0</v>
      </c>
      <c r="L402" s="65"/>
    </row>
    <row r="403" spans="1:12" ht="11.25" customHeight="1" x14ac:dyDescent="0.2">
      <c r="A403" s="122" t="s">
        <v>349</v>
      </c>
      <c r="B403" s="65"/>
      <c r="C403" s="65"/>
      <c r="D403" s="65"/>
      <c r="E403" s="65"/>
      <c r="F403" s="65">
        <f t="shared" si="68"/>
        <v>0</v>
      </c>
      <c r="G403" s="65">
        <f>C403-E403</f>
        <v>0</v>
      </c>
      <c r="H403" s="65"/>
      <c r="I403" s="65"/>
      <c r="J403" s="65">
        <f t="shared" si="69"/>
        <v>0</v>
      </c>
      <c r="K403" s="63">
        <f>C403-I403</f>
        <v>0</v>
      </c>
      <c r="L403" s="65"/>
    </row>
    <row r="404" spans="1:12" ht="11.25" customHeight="1" x14ac:dyDescent="0.2">
      <c r="A404" s="122" t="s">
        <v>343</v>
      </c>
      <c r="B404" s="65"/>
      <c r="C404" s="65"/>
      <c r="D404" s="65"/>
      <c r="E404" s="65"/>
      <c r="F404" s="65">
        <f t="shared" si="68"/>
        <v>0</v>
      </c>
      <c r="G404" s="65">
        <f>C404-E404</f>
        <v>0</v>
      </c>
      <c r="H404" s="65"/>
      <c r="I404" s="65"/>
      <c r="J404" s="65">
        <f t="shared" si="69"/>
        <v>0</v>
      </c>
      <c r="K404" s="63">
        <f>C404-I404</f>
        <v>0</v>
      </c>
      <c r="L404" s="65"/>
    </row>
    <row r="405" spans="1:12" ht="11.25" customHeight="1" x14ac:dyDescent="0.2">
      <c r="A405" s="121" t="s">
        <v>269</v>
      </c>
      <c r="B405" s="65">
        <f>SUM(B406:B414)</f>
        <v>428000</v>
      </c>
      <c r="C405" s="65">
        <f>SUM(C406:C414)</f>
        <v>428000</v>
      </c>
      <c r="D405" s="65">
        <f>SUM(D406:D414)</f>
        <v>70894.31</v>
      </c>
      <c r="E405" s="65">
        <f>SUM(E406:E414)</f>
        <v>183807.67</v>
      </c>
      <c r="F405" s="65">
        <f t="shared" si="68"/>
        <v>2.4773216735472576E-2</v>
      </c>
      <c r="G405" s="65">
        <f>SUM(G406:G414)</f>
        <v>244192.33</v>
      </c>
      <c r="H405" s="65">
        <f>SUM(H406:H414)</f>
        <v>70894.31</v>
      </c>
      <c r="I405" s="65">
        <f>SUM(I406:I414)</f>
        <v>183807.67</v>
      </c>
      <c r="J405" s="65">
        <f t="shared" si="69"/>
        <v>3.3751789277199226E-2</v>
      </c>
      <c r="K405" s="63">
        <f>SUM(K406:K414)</f>
        <v>244192.33</v>
      </c>
      <c r="L405" s="65">
        <f>SUM(L406:L414)</f>
        <v>0</v>
      </c>
    </row>
    <row r="406" spans="1:12" ht="11.25" customHeight="1" x14ac:dyDescent="0.2">
      <c r="A406" s="122" t="s">
        <v>435</v>
      </c>
      <c r="B406" s="65"/>
      <c r="C406" s="65"/>
      <c r="D406" s="65"/>
      <c r="E406" s="65"/>
      <c r="F406" s="65">
        <f t="shared" si="68"/>
        <v>0</v>
      </c>
      <c r="G406" s="65">
        <f t="shared" ref="G406:G413" si="74">C406-E406</f>
        <v>0</v>
      </c>
      <c r="H406" s="65"/>
      <c r="I406" s="65"/>
      <c r="J406" s="65">
        <f t="shared" si="69"/>
        <v>0</v>
      </c>
      <c r="K406" s="63">
        <f t="shared" ref="K406:K413" si="75">C406-I406</f>
        <v>0</v>
      </c>
      <c r="L406" s="65"/>
    </row>
    <row r="407" spans="1:12" ht="11.25" customHeight="1" x14ac:dyDescent="0.2">
      <c r="A407" s="122" t="s">
        <v>436</v>
      </c>
      <c r="B407" s="65"/>
      <c r="C407" s="65"/>
      <c r="D407" s="65"/>
      <c r="E407" s="65"/>
      <c r="F407" s="65">
        <f t="shared" si="68"/>
        <v>0</v>
      </c>
      <c r="G407" s="65">
        <f t="shared" si="74"/>
        <v>0</v>
      </c>
      <c r="H407" s="65"/>
      <c r="I407" s="65"/>
      <c r="J407" s="65">
        <f t="shared" si="69"/>
        <v>0</v>
      </c>
      <c r="K407" s="63">
        <f t="shared" si="75"/>
        <v>0</v>
      </c>
      <c r="L407" s="65"/>
    </row>
    <row r="408" spans="1:12" ht="11.25" customHeight="1" x14ac:dyDescent="0.2">
      <c r="A408" s="122" t="s">
        <v>437</v>
      </c>
      <c r="B408" s="65"/>
      <c r="C408" s="65"/>
      <c r="D408" s="65"/>
      <c r="E408" s="65"/>
      <c r="F408" s="65">
        <f t="shared" si="68"/>
        <v>0</v>
      </c>
      <c r="G408" s="65">
        <f t="shared" si="74"/>
        <v>0</v>
      </c>
      <c r="H408" s="65"/>
      <c r="I408" s="65"/>
      <c r="J408" s="65">
        <f t="shared" si="69"/>
        <v>0</v>
      </c>
      <c r="K408" s="63">
        <f t="shared" si="75"/>
        <v>0</v>
      </c>
      <c r="L408" s="65"/>
    </row>
    <row r="409" spans="1:12" ht="11.25" customHeight="1" x14ac:dyDescent="0.2">
      <c r="A409" s="122" t="s">
        <v>438</v>
      </c>
      <c r="B409" s="65"/>
      <c r="C409" s="65"/>
      <c r="D409" s="65"/>
      <c r="E409" s="65"/>
      <c r="F409" s="65">
        <f t="shared" si="68"/>
        <v>0</v>
      </c>
      <c r="G409" s="65">
        <f t="shared" si="74"/>
        <v>0</v>
      </c>
      <c r="H409" s="65"/>
      <c r="I409" s="65"/>
      <c r="J409" s="65">
        <f t="shared" si="69"/>
        <v>0</v>
      </c>
      <c r="K409" s="63">
        <f t="shared" si="75"/>
        <v>0</v>
      </c>
      <c r="L409" s="65"/>
    </row>
    <row r="410" spans="1:12" ht="11.25" customHeight="1" x14ac:dyDescent="0.2">
      <c r="A410" s="122" t="s">
        <v>439</v>
      </c>
      <c r="B410" s="65"/>
      <c r="C410" s="65"/>
      <c r="D410" s="65"/>
      <c r="E410" s="65"/>
      <c r="F410" s="65">
        <f t="shared" si="68"/>
        <v>0</v>
      </c>
      <c r="G410" s="65">
        <f t="shared" si="74"/>
        <v>0</v>
      </c>
      <c r="H410" s="65"/>
      <c r="I410" s="65"/>
      <c r="J410" s="65">
        <f t="shared" si="69"/>
        <v>0</v>
      </c>
      <c r="K410" s="63">
        <f t="shared" si="75"/>
        <v>0</v>
      </c>
      <c r="L410" s="65"/>
    </row>
    <row r="411" spans="1:12" ht="11.25" customHeight="1" x14ac:dyDescent="0.2">
      <c r="A411" s="122" t="s">
        <v>440</v>
      </c>
      <c r="B411" s="65">
        <v>428000</v>
      </c>
      <c r="C411" s="65">
        <v>428000</v>
      </c>
      <c r="D411" s="65">
        <v>70894.31</v>
      </c>
      <c r="E411" s="65">
        <v>183807.67</v>
      </c>
      <c r="F411" s="65">
        <f t="shared" si="68"/>
        <v>2.4773216735472576E-2</v>
      </c>
      <c r="G411" s="65">
        <f t="shared" si="74"/>
        <v>244192.33</v>
      </c>
      <c r="H411" s="65">
        <v>70894.31</v>
      </c>
      <c r="I411" s="65">
        <v>183807.67</v>
      </c>
      <c r="J411" s="65">
        <f t="shared" si="69"/>
        <v>3.3751789277199226E-2</v>
      </c>
      <c r="K411" s="63">
        <f t="shared" si="75"/>
        <v>244192.33</v>
      </c>
      <c r="L411" s="65"/>
    </row>
    <row r="412" spans="1:12" ht="11.25" customHeight="1" x14ac:dyDescent="0.2">
      <c r="A412" s="122" t="s">
        <v>530</v>
      </c>
      <c r="B412" s="65"/>
      <c r="C412" s="65"/>
      <c r="D412" s="65"/>
      <c r="E412" s="65"/>
      <c r="F412" s="65">
        <f t="shared" si="68"/>
        <v>0</v>
      </c>
      <c r="G412" s="65">
        <f t="shared" si="74"/>
        <v>0</v>
      </c>
      <c r="H412" s="65"/>
      <c r="I412" s="65"/>
      <c r="J412" s="65">
        <f t="shared" si="69"/>
        <v>0</v>
      </c>
      <c r="K412" s="63">
        <f t="shared" si="75"/>
        <v>0</v>
      </c>
      <c r="L412" s="65"/>
    </row>
    <row r="413" spans="1:12" ht="11.25" customHeight="1" x14ac:dyDescent="0.2">
      <c r="A413" s="122" t="s">
        <v>343</v>
      </c>
      <c r="B413" s="18"/>
      <c r="C413" s="18"/>
      <c r="D413" s="18"/>
      <c r="E413" s="18"/>
      <c r="F413" s="18">
        <f t="shared" si="68"/>
        <v>0</v>
      </c>
      <c r="G413" s="18">
        <f t="shared" si="74"/>
        <v>0</v>
      </c>
      <c r="H413" s="18"/>
      <c r="I413" s="18"/>
      <c r="J413" s="18">
        <f t="shared" si="69"/>
        <v>0</v>
      </c>
      <c r="K413" s="15">
        <f t="shared" si="75"/>
        <v>0</v>
      </c>
      <c r="L413" s="18"/>
    </row>
    <row r="414" spans="1:12" ht="11.25" customHeight="1" x14ac:dyDescent="0.2">
      <c r="A414" s="121" t="s">
        <v>61</v>
      </c>
      <c r="B414" s="18"/>
      <c r="C414" s="18"/>
      <c r="D414" s="18"/>
      <c r="E414" s="18"/>
      <c r="F414" s="18"/>
      <c r="G414" s="18"/>
      <c r="H414" s="18"/>
      <c r="I414" s="18"/>
      <c r="J414" s="18"/>
      <c r="K414" s="15"/>
      <c r="L414" s="18"/>
    </row>
    <row r="415" spans="1:12" ht="11.25" customHeight="1" x14ac:dyDescent="0.2">
      <c r="A415" s="744" t="s">
        <v>1125</v>
      </c>
      <c r="B415" s="746"/>
      <c r="C415" s="746"/>
      <c r="D415" s="746"/>
      <c r="E415" s="746"/>
      <c r="F415" s="746"/>
      <c r="G415" s="746"/>
      <c r="H415" s="746"/>
      <c r="I415" s="746"/>
      <c r="J415" s="746"/>
      <c r="K415" s="746"/>
      <c r="L415" s="746"/>
    </row>
    <row r="416" spans="1:12" ht="11.25" customHeight="1" x14ac:dyDescent="0.2">
      <c r="A416" s="747" t="s">
        <v>448</v>
      </c>
      <c r="B416" s="747"/>
      <c r="C416" s="747"/>
      <c r="D416" s="103"/>
      <c r="E416" s="103"/>
      <c r="F416" s="103"/>
      <c r="G416" s="103"/>
      <c r="H416" s="103"/>
      <c r="I416" s="103"/>
      <c r="J416" s="103"/>
      <c r="K416" s="103"/>
      <c r="L416" s="103"/>
    </row>
    <row r="421" spans="1:11" ht="11.25" customHeight="1" x14ac:dyDescent="0.2">
      <c r="A421" s="531" t="s">
        <v>1118</v>
      </c>
      <c r="B421" s="532"/>
      <c r="C421" s="532"/>
      <c r="D421" s="531" t="s">
        <v>1120</v>
      </c>
      <c r="E421" s="532"/>
      <c r="F421" s="533"/>
      <c r="G421" s="535"/>
      <c r="H421" s="534"/>
      <c r="I421" s="532" t="s">
        <v>1122</v>
      </c>
      <c r="J421" s="532"/>
      <c r="K421" s="532"/>
    </row>
    <row r="422" spans="1:11" ht="11.25" customHeight="1" x14ac:dyDescent="0.2">
      <c r="A422" s="531" t="s">
        <v>1119</v>
      </c>
      <c r="B422" s="533"/>
      <c r="C422" s="533"/>
      <c r="D422" s="532" t="s">
        <v>1121</v>
      </c>
      <c r="E422" s="532"/>
      <c r="F422" s="533"/>
      <c r="G422" s="535"/>
      <c r="H422" s="534"/>
      <c r="I422" s="532" t="s">
        <v>1123</v>
      </c>
      <c r="J422" s="532"/>
      <c r="K422" s="532"/>
    </row>
    <row r="423" spans="1:11" ht="11.25" customHeight="1" x14ac:dyDescent="0.2">
      <c r="A423" s="534"/>
      <c r="B423" s="534"/>
      <c r="C423" s="534"/>
      <c r="D423" s="534" t="s">
        <v>1136</v>
      </c>
      <c r="E423" s="534"/>
      <c r="F423" s="534"/>
      <c r="G423" s="536"/>
      <c r="H423" s="534"/>
      <c r="I423" s="532" t="s">
        <v>1137</v>
      </c>
      <c r="J423" s="532"/>
      <c r="K423" s="532"/>
    </row>
  </sheetData>
  <mergeCells count="13">
    <mergeCell ref="A11:L11"/>
    <mergeCell ref="A215:L215"/>
    <mergeCell ref="A14:L14"/>
    <mergeCell ref="H219:J219"/>
    <mergeCell ref="H17:J17"/>
    <mergeCell ref="D17:F17"/>
    <mergeCell ref="D219:F219"/>
    <mergeCell ref="L17:L19"/>
    <mergeCell ref="A415:L415"/>
    <mergeCell ref="A416:C416"/>
    <mergeCell ref="A217:J217"/>
    <mergeCell ref="A216:C216"/>
    <mergeCell ref="L219:L221"/>
  </mergeCells>
  <phoneticPr fontId="3" type="noConversion"/>
  <printOptions horizontalCentered="1"/>
  <pageMargins left="0.39370078740157483" right="0.39370078740157483" top="0.98425196850393704" bottom="0.98425196850393704" header="0" footer="0"/>
  <pageSetup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O63"/>
  <sheetViews>
    <sheetView showGridLines="0" zoomScaleNormal="100" zoomScaleSheetLayoutView="130" workbookViewId="0"/>
  </sheetViews>
  <sheetFormatPr defaultColWidth="4.140625" defaultRowHeight="11.25" customHeight="1" x14ac:dyDescent="0.2"/>
  <cols>
    <col min="1" max="1" width="52.7109375" style="50" customWidth="1"/>
    <col min="2" max="4" width="12.85546875" style="50" bestFit="1" customWidth="1"/>
    <col min="5" max="5" width="12" style="50" bestFit="1" customWidth="1"/>
    <col min="6" max="7" width="12.85546875" style="50" bestFit="1" customWidth="1"/>
    <col min="8" max="8" width="12.85546875" style="57" bestFit="1" customWidth="1"/>
    <col min="9" max="13" width="12.85546875" style="50" bestFit="1" customWidth="1"/>
    <col min="14" max="15" width="14.28515625" style="50" bestFit="1" customWidth="1"/>
    <col min="16" max="16384" width="4.140625" style="50"/>
  </cols>
  <sheetData>
    <row r="1" spans="1:15" ht="12.75" x14ac:dyDescent="0.2"/>
    <row r="2" spans="1:15" ht="25.5" customHeight="1" x14ac:dyDescent="0.35">
      <c r="A2" s="506" t="s">
        <v>1113</v>
      </c>
    </row>
    <row r="3" spans="1:15" ht="15.75" customHeight="1" x14ac:dyDescent="0.25">
      <c r="A3" s="235" t="s">
        <v>1114</v>
      </c>
    </row>
    <row r="4" spans="1:15" ht="15.75" customHeight="1" x14ac:dyDescent="0.25">
      <c r="A4" s="235" t="s">
        <v>1115</v>
      </c>
    </row>
    <row r="5" spans="1:15" ht="15.75" customHeight="1" x14ac:dyDescent="0.25">
      <c r="A5" s="235" t="s">
        <v>1116</v>
      </c>
    </row>
    <row r="6" spans="1:15" ht="15.75" x14ac:dyDescent="0.25">
      <c r="A6" s="51" t="s">
        <v>78</v>
      </c>
    </row>
    <row r="7" spans="1:15" ht="12.75" x14ac:dyDescent="0.2">
      <c r="A7" s="52"/>
    </row>
    <row r="8" spans="1:15" ht="12.75" x14ac:dyDescent="0.2">
      <c r="A8" s="407" t="s">
        <v>1113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</row>
    <row r="9" spans="1:15" ht="12.75" x14ac:dyDescent="0.2">
      <c r="A9" s="53" t="s">
        <v>64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</row>
    <row r="10" spans="1:15" ht="12.75" x14ac:dyDescent="0.2">
      <c r="A10" s="54" t="s">
        <v>107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</row>
    <row r="11" spans="1:15" ht="12.75" x14ac:dyDescent="0.2">
      <c r="A11" s="752" t="s">
        <v>66</v>
      </c>
      <c r="B11" s="752"/>
      <c r="C11" s="752"/>
      <c r="D11" s="752"/>
      <c r="E11" s="752"/>
      <c r="F11" s="752"/>
      <c r="G11" s="752"/>
      <c r="H11" s="752"/>
      <c r="I11" s="752"/>
      <c r="J11" s="752"/>
      <c r="K11" s="752"/>
      <c r="L11" s="752"/>
      <c r="M11" s="752"/>
      <c r="N11" s="752"/>
      <c r="O11" s="752"/>
    </row>
    <row r="12" spans="1:15" ht="12.75" x14ac:dyDescent="0.2">
      <c r="A12" s="529" t="s">
        <v>1148</v>
      </c>
      <c r="B12" s="529"/>
      <c r="C12" s="529"/>
      <c r="D12" s="529"/>
      <c r="E12" s="529"/>
      <c r="F12" s="529"/>
      <c r="G12" s="529"/>
      <c r="H12" s="529"/>
      <c r="I12" s="529"/>
      <c r="J12" s="529"/>
    </row>
    <row r="13" spans="1:15" ht="12.75" x14ac:dyDescent="0.2">
      <c r="A13" s="273" t="s">
        <v>1117</v>
      </c>
      <c r="B13" s="119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H13" s="50"/>
    </row>
    <row r="14" spans="1:15" ht="12.75" hidden="1" x14ac:dyDescent="0.2">
      <c r="A14" s="752"/>
      <c r="B14" s="752"/>
      <c r="C14" s="752"/>
      <c r="D14" s="752"/>
      <c r="E14" s="752"/>
      <c r="F14" s="752"/>
      <c r="G14" s="752"/>
      <c r="H14" s="752"/>
      <c r="I14" s="752"/>
      <c r="J14" s="752"/>
      <c r="K14" s="752"/>
      <c r="L14" s="752"/>
      <c r="M14" s="752"/>
      <c r="N14" s="752"/>
      <c r="O14" s="752"/>
    </row>
    <row r="15" spans="1:15" ht="12.75" hidden="1" x14ac:dyDescent="0.2">
      <c r="A15" s="752"/>
      <c r="B15" s="752"/>
      <c r="C15" s="752"/>
      <c r="D15" s="752"/>
      <c r="E15" s="752"/>
      <c r="F15" s="752"/>
      <c r="G15" s="752"/>
      <c r="H15" s="752"/>
      <c r="I15" s="752"/>
      <c r="J15" s="752"/>
      <c r="K15" s="752"/>
      <c r="L15" s="752"/>
      <c r="M15" s="752"/>
      <c r="N15" s="752"/>
      <c r="O15" s="752"/>
    </row>
    <row r="16" spans="1:15" ht="12.75" x14ac:dyDescent="0.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</row>
    <row r="17" spans="1:15" ht="11.25" hidden="1" customHeight="1" x14ac:dyDescent="0.2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</row>
    <row r="18" spans="1:15" ht="11.25" customHeight="1" x14ac:dyDescent="0.2">
      <c r="A18" s="50" t="s">
        <v>314</v>
      </c>
      <c r="H18" s="58"/>
      <c r="O18" s="58" t="s">
        <v>340</v>
      </c>
    </row>
    <row r="19" spans="1:15" ht="11.25" customHeight="1" x14ac:dyDescent="0.2">
      <c r="A19" s="581"/>
      <c r="B19" s="753" t="s">
        <v>108</v>
      </c>
      <c r="C19" s="754"/>
      <c r="D19" s="754"/>
      <c r="E19" s="754"/>
      <c r="F19" s="754"/>
      <c r="G19" s="754"/>
      <c r="H19" s="754"/>
      <c r="I19" s="754"/>
      <c r="J19" s="754"/>
      <c r="K19" s="754"/>
      <c r="L19" s="754"/>
      <c r="M19" s="755"/>
      <c r="N19" s="566" t="s">
        <v>106</v>
      </c>
      <c r="O19" s="559" t="s">
        <v>67</v>
      </c>
    </row>
    <row r="20" spans="1:15" ht="11.25" customHeight="1" x14ac:dyDescent="0.2">
      <c r="A20" s="567" t="s">
        <v>109</v>
      </c>
      <c r="B20" s="760"/>
      <c r="C20" s="761"/>
      <c r="D20" s="761"/>
      <c r="E20" s="761"/>
      <c r="F20" s="761"/>
      <c r="G20" s="761"/>
      <c r="H20" s="761"/>
      <c r="I20" s="761"/>
      <c r="J20" s="761"/>
      <c r="K20" s="761"/>
      <c r="L20" s="761"/>
      <c r="M20" s="762"/>
      <c r="N20" s="568" t="s">
        <v>110</v>
      </c>
      <c r="O20" s="567" t="s">
        <v>71</v>
      </c>
    </row>
    <row r="21" spans="1:15" ht="11.25" customHeight="1" x14ac:dyDescent="0.2">
      <c r="A21" s="579"/>
      <c r="B21" s="564" t="s">
        <v>160</v>
      </c>
      <c r="C21" s="564" t="s">
        <v>161</v>
      </c>
      <c r="D21" s="564" t="s">
        <v>162</v>
      </c>
      <c r="E21" s="564" t="s">
        <v>163</v>
      </c>
      <c r="F21" s="564" t="s">
        <v>164</v>
      </c>
      <c r="G21" s="564" t="s">
        <v>165</v>
      </c>
      <c r="H21" s="564" t="s">
        <v>166</v>
      </c>
      <c r="I21" s="564" t="s">
        <v>167</v>
      </c>
      <c r="J21" s="564" t="s">
        <v>168</v>
      </c>
      <c r="K21" s="564" t="s">
        <v>169</v>
      </c>
      <c r="L21" s="564" t="s">
        <v>170</v>
      </c>
      <c r="M21" s="564" t="s">
        <v>171</v>
      </c>
      <c r="N21" s="563" t="s">
        <v>111</v>
      </c>
      <c r="O21" s="564" t="s">
        <v>112</v>
      </c>
    </row>
    <row r="22" spans="1:15" s="52" customFormat="1" ht="12.75" x14ac:dyDescent="0.2">
      <c r="A22" s="125" t="s">
        <v>113</v>
      </c>
      <c r="B22" s="64">
        <f t="shared" ref="B22:M22" si="0">B23+B29+B30+B33+B34+B35+B36+B45</f>
        <v>102653121.25</v>
      </c>
      <c r="C22" s="64">
        <f t="shared" si="0"/>
        <v>101218314.51000001</v>
      </c>
      <c r="D22" s="64">
        <f t="shared" si="0"/>
        <v>107043315.39999999</v>
      </c>
      <c r="E22" s="64">
        <f t="shared" si="0"/>
        <v>99033314.609999999</v>
      </c>
      <c r="F22" s="64">
        <f t="shared" si="0"/>
        <v>101922944.5</v>
      </c>
      <c r="G22" s="64">
        <f t="shared" si="0"/>
        <v>139994756.40000001</v>
      </c>
      <c r="H22" s="66">
        <f t="shared" si="0"/>
        <v>124370512.52999999</v>
      </c>
      <c r="I22" s="64">
        <f t="shared" si="0"/>
        <v>101999494.39999999</v>
      </c>
      <c r="J22" s="64">
        <f t="shared" si="0"/>
        <v>184312599.42000002</v>
      </c>
      <c r="K22" s="64">
        <f t="shared" si="0"/>
        <v>98777226.640000001</v>
      </c>
      <c r="L22" s="64">
        <f t="shared" si="0"/>
        <v>109516376.36</v>
      </c>
      <c r="M22" s="63">
        <f t="shared" si="0"/>
        <v>117012125.34000002</v>
      </c>
      <c r="N22" s="64">
        <f t="shared" ref="N22:N51" si="1">SUM(B22:M22)</f>
        <v>1387854101.3599999</v>
      </c>
      <c r="O22" s="66">
        <f>O23+O29+O30+O33+O34+O35+O36+O45</f>
        <v>1239168411.04</v>
      </c>
    </row>
    <row r="23" spans="1:15" ht="12.75" x14ac:dyDescent="0.2">
      <c r="A23" s="112" t="s">
        <v>627</v>
      </c>
      <c r="B23" s="63">
        <f t="shared" ref="B23:M23" si="2">SUM(B24:B28)</f>
        <v>28472626.469999999</v>
      </c>
      <c r="C23" s="63">
        <f t="shared" si="2"/>
        <v>27184699.820000004</v>
      </c>
      <c r="D23" s="63">
        <f t="shared" si="2"/>
        <v>30357573.960000001</v>
      </c>
      <c r="E23" s="63">
        <f t="shared" si="2"/>
        <v>28912493.970000003</v>
      </c>
      <c r="F23" s="63">
        <f t="shared" si="2"/>
        <v>32305148.18</v>
      </c>
      <c r="G23" s="63">
        <f t="shared" si="2"/>
        <v>40364620.589999996</v>
      </c>
      <c r="H23" s="65">
        <f t="shared" si="2"/>
        <v>21745554.280000001</v>
      </c>
      <c r="I23" s="63">
        <f t="shared" si="2"/>
        <v>26989700.559999999</v>
      </c>
      <c r="J23" s="63">
        <f t="shared" si="2"/>
        <v>77393202.650000006</v>
      </c>
      <c r="K23" s="63">
        <f t="shared" si="2"/>
        <v>31470950.539999999</v>
      </c>
      <c r="L23" s="63">
        <f t="shared" si="2"/>
        <v>32513267.98</v>
      </c>
      <c r="M23" s="63">
        <f t="shared" si="2"/>
        <v>33927602.510000005</v>
      </c>
      <c r="N23" s="63">
        <f t="shared" si="1"/>
        <v>411637441.51000005</v>
      </c>
      <c r="O23" s="65">
        <f>SUM(O24:O28)</f>
        <v>334130000</v>
      </c>
    </row>
    <row r="24" spans="1:15" ht="12.75" x14ac:dyDescent="0.2">
      <c r="A24" s="112" t="s">
        <v>487</v>
      </c>
      <c r="B24" s="63">
        <v>9078974.25</v>
      </c>
      <c r="C24" s="63">
        <v>8603596.7100000009</v>
      </c>
      <c r="D24" s="63">
        <v>9216919.4100000001</v>
      </c>
      <c r="E24" s="63">
        <v>9055818.0399999991</v>
      </c>
      <c r="F24" s="63">
        <v>8984619.1799999997</v>
      </c>
      <c r="G24" s="63">
        <v>11690280.42</v>
      </c>
      <c r="H24" s="65">
        <v>3384513.61</v>
      </c>
      <c r="I24" s="63">
        <v>9105209.7200000007</v>
      </c>
      <c r="J24" s="63">
        <v>44993460.829999998</v>
      </c>
      <c r="K24" s="63">
        <v>9771095.1699999999</v>
      </c>
      <c r="L24" s="63">
        <v>10620707.01</v>
      </c>
      <c r="M24" s="63">
        <v>11077378</v>
      </c>
      <c r="N24" s="63">
        <f t="shared" si="1"/>
        <v>145582572.34999999</v>
      </c>
      <c r="O24" s="65">
        <v>125330000</v>
      </c>
    </row>
    <row r="25" spans="1:15" ht="12.75" x14ac:dyDescent="0.2">
      <c r="A25" s="112" t="s">
        <v>488</v>
      </c>
      <c r="B25" s="63">
        <v>8947044.5899999999</v>
      </c>
      <c r="C25" s="63">
        <v>9007987.8599999994</v>
      </c>
      <c r="D25" s="63">
        <v>9731098.6899999995</v>
      </c>
      <c r="E25" s="63">
        <v>9047579.5600000005</v>
      </c>
      <c r="F25" s="63">
        <v>10112587.32</v>
      </c>
      <c r="G25" s="63">
        <v>10027385.23</v>
      </c>
      <c r="H25" s="65">
        <v>10416025.58</v>
      </c>
      <c r="I25" s="63">
        <v>8828357.7599999998</v>
      </c>
      <c r="J25" s="63">
        <v>10378795.51</v>
      </c>
      <c r="K25" s="63">
        <v>9631667.4399999995</v>
      </c>
      <c r="L25" s="63">
        <v>8960748.7599999998</v>
      </c>
      <c r="M25" s="63">
        <v>9608259.4299999997</v>
      </c>
      <c r="N25" s="63">
        <f t="shared" si="1"/>
        <v>114697537.73000002</v>
      </c>
      <c r="O25" s="65">
        <v>90380000</v>
      </c>
    </row>
    <row r="26" spans="1:15" ht="12.75" x14ac:dyDescent="0.2">
      <c r="A26" s="112" t="s">
        <v>489</v>
      </c>
      <c r="B26" s="63">
        <v>4397958.16</v>
      </c>
      <c r="C26" s="63">
        <v>3965270.6</v>
      </c>
      <c r="D26" s="63">
        <v>5249031.24</v>
      </c>
      <c r="E26" s="63">
        <v>5180775.87</v>
      </c>
      <c r="F26" s="63">
        <v>5371747.1299999999</v>
      </c>
      <c r="G26" s="63">
        <v>5887294.5599999996</v>
      </c>
      <c r="H26" s="65">
        <v>3878841.43</v>
      </c>
      <c r="I26" s="63">
        <v>4881095.32</v>
      </c>
      <c r="J26" s="63">
        <v>6017302.1299999999</v>
      </c>
      <c r="K26" s="63">
        <v>5611923.2300000004</v>
      </c>
      <c r="L26" s="63">
        <v>6223210.4800000004</v>
      </c>
      <c r="M26" s="63">
        <v>6198707.6399999997</v>
      </c>
      <c r="N26" s="63">
        <f t="shared" si="1"/>
        <v>62863157.790000007</v>
      </c>
      <c r="O26" s="65">
        <v>43705000</v>
      </c>
    </row>
    <row r="27" spans="1:15" ht="12.75" x14ac:dyDescent="0.2">
      <c r="A27" s="112" t="s">
        <v>441</v>
      </c>
      <c r="B27" s="63">
        <v>3650495.84</v>
      </c>
      <c r="C27" s="63">
        <v>3346633.28</v>
      </c>
      <c r="D27" s="63">
        <v>3831518.38</v>
      </c>
      <c r="E27" s="63">
        <v>3318807.54</v>
      </c>
      <c r="F27" s="63">
        <v>5519383.6299999999</v>
      </c>
      <c r="G27" s="63">
        <v>9599637.2300000004</v>
      </c>
      <c r="H27" s="65">
        <v>2485203.4900000002</v>
      </c>
      <c r="I27" s="63">
        <v>1742688.13</v>
      </c>
      <c r="J27" s="63">
        <v>3326991.43</v>
      </c>
      <c r="K27" s="63">
        <v>3605713.31</v>
      </c>
      <c r="L27" s="63">
        <v>3542567.05</v>
      </c>
      <c r="M27" s="63">
        <v>3533703.42</v>
      </c>
      <c r="N27" s="63">
        <f t="shared" si="1"/>
        <v>47503342.730000004</v>
      </c>
      <c r="O27" s="65">
        <v>41033000</v>
      </c>
    </row>
    <row r="28" spans="1:15" ht="12.75" x14ac:dyDescent="0.2">
      <c r="A28" s="112" t="s">
        <v>628</v>
      </c>
      <c r="B28" s="63">
        <v>2398153.63</v>
      </c>
      <c r="C28" s="63">
        <v>2261211.37</v>
      </c>
      <c r="D28" s="63">
        <v>2329006.2400000002</v>
      </c>
      <c r="E28" s="63">
        <v>2309512.96</v>
      </c>
      <c r="F28" s="63">
        <v>2316810.92</v>
      </c>
      <c r="G28" s="63">
        <v>3160023.15</v>
      </c>
      <c r="H28" s="65">
        <v>1580970.17</v>
      </c>
      <c r="I28" s="63">
        <v>2432349.63</v>
      </c>
      <c r="J28" s="63">
        <v>12676652.75</v>
      </c>
      <c r="K28" s="63">
        <v>2850551.39</v>
      </c>
      <c r="L28" s="63">
        <v>3166034.68</v>
      </c>
      <c r="M28" s="63">
        <v>3509554.02</v>
      </c>
      <c r="N28" s="63">
        <f t="shared" si="1"/>
        <v>40990830.910000004</v>
      </c>
      <c r="O28" s="65">
        <v>33682000</v>
      </c>
    </row>
    <row r="29" spans="1:15" ht="12.75" x14ac:dyDescent="0.2">
      <c r="A29" s="112" t="s">
        <v>114</v>
      </c>
      <c r="B29" s="63">
        <v>5613724.5199999996</v>
      </c>
      <c r="C29" s="63">
        <v>5475716.8799999999</v>
      </c>
      <c r="D29" s="63">
        <v>5350234.72</v>
      </c>
      <c r="E29" s="63">
        <v>5428942.2699999996</v>
      </c>
      <c r="F29" s="63">
        <v>5438175.2599999998</v>
      </c>
      <c r="G29" s="63">
        <v>11523333.1</v>
      </c>
      <c r="H29" s="65">
        <v>1667298.92</v>
      </c>
      <c r="I29" s="63">
        <v>5363798.54</v>
      </c>
      <c r="J29" s="63">
        <v>7510142.2300000004</v>
      </c>
      <c r="K29" s="63">
        <v>4670625.17</v>
      </c>
      <c r="L29" s="63">
        <v>5460958.3399999999</v>
      </c>
      <c r="M29" s="63">
        <v>6374561.2000000002</v>
      </c>
      <c r="N29" s="63">
        <f t="shared" si="1"/>
        <v>69877511.150000006</v>
      </c>
      <c r="O29" s="65">
        <v>72723300</v>
      </c>
    </row>
    <row r="30" spans="1:15" ht="12.75" x14ac:dyDescent="0.2">
      <c r="A30" s="112" t="s">
        <v>115</v>
      </c>
      <c r="B30" s="63">
        <v>1592832.8499999999</v>
      </c>
      <c r="C30" s="63">
        <v>936937.01</v>
      </c>
      <c r="D30" s="63">
        <v>-65342.400000000009</v>
      </c>
      <c r="E30" s="63">
        <v>604908.07000000007</v>
      </c>
      <c r="F30" s="63">
        <v>582604.01</v>
      </c>
      <c r="G30" s="63">
        <v>3657178.8200000003</v>
      </c>
      <c r="H30" s="65">
        <v>892379.77</v>
      </c>
      <c r="I30" s="63">
        <v>445285.45</v>
      </c>
      <c r="J30" s="63">
        <v>923401.75000000012</v>
      </c>
      <c r="K30" s="63">
        <v>1022966.800000001</v>
      </c>
      <c r="L30" s="63">
        <v>1535396.64</v>
      </c>
      <c r="M30" s="63">
        <v>1776330.48</v>
      </c>
      <c r="N30" s="63">
        <f t="shared" si="1"/>
        <v>13904879.250000002</v>
      </c>
      <c r="O30" s="65">
        <f>SUM(O31:O32)</f>
        <v>19363000.309999999</v>
      </c>
    </row>
    <row r="31" spans="1:15" ht="12.75" x14ac:dyDescent="0.2">
      <c r="A31" s="112" t="s">
        <v>625</v>
      </c>
      <c r="B31" s="63">
        <v>1507706.89</v>
      </c>
      <c r="C31" s="63">
        <v>840973.8</v>
      </c>
      <c r="D31" s="63">
        <v>-143264.23000000001</v>
      </c>
      <c r="E31" s="63">
        <v>510441.77</v>
      </c>
      <c r="F31" s="63">
        <v>500054.1</v>
      </c>
      <c r="G31" s="63">
        <v>3389207.62</v>
      </c>
      <c r="H31" s="65">
        <v>757522.62</v>
      </c>
      <c r="I31" s="63">
        <v>354918.34</v>
      </c>
      <c r="J31" s="63">
        <v>800945.60000000009</v>
      </c>
      <c r="K31" s="63">
        <v>934663.54000000097</v>
      </c>
      <c r="L31" s="63">
        <v>1435610.72</v>
      </c>
      <c r="M31" s="63">
        <v>1678842.45</v>
      </c>
      <c r="N31" s="63">
        <f t="shared" si="1"/>
        <v>12567623.220000001</v>
      </c>
      <c r="O31" s="65">
        <v>18218000.309999999</v>
      </c>
    </row>
    <row r="32" spans="1:15" ht="12.75" x14ac:dyDescent="0.2">
      <c r="A32" s="112" t="s">
        <v>626</v>
      </c>
      <c r="B32" s="63">
        <v>85125.96</v>
      </c>
      <c r="C32" s="63">
        <v>95963.21</v>
      </c>
      <c r="D32" s="63">
        <v>77921.83</v>
      </c>
      <c r="E32" s="63">
        <v>94466.3</v>
      </c>
      <c r="F32" s="63">
        <v>82549.91</v>
      </c>
      <c r="G32" s="63">
        <v>267971.20000000001</v>
      </c>
      <c r="H32" s="65">
        <v>134857.15</v>
      </c>
      <c r="I32" s="63">
        <v>90367.11</v>
      </c>
      <c r="J32" s="63">
        <v>122456.15</v>
      </c>
      <c r="K32" s="63">
        <v>88303.26</v>
      </c>
      <c r="L32" s="63">
        <v>99785.919999999998</v>
      </c>
      <c r="M32" s="63">
        <v>97488.03</v>
      </c>
      <c r="N32" s="63">
        <f t="shared" si="1"/>
        <v>1337256.0299999998</v>
      </c>
      <c r="O32" s="65">
        <v>1145000</v>
      </c>
    </row>
    <row r="33" spans="1:15" ht="12.75" x14ac:dyDescent="0.2">
      <c r="A33" s="112" t="s">
        <v>116</v>
      </c>
      <c r="B33" s="63"/>
      <c r="C33" s="63"/>
      <c r="D33" s="63"/>
      <c r="E33" s="63"/>
      <c r="F33" s="63"/>
      <c r="G33" s="63"/>
      <c r="H33" s="65"/>
      <c r="I33" s="63"/>
      <c r="J33" s="63"/>
      <c r="K33" s="63"/>
      <c r="L33" s="63"/>
      <c r="M33" s="63"/>
      <c r="N33" s="63">
        <f t="shared" si="1"/>
        <v>0</v>
      </c>
      <c r="O33" s="65"/>
    </row>
    <row r="34" spans="1:15" ht="12.75" x14ac:dyDescent="0.2">
      <c r="A34" s="112" t="s">
        <v>117</v>
      </c>
      <c r="B34" s="63"/>
      <c r="C34" s="63"/>
      <c r="D34" s="63"/>
      <c r="E34" s="63"/>
      <c r="F34" s="63"/>
      <c r="G34" s="63"/>
      <c r="H34" s="65"/>
      <c r="I34" s="63"/>
      <c r="J34" s="63"/>
      <c r="K34" s="63"/>
      <c r="L34" s="63"/>
      <c r="M34" s="63"/>
      <c r="N34" s="63">
        <f t="shared" si="1"/>
        <v>0</v>
      </c>
      <c r="O34" s="65"/>
    </row>
    <row r="35" spans="1:15" ht="12.75" x14ac:dyDescent="0.2">
      <c r="A35" s="112" t="s">
        <v>121</v>
      </c>
      <c r="B35" s="63">
        <v>9765143.1500000004</v>
      </c>
      <c r="C35" s="63">
        <v>9502478.6199999992</v>
      </c>
      <c r="D35" s="63">
        <v>10024132.6</v>
      </c>
      <c r="E35" s="63">
        <v>10312774.220000001</v>
      </c>
      <c r="F35" s="63">
        <v>11347574.52</v>
      </c>
      <c r="G35" s="63">
        <v>12218168.01</v>
      </c>
      <c r="H35" s="65">
        <v>10555433.23</v>
      </c>
      <c r="I35" s="63">
        <v>11158566.810000001</v>
      </c>
      <c r="J35" s="63">
        <v>11901917.77</v>
      </c>
      <c r="K35" s="63">
        <v>10308798.16</v>
      </c>
      <c r="L35" s="63">
        <v>11648602.609999999</v>
      </c>
      <c r="M35" s="63">
        <v>12167430.65</v>
      </c>
      <c r="N35" s="63">
        <f t="shared" si="1"/>
        <v>130911020.34999999</v>
      </c>
      <c r="O35" s="65">
        <v>126233000</v>
      </c>
    </row>
    <row r="36" spans="1:15" ht="12.75" x14ac:dyDescent="0.2">
      <c r="A36" s="112" t="s">
        <v>118</v>
      </c>
      <c r="B36" s="63">
        <f t="shared" ref="B36:M36" si="3">SUM(B37:B44)</f>
        <v>56208650.570000008</v>
      </c>
      <c r="C36" s="63">
        <f t="shared" si="3"/>
        <v>56905029.900000006</v>
      </c>
      <c r="D36" s="63">
        <f t="shared" si="3"/>
        <v>60366953.030000001</v>
      </c>
      <c r="E36" s="63">
        <f t="shared" si="3"/>
        <v>52636972.760000005</v>
      </c>
      <c r="F36" s="63">
        <f t="shared" si="3"/>
        <v>50419770.469999999</v>
      </c>
      <c r="G36" s="63">
        <f t="shared" si="3"/>
        <v>70089584.030000001</v>
      </c>
      <c r="H36" s="65">
        <f t="shared" si="3"/>
        <v>87297480.079999983</v>
      </c>
      <c r="I36" s="63">
        <f t="shared" si="3"/>
        <v>55995926.439999998</v>
      </c>
      <c r="J36" s="63">
        <f t="shared" si="3"/>
        <v>84681268.700000018</v>
      </c>
      <c r="K36" s="63">
        <f t="shared" si="3"/>
        <v>50453400.579999998</v>
      </c>
      <c r="L36" s="63">
        <f t="shared" si="3"/>
        <v>56468958.07</v>
      </c>
      <c r="M36" s="63">
        <f t="shared" si="3"/>
        <v>61500313.080000006</v>
      </c>
      <c r="N36" s="63">
        <f t="shared" si="1"/>
        <v>743024307.71000016</v>
      </c>
      <c r="O36" s="65">
        <f>SUM(O37:O44)</f>
        <v>675331910.73000002</v>
      </c>
    </row>
    <row r="37" spans="1:15" ht="12.75" x14ac:dyDescent="0.2">
      <c r="A37" s="112" t="s">
        <v>490</v>
      </c>
      <c r="B37" s="63">
        <v>7294364.75</v>
      </c>
      <c r="C37" s="63">
        <v>4633556.2699999996</v>
      </c>
      <c r="D37" s="63">
        <v>3732370.38</v>
      </c>
      <c r="E37" s="63">
        <v>5022263.96</v>
      </c>
      <c r="F37" s="63">
        <v>6656630.4800000004</v>
      </c>
      <c r="G37" s="63">
        <v>9925550.1699999999</v>
      </c>
      <c r="H37" s="65">
        <v>7222055.7599999998</v>
      </c>
      <c r="I37" s="63">
        <v>9466283.9600000009</v>
      </c>
      <c r="J37" s="63">
        <v>6345051.2400000002</v>
      </c>
      <c r="K37" s="63">
        <v>6633270.2999999998</v>
      </c>
      <c r="L37" s="63">
        <v>7972277.5099999998</v>
      </c>
      <c r="M37" s="63">
        <v>6894782.1299999999</v>
      </c>
      <c r="N37" s="63">
        <f t="shared" si="1"/>
        <v>81798456.909999996</v>
      </c>
      <c r="O37" s="65">
        <v>77050000</v>
      </c>
    </row>
    <row r="38" spans="1:15" ht="12.75" x14ac:dyDescent="0.2">
      <c r="A38" s="112" t="s">
        <v>493</v>
      </c>
      <c r="B38" s="63">
        <v>17629245</v>
      </c>
      <c r="C38" s="63">
        <v>21139533.550000001</v>
      </c>
      <c r="D38" s="63">
        <v>24703033.16</v>
      </c>
      <c r="E38" s="63">
        <v>23911628.289999999</v>
      </c>
      <c r="F38" s="63">
        <v>22083779.539999999</v>
      </c>
      <c r="G38" s="63">
        <v>31691353.050000001</v>
      </c>
      <c r="H38" s="65">
        <v>25129804.300000001</v>
      </c>
      <c r="I38" s="63">
        <v>16515040.83</v>
      </c>
      <c r="J38" s="63">
        <v>38175322.030000001</v>
      </c>
      <c r="K38" s="63">
        <v>21668350.109999999</v>
      </c>
      <c r="L38" s="63">
        <v>24739868.460000001</v>
      </c>
      <c r="M38" s="63">
        <v>28228757.640000001</v>
      </c>
      <c r="N38" s="63">
        <f t="shared" si="1"/>
        <v>295615715.96000004</v>
      </c>
      <c r="O38" s="65">
        <v>301442000</v>
      </c>
    </row>
    <row r="39" spans="1:15" ht="12.75" x14ac:dyDescent="0.2">
      <c r="A39" s="112" t="s">
        <v>492</v>
      </c>
      <c r="B39" s="63">
        <v>2449664.9900000002</v>
      </c>
      <c r="C39" s="63">
        <v>2450201.73</v>
      </c>
      <c r="D39" s="63">
        <v>3033421.42</v>
      </c>
      <c r="E39" s="63">
        <v>2546533.92</v>
      </c>
      <c r="F39" s="63">
        <v>2424027.21</v>
      </c>
      <c r="G39" s="63">
        <v>3523019.54</v>
      </c>
      <c r="H39" s="65">
        <v>30351743.41</v>
      </c>
      <c r="I39" s="63">
        <v>12508415.289999999</v>
      </c>
      <c r="J39" s="63">
        <v>9618604.7599999998</v>
      </c>
      <c r="K39" s="63">
        <v>2756387.16</v>
      </c>
      <c r="L39" s="63">
        <v>2659989.0099999998</v>
      </c>
      <c r="M39" s="63">
        <v>2601290.31</v>
      </c>
      <c r="N39" s="63">
        <f t="shared" si="1"/>
        <v>76923298.75</v>
      </c>
      <c r="O39" s="65">
        <v>66000000</v>
      </c>
    </row>
    <row r="40" spans="1:15" ht="12.75" x14ac:dyDescent="0.2">
      <c r="A40" s="112" t="s">
        <v>491</v>
      </c>
      <c r="B40" s="63">
        <v>1995.48</v>
      </c>
      <c r="C40" s="63">
        <v>4075.86</v>
      </c>
      <c r="D40" s="63">
        <v>58103.78</v>
      </c>
      <c r="E40" s="63">
        <v>946945.07</v>
      </c>
      <c r="F40" s="63">
        <v>18479.32</v>
      </c>
      <c r="G40" s="63">
        <v>14581.04</v>
      </c>
      <c r="H40" s="65">
        <v>20609.3</v>
      </c>
      <c r="I40" s="63">
        <v>4189.29</v>
      </c>
      <c r="J40" s="63">
        <v>16970.34</v>
      </c>
      <c r="K40" s="63">
        <v>1362.8</v>
      </c>
      <c r="L40" s="63">
        <v>5363.45</v>
      </c>
      <c r="M40" s="63">
        <v>3003.5</v>
      </c>
      <c r="N40" s="63">
        <f t="shared" si="1"/>
        <v>1095679.23</v>
      </c>
      <c r="O40" s="65">
        <v>1000000</v>
      </c>
    </row>
    <row r="41" spans="1:15" ht="12.75" x14ac:dyDescent="0.2">
      <c r="A41" s="112" t="s">
        <v>442</v>
      </c>
      <c r="B41" s="63">
        <v>0</v>
      </c>
      <c r="C41" s="63">
        <v>0</v>
      </c>
      <c r="D41" s="63">
        <v>0</v>
      </c>
      <c r="E41" s="63">
        <v>0</v>
      </c>
      <c r="F41" s="63">
        <v>0</v>
      </c>
      <c r="G41" s="63">
        <v>0</v>
      </c>
      <c r="H41" s="65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f t="shared" si="1"/>
        <v>0</v>
      </c>
      <c r="O41" s="65">
        <v>5000</v>
      </c>
    </row>
    <row r="42" spans="1:15" ht="12.75" x14ac:dyDescent="0.2">
      <c r="A42" s="112" t="s">
        <v>443</v>
      </c>
      <c r="B42" s="63">
        <v>129441.84</v>
      </c>
      <c r="C42" s="63">
        <v>140434.18</v>
      </c>
      <c r="D42" s="63">
        <v>189307.92</v>
      </c>
      <c r="E42" s="63">
        <v>208407.12</v>
      </c>
      <c r="F42" s="63">
        <v>201781.45</v>
      </c>
      <c r="G42" s="63">
        <v>254267.84</v>
      </c>
      <c r="H42" s="65">
        <v>225417.52</v>
      </c>
      <c r="I42" s="63">
        <v>187367.32</v>
      </c>
      <c r="J42" s="63">
        <v>198035.34</v>
      </c>
      <c r="K42" s="63">
        <v>224413.68</v>
      </c>
      <c r="L42" s="63">
        <v>194743.31</v>
      </c>
      <c r="M42" s="63">
        <v>203154.94</v>
      </c>
      <c r="N42" s="63">
        <f t="shared" si="1"/>
        <v>2356772.46</v>
      </c>
      <c r="O42" s="65">
        <v>1800000</v>
      </c>
    </row>
    <row r="43" spans="1:15" ht="12.75" x14ac:dyDescent="0.2">
      <c r="A43" s="112" t="s">
        <v>444</v>
      </c>
      <c r="B43" s="63">
        <v>7882902.5899999999</v>
      </c>
      <c r="C43" s="63">
        <v>9272837.4000000004</v>
      </c>
      <c r="D43" s="63">
        <v>10791779.890000001</v>
      </c>
      <c r="E43" s="63">
        <v>10519593.439999999</v>
      </c>
      <c r="F43" s="63">
        <v>10014898.310000001</v>
      </c>
      <c r="G43" s="63">
        <v>14061061.9</v>
      </c>
      <c r="H43" s="65">
        <v>15674165.5</v>
      </c>
      <c r="I43" s="63">
        <v>9439656.2300000004</v>
      </c>
      <c r="J43" s="63">
        <v>17554325.649999999</v>
      </c>
      <c r="K43" s="63">
        <v>9629880.4199999999</v>
      </c>
      <c r="L43" s="63">
        <v>10442182.140000001</v>
      </c>
      <c r="M43" s="63">
        <v>12287501.890000001</v>
      </c>
      <c r="N43" s="63">
        <f t="shared" si="1"/>
        <v>137570785.36000001</v>
      </c>
      <c r="O43" s="65">
        <v>126500000</v>
      </c>
    </row>
    <row r="44" spans="1:15" ht="12.75" x14ac:dyDescent="0.2">
      <c r="A44" s="112" t="s">
        <v>445</v>
      </c>
      <c r="B44" s="63">
        <v>20821035.920000002</v>
      </c>
      <c r="C44" s="63">
        <v>19264390.91</v>
      </c>
      <c r="D44" s="63">
        <v>17858936.48</v>
      </c>
      <c r="E44" s="63">
        <v>9481600.9600000009</v>
      </c>
      <c r="F44" s="63">
        <v>9020174.1600000001</v>
      </c>
      <c r="G44" s="63">
        <v>10619750.49</v>
      </c>
      <c r="H44" s="65">
        <v>8673684.2899999991</v>
      </c>
      <c r="I44" s="63">
        <v>7874973.5199999996</v>
      </c>
      <c r="J44" s="63">
        <v>12772959.34</v>
      </c>
      <c r="K44" s="63">
        <v>9539736.1099999994</v>
      </c>
      <c r="L44" s="63">
        <v>10454534.189999999</v>
      </c>
      <c r="M44" s="63">
        <v>11281822.67</v>
      </c>
      <c r="N44" s="63">
        <f t="shared" si="1"/>
        <v>147663599.03999999</v>
      </c>
      <c r="O44" s="65">
        <v>101534910.73</v>
      </c>
    </row>
    <row r="45" spans="1:15" ht="12.75" x14ac:dyDescent="0.2">
      <c r="A45" s="112" t="s">
        <v>119</v>
      </c>
      <c r="B45" s="63">
        <v>1000143.69</v>
      </c>
      <c r="C45" s="63">
        <v>1213452.28</v>
      </c>
      <c r="D45" s="63">
        <v>1009763.49</v>
      </c>
      <c r="E45" s="63">
        <v>1137223.32</v>
      </c>
      <c r="F45" s="63">
        <v>1829672.06</v>
      </c>
      <c r="G45" s="63">
        <v>2141871.85</v>
      </c>
      <c r="H45" s="65">
        <v>2212366.25</v>
      </c>
      <c r="I45" s="63">
        <v>2046216.6</v>
      </c>
      <c r="J45" s="63">
        <v>1902666.32</v>
      </c>
      <c r="K45" s="63">
        <v>850485.39</v>
      </c>
      <c r="L45" s="63">
        <v>1889192.72</v>
      </c>
      <c r="M45" s="63">
        <v>1265887.42</v>
      </c>
      <c r="N45" s="63">
        <f t="shared" si="1"/>
        <v>18498941.390000001</v>
      </c>
      <c r="O45" s="65">
        <v>11387200</v>
      </c>
    </row>
    <row r="46" spans="1:15" ht="12.75" x14ac:dyDescent="0.2">
      <c r="A46" s="126" t="s">
        <v>120</v>
      </c>
      <c r="B46" s="63">
        <f t="shared" ref="B46:M46" si="4">SUM(B47:B49)</f>
        <v>8151931.9700000007</v>
      </c>
      <c r="C46" s="63">
        <f t="shared" si="4"/>
        <v>8730857</v>
      </c>
      <c r="D46" s="63">
        <f t="shared" si="4"/>
        <v>9378175.0999999996</v>
      </c>
      <c r="E46" s="63">
        <f t="shared" si="4"/>
        <v>9444897.2100000009</v>
      </c>
      <c r="F46" s="63">
        <f t="shared" si="4"/>
        <v>9299065.879999999</v>
      </c>
      <c r="G46" s="63">
        <f t="shared" si="4"/>
        <v>17094740.200000003</v>
      </c>
      <c r="H46" s="65">
        <f t="shared" si="4"/>
        <v>12960968.959999999</v>
      </c>
      <c r="I46" s="63">
        <f t="shared" si="4"/>
        <v>10684446.800000001</v>
      </c>
      <c r="J46" s="63">
        <f t="shared" si="4"/>
        <v>13860697.449999999</v>
      </c>
      <c r="K46" s="63">
        <f t="shared" si="4"/>
        <v>9255520.5599999987</v>
      </c>
      <c r="L46" s="63">
        <f t="shared" si="4"/>
        <v>10096351.640000001</v>
      </c>
      <c r="M46" s="63">
        <f t="shared" si="4"/>
        <v>10558208.68</v>
      </c>
      <c r="N46" s="63">
        <f t="shared" si="1"/>
        <v>129515861.44999999</v>
      </c>
      <c r="O46" s="65">
        <f>SUM(O47:O49)</f>
        <v>123361000</v>
      </c>
    </row>
    <row r="47" spans="1:15" ht="12.75" x14ac:dyDescent="0.2">
      <c r="A47" s="112" t="s">
        <v>315</v>
      </c>
      <c r="B47" s="63">
        <v>3006060.58</v>
      </c>
      <c r="C47" s="63">
        <v>2821411.14</v>
      </c>
      <c r="D47" s="63">
        <v>2798698.36</v>
      </c>
      <c r="E47" s="63">
        <v>2799648.57</v>
      </c>
      <c r="F47" s="63">
        <v>2789973.85</v>
      </c>
      <c r="G47" s="63">
        <v>8138436.3200000003</v>
      </c>
      <c r="H47" s="65">
        <v>371042.94</v>
      </c>
      <c r="I47" s="63">
        <v>2766444.54</v>
      </c>
      <c r="J47" s="63">
        <v>2749114.64</v>
      </c>
      <c r="K47" s="63">
        <v>2757977.63</v>
      </c>
      <c r="L47" s="63">
        <v>2741117.23</v>
      </c>
      <c r="M47" s="63">
        <v>2741688.54</v>
      </c>
      <c r="N47" s="63">
        <f t="shared" si="1"/>
        <v>36481614.339999996</v>
      </c>
      <c r="O47" s="65">
        <v>40000000</v>
      </c>
    </row>
    <row r="48" spans="1:15" ht="12.75" x14ac:dyDescent="0.2">
      <c r="A48" s="112" t="s">
        <v>156</v>
      </c>
      <c r="B48" s="63">
        <v>235941.73</v>
      </c>
      <c r="C48" s="63">
        <v>235885.59</v>
      </c>
      <c r="D48" s="63">
        <v>236270.1</v>
      </c>
      <c r="E48" s="63">
        <v>118092.97</v>
      </c>
      <c r="F48" s="63">
        <v>232152.48</v>
      </c>
      <c r="G48" s="63">
        <v>464304.96</v>
      </c>
      <c r="H48" s="65">
        <v>0</v>
      </c>
      <c r="I48" s="63">
        <v>181742.95</v>
      </c>
      <c r="J48" s="63">
        <v>240786.13</v>
      </c>
      <c r="K48" s="63">
        <v>240786.13</v>
      </c>
      <c r="L48" s="63">
        <v>240786.13</v>
      </c>
      <c r="M48" s="63">
        <v>230322.47</v>
      </c>
      <c r="N48" s="63">
        <f t="shared" si="1"/>
        <v>2657071.64</v>
      </c>
      <c r="O48" s="65">
        <v>3000000</v>
      </c>
    </row>
    <row r="49" spans="1:15" ht="12.75" x14ac:dyDescent="0.2">
      <c r="A49" s="112" t="s">
        <v>159</v>
      </c>
      <c r="B49" s="63">
        <v>4909929.66</v>
      </c>
      <c r="C49" s="63">
        <v>5673560.2699999996</v>
      </c>
      <c r="D49" s="63">
        <v>6343206.6399999997</v>
      </c>
      <c r="E49" s="63">
        <v>6527155.6699999999</v>
      </c>
      <c r="F49" s="63">
        <v>6276939.5499999998</v>
      </c>
      <c r="G49" s="63">
        <v>8491998.9199999999</v>
      </c>
      <c r="H49" s="65">
        <v>12589926.02</v>
      </c>
      <c r="I49" s="63">
        <v>7736259.3099999996</v>
      </c>
      <c r="J49" s="63">
        <v>10870796.68</v>
      </c>
      <c r="K49" s="63">
        <v>6256756.7999999998</v>
      </c>
      <c r="L49" s="63">
        <v>7114448.2800000003</v>
      </c>
      <c r="M49" s="63">
        <v>7586197.6699999999</v>
      </c>
      <c r="N49" s="63">
        <f t="shared" si="1"/>
        <v>90377175.469999999</v>
      </c>
      <c r="O49" s="65">
        <v>80361000</v>
      </c>
    </row>
    <row r="50" spans="1:15" ht="12.75" x14ac:dyDescent="0.2">
      <c r="A50" s="582" t="s">
        <v>179</v>
      </c>
      <c r="B50" s="75">
        <f t="shared" ref="B50:M50" si="5">B22-B46</f>
        <v>94501189.280000001</v>
      </c>
      <c r="C50" s="75">
        <f t="shared" si="5"/>
        <v>92487457.510000005</v>
      </c>
      <c r="D50" s="75">
        <f t="shared" si="5"/>
        <v>97665140.299999997</v>
      </c>
      <c r="E50" s="75">
        <f t="shared" si="5"/>
        <v>89588417.400000006</v>
      </c>
      <c r="F50" s="76">
        <f t="shared" si="5"/>
        <v>92623878.620000005</v>
      </c>
      <c r="G50" s="75">
        <f t="shared" si="5"/>
        <v>122900016.2</v>
      </c>
      <c r="H50" s="76">
        <f t="shared" si="5"/>
        <v>111409543.56999999</v>
      </c>
      <c r="I50" s="76">
        <f t="shared" si="5"/>
        <v>91315047.599999994</v>
      </c>
      <c r="J50" s="75">
        <f t="shared" si="5"/>
        <v>170451901.97000003</v>
      </c>
      <c r="K50" s="75">
        <f t="shared" si="5"/>
        <v>89521706.079999998</v>
      </c>
      <c r="L50" s="75">
        <f t="shared" si="5"/>
        <v>99420024.719999999</v>
      </c>
      <c r="M50" s="75">
        <f t="shared" si="5"/>
        <v>106453916.66000003</v>
      </c>
      <c r="N50" s="76">
        <f t="shared" si="1"/>
        <v>1258338239.9100003</v>
      </c>
      <c r="O50" s="76">
        <f>O22-O46</f>
        <v>1115807411.04</v>
      </c>
    </row>
    <row r="51" spans="1:15" ht="12.75" x14ac:dyDescent="0.2">
      <c r="A51" s="582" t="s">
        <v>750</v>
      </c>
      <c r="B51" s="75">
        <v>0.77</v>
      </c>
      <c r="C51" s="75">
        <v>-12535.67</v>
      </c>
      <c r="D51" s="75">
        <v>4.0999999999999996</v>
      </c>
      <c r="E51" s="75">
        <v>7.48</v>
      </c>
      <c r="F51" s="76">
        <v>3.1</v>
      </c>
      <c r="G51" s="75">
        <v>4.53</v>
      </c>
      <c r="H51" s="76">
        <v>0</v>
      </c>
      <c r="I51" s="76">
        <v>6.89</v>
      </c>
      <c r="J51" s="75">
        <v>15.61</v>
      </c>
      <c r="K51" s="75">
        <v>27.06</v>
      </c>
      <c r="L51" s="75">
        <v>48.21</v>
      </c>
      <c r="M51" s="75">
        <v>164.41</v>
      </c>
      <c r="N51" s="76">
        <f t="shared" si="1"/>
        <v>-12253.51</v>
      </c>
      <c r="O51" s="76">
        <v>267600</v>
      </c>
    </row>
    <row r="52" spans="1:15" ht="12.75" x14ac:dyDescent="0.2">
      <c r="A52" s="582" t="s">
        <v>749</v>
      </c>
      <c r="B52" s="75">
        <f t="shared" ref="B52:O52" si="6">B50-B51</f>
        <v>94501188.510000005</v>
      </c>
      <c r="C52" s="75">
        <f t="shared" si="6"/>
        <v>92499993.180000007</v>
      </c>
      <c r="D52" s="75">
        <f t="shared" si="6"/>
        <v>97665136.200000003</v>
      </c>
      <c r="E52" s="75">
        <f t="shared" si="6"/>
        <v>89588409.920000002</v>
      </c>
      <c r="F52" s="75">
        <f t="shared" si="6"/>
        <v>92623875.520000011</v>
      </c>
      <c r="G52" s="75">
        <f t="shared" si="6"/>
        <v>122900011.67</v>
      </c>
      <c r="H52" s="75">
        <f t="shared" si="6"/>
        <v>111409543.56999999</v>
      </c>
      <c r="I52" s="75">
        <f t="shared" si="6"/>
        <v>91315040.709999993</v>
      </c>
      <c r="J52" s="75">
        <f t="shared" si="6"/>
        <v>170451886.36000001</v>
      </c>
      <c r="K52" s="75">
        <f t="shared" si="6"/>
        <v>89521679.019999996</v>
      </c>
      <c r="L52" s="75">
        <f t="shared" si="6"/>
        <v>99419976.510000005</v>
      </c>
      <c r="M52" s="75">
        <f t="shared" si="6"/>
        <v>106453752.25000003</v>
      </c>
      <c r="N52" s="75">
        <f t="shared" si="6"/>
        <v>1258350493.4200003</v>
      </c>
      <c r="O52" s="76">
        <f t="shared" si="6"/>
        <v>1115539811.04</v>
      </c>
    </row>
    <row r="53" spans="1:15" ht="12.75" x14ac:dyDescent="0.2">
      <c r="A53" s="582" t="s">
        <v>748</v>
      </c>
      <c r="B53" s="75"/>
      <c r="C53" s="75"/>
      <c r="D53" s="75"/>
      <c r="E53" s="75"/>
      <c r="F53" s="76"/>
      <c r="G53" s="75"/>
      <c r="H53" s="76"/>
      <c r="I53" s="76"/>
      <c r="J53" s="75"/>
      <c r="K53" s="75"/>
      <c r="L53" s="75"/>
      <c r="M53" s="75"/>
      <c r="N53" s="76">
        <f>SUM(B53:M53)</f>
        <v>0</v>
      </c>
      <c r="O53" s="76"/>
    </row>
    <row r="54" spans="1:15" ht="12.75" x14ac:dyDescent="0.2">
      <c r="A54" s="582" t="s">
        <v>747</v>
      </c>
      <c r="B54" s="75">
        <f t="shared" ref="B54:O54" si="7">B52-B53</f>
        <v>94501188.510000005</v>
      </c>
      <c r="C54" s="75">
        <f t="shared" si="7"/>
        <v>92499993.180000007</v>
      </c>
      <c r="D54" s="75">
        <f t="shared" si="7"/>
        <v>97665136.200000003</v>
      </c>
      <c r="E54" s="75">
        <f t="shared" si="7"/>
        <v>89588409.920000002</v>
      </c>
      <c r="F54" s="75">
        <f t="shared" si="7"/>
        <v>92623875.520000011</v>
      </c>
      <c r="G54" s="75">
        <f t="shared" si="7"/>
        <v>122900011.67</v>
      </c>
      <c r="H54" s="75">
        <f t="shared" si="7"/>
        <v>111409543.56999999</v>
      </c>
      <c r="I54" s="75">
        <f t="shared" si="7"/>
        <v>91315040.709999993</v>
      </c>
      <c r="J54" s="75">
        <f t="shared" si="7"/>
        <v>170451886.36000001</v>
      </c>
      <c r="K54" s="75">
        <f t="shared" si="7"/>
        <v>89521679.019999996</v>
      </c>
      <c r="L54" s="75">
        <f t="shared" si="7"/>
        <v>99419976.510000005</v>
      </c>
      <c r="M54" s="75">
        <f t="shared" si="7"/>
        <v>106453752.25000003</v>
      </c>
      <c r="N54" s="75">
        <f t="shared" si="7"/>
        <v>1258350493.4200003</v>
      </c>
      <c r="O54" s="76">
        <f t="shared" si="7"/>
        <v>1115539811.04</v>
      </c>
    </row>
    <row r="55" spans="1:15" ht="12.75" x14ac:dyDescent="0.2">
      <c r="A55" s="744" t="s">
        <v>1126</v>
      </c>
      <c r="B55" s="746"/>
      <c r="C55" s="746"/>
      <c r="D55" s="746"/>
      <c r="E55" s="746"/>
      <c r="F55" s="746"/>
      <c r="G55" s="746"/>
      <c r="H55" s="746"/>
      <c r="I55" s="746"/>
      <c r="J55" s="746"/>
      <c r="K55" s="746"/>
      <c r="L55" s="746"/>
      <c r="M55" s="746"/>
      <c r="N55" s="746"/>
      <c r="O55" s="746"/>
    </row>
    <row r="56" spans="1:15" ht="12.75" x14ac:dyDescent="0.2">
      <c r="A56" s="759" t="s">
        <v>1138</v>
      </c>
      <c r="B56" s="759"/>
      <c r="C56" s="759"/>
      <c r="D56" s="759"/>
      <c r="E56" s="759"/>
      <c r="F56" s="759"/>
      <c r="G56" s="759"/>
      <c r="H56" s="759"/>
      <c r="I56" s="759"/>
      <c r="J56" s="759"/>
      <c r="K56" s="759"/>
      <c r="L56" s="759"/>
      <c r="M56" s="759"/>
      <c r="N56" s="759"/>
      <c r="O56" s="759"/>
    </row>
    <row r="57" spans="1:15" ht="12.75" x14ac:dyDescent="0.2">
      <c r="A57" s="759"/>
      <c r="B57" s="759"/>
      <c r="C57" s="759"/>
      <c r="D57" s="759"/>
      <c r="E57" s="759"/>
      <c r="F57" s="759"/>
      <c r="G57" s="759"/>
      <c r="H57" s="759"/>
      <c r="I57" s="759"/>
      <c r="J57" s="759"/>
      <c r="K57" s="759"/>
      <c r="L57" s="759"/>
      <c r="M57" s="759"/>
      <c r="N57" s="759"/>
      <c r="O57" s="759"/>
    </row>
    <row r="58" spans="1:15" ht="11.25" customHeight="1" x14ac:dyDescent="0.2">
      <c r="A58" s="759" t="s">
        <v>1139</v>
      </c>
      <c r="B58" s="759"/>
      <c r="C58" s="759"/>
      <c r="D58" s="759"/>
      <c r="E58" s="759"/>
      <c r="F58" s="759"/>
      <c r="G58" s="759"/>
      <c r="H58" s="759"/>
      <c r="I58" s="759"/>
      <c r="J58" s="759"/>
      <c r="K58" s="759"/>
      <c r="L58" s="759"/>
      <c r="M58" s="759"/>
      <c r="N58" s="759"/>
      <c r="O58" s="759"/>
    </row>
    <row r="59" spans="1:15" ht="12.75" x14ac:dyDescent="0.2">
      <c r="A59" s="759"/>
      <c r="B59" s="759"/>
      <c r="C59" s="759"/>
      <c r="D59" s="759"/>
      <c r="E59" s="759"/>
      <c r="F59" s="759"/>
      <c r="G59" s="759"/>
      <c r="H59" s="759"/>
      <c r="I59" s="759"/>
      <c r="J59" s="759"/>
      <c r="K59" s="759"/>
      <c r="L59" s="759"/>
      <c r="M59" s="759"/>
      <c r="N59" s="759"/>
      <c r="O59" s="759"/>
    </row>
    <row r="62" spans="1:15" s="305" customFormat="1" ht="12.75" x14ac:dyDescent="0.2">
      <c r="A62" s="531" t="s">
        <v>1118</v>
      </c>
      <c r="B62" s="532"/>
      <c r="C62" s="532"/>
      <c r="D62" s="534"/>
      <c r="E62" s="534"/>
      <c r="F62" s="531" t="s">
        <v>1120</v>
      </c>
      <c r="G62" s="534"/>
      <c r="H62" s="531"/>
      <c r="I62" s="531"/>
      <c r="J62" s="534"/>
      <c r="K62" s="532"/>
      <c r="L62" s="531" t="s">
        <v>1122</v>
      </c>
      <c r="M62" s="534"/>
      <c r="N62" s="531"/>
      <c r="O62" s="531"/>
    </row>
    <row r="63" spans="1:15" s="305" customFormat="1" ht="12.75" x14ac:dyDescent="0.2">
      <c r="A63" s="531" t="s">
        <v>1119</v>
      </c>
      <c r="B63" s="532"/>
      <c r="C63" s="532"/>
      <c r="D63" s="534"/>
      <c r="E63" s="534"/>
      <c r="F63" s="531" t="s">
        <v>1121</v>
      </c>
      <c r="G63" s="534"/>
      <c r="H63" s="531"/>
      <c r="I63" s="531"/>
      <c r="J63" s="534"/>
      <c r="K63" s="532"/>
      <c r="L63" s="532" t="s">
        <v>1123</v>
      </c>
      <c r="M63" s="534"/>
      <c r="N63" s="532"/>
      <c r="O63" s="532"/>
    </row>
  </sheetData>
  <mergeCells count="7">
    <mergeCell ref="A56:O57"/>
    <mergeCell ref="A58:O59"/>
    <mergeCell ref="A11:O11"/>
    <mergeCell ref="A14:O14"/>
    <mergeCell ref="A15:O15"/>
    <mergeCell ref="A55:O55"/>
    <mergeCell ref="B19:M20"/>
  </mergeCells>
  <printOptions horizontalCentered="1"/>
  <pageMargins left="0.39370078740157483" right="0.39370078740157483" top="0.98425196850393704" bottom="0.98425196850393704" header="0" footer="0.19685039370078741"/>
  <pageSetup paperSize="9" scale="5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I217"/>
  <sheetViews>
    <sheetView showGridLines="0" zoomScaleNormal="100" workbookViewId="0"/>
  </sheetViews>
  <sheetFormatPr defaultRowHeight="11.25" customHeight="1" x14ac:dyDescent="0.2"/>
  <cols>
    <col min="1" max="1" width="71" style="118" customWidth="1"/>
    <col min="2" max="9" width="18" style="118" customWidth="1"/>
    <col min="10" max="16384" width="9.140625" style="118"/>
  </cols>
  <sheetData>
    <row r="1" spans="1:9" ht="12.75" x14ac:dyDescent="0.2"/>
    <row r="2" spans="1:9" ht="25.5" customHeight="1" x14ac:dyDescent="0.35">
      <c r="A2" s="507" t="s">
        <v>1113</v>
      </c>
    </row>
    <row r="3" spans="1:9" ht="15.75" customHeight="1" x14ac:dyDescent="0.25">
      <c r="A3" s="508" t="s">
        <v>1114</v>
      </c>
    </row>
    <row r="4" spans="1:9" ht="15.75" customHeight="1" x14ac:dyDescent="0.25">
      <c r="A4" s="508" t="s">
        <v>1115</v>
      </c>
    </row>
    <row r="5" spans="1:9" ht="15.75" customHeight="1" x14ac:dyDescent="0.25">
      <c r="A5" s="508" t="s">
        <v>1116</v>
      </c>
    </row>
    <row r="6" spans="1:9" ht="15.75" x14ac:dyDescent="0.25">
      <c r="A6" s="51" t="s">
        <v>579</v>
      </c>
    </row>
    <row r="7" spans="1:9" ht="12.75" x14ac:dyDescent="0.2">
      <c r="A7" s="52"/>
    </row>
    <row r="8" spans="1:9" ht="12.75" x14ac:dyDescent="0.2">
      <c r="A8" s="407" t="s">
        <v>1113</v>
      </c>
      <c r="B8" s="53"/>
      <c r="C8" s="53"/>
      <c r="D8" s="53"/>
      <c r="E8" s="53"/>
      <c r="F8" s="53"/>
    </row>
    <row r="9" spans="1:9" ht="12.75" x14ac:dyDescent="0.2">
      <c r="A9" s="53" t="s">
        <v>64</v>
      </c>
      <c r="B9" s="53"/>
      <c r="C9" s="53"/>
      <c r="D9" s="53"/>
      <c r="E9" s="53"/>
      <c r="F9" s="53"/>
    </row>
    <row r="10" spans="1:9" ht="12.75" x14ac:dyDescent="0.2">
      <c r="A10" s="54" t="s">
        <v>551</v>
      </c>
      <c r="B10" s="54"/>
      <c r="C10" s="54"/>
      <c r="D10" s="54"/>
      <c r="E10" s="54"/>
      <c r="F10" s="54"/>
    </row>
    <row r="11" spans="1:9" ht="12.75" x14ac:dyDescent="0.2">
      <c r="A11" s="752" t="s">
        <v>122</v>
      </c>
      <c r="B11" s="752"/>
      <c r="C11" s="752"/>
      <c r="D11" s="752"/>
      <c r="E11" s="752"/>
      <c r="F11" s="752"/>
    </row>
    <row r="12" spans="1:9" s="50" customFormat="1" ht="12.75" x14ac:dyDescent="0.2">
      <c r="A12" s="529" t="s">
        <v>1148</v>
      </c>
      <c r="B12" s="529"/>
      <c r="C12" s="529"/>
      <c r="D12" s="529"/>
      <c r="E12" s="529"/>
      <c r="F12" s="529"/>
      <c r="G12" s="529"/>
      <c r="H12" s="529"/>
      <c r="I12" s="529"/>
    </row>
    <row r="13" spans="1:9" ht="12.75" x14ac:dyDescent="0.2">
      <c r="A13" s="273" t="s">
        <v>1117</v>
      </c>
      <c r="B13" s="119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50"/>
      <c r="D13" s="50"/>
      <c r="E13" s="50"/>
      <c r="F13" s="50"/>
    </row>
    <row r="14" spans="1:9" ht="12.75" x14ac:dyDescent="0.2">
      <c r="A14" s="50"/>
      <c r="B14" s="119"/>
      <c r="C14" s="50"/>
      <c r="D14" s="50"/>
      <c r="E14" s="50"/>
      <c r="F14" s="50"/>
    </row>
    <row r="15" spans="1:9" ht="12.75" hidden="1" x14ac:dyDescent="0.2">
      <c r="A15" s="53"/>
      <c r="B15" s="53"/>
      <c r="C15" s="53"/>
      <c r="D15" s="53"/>
      <c r="E15" s="53"/>
      <c r="F15" s="53"/>
    </row>
    <row r="16" spans="1:9" ht="11.25" hidden="1" customHeight="1" x14ac:dyDescent="0.2">
      <c r="A16" s="50"/>
      <c r="B16" s="50"/>
      <c r="C16" s="50"/>
      <c r="D16" s="50"/>
      <c r="E16" s="50"/>
      <c r="F16" s="50"/>
    </row>
    <row r="17" spans="1:3" ht="12.75" customHeight="1" x14ac:dyDescent="0.2">
      <c r="A17" s="118" t="s">
        <v>316</v>
      </c>
      <c r="C17" s="58" t="s">
        <v>340</v>
      </c>
    </row>
    <row r="18" spans="1:3" ht="12.75" customHeight="1" x14ac:dyDescent="0.2">
      <c r="A18" s="583"/>
      <c r="B18" s="768" t="s">
        <v>184</v>
      </c>
      <c r="C18" s="733" t="s">
        <v>68</v>
      </c>
    </row>
    <row r="19" spans="1:3" ht="12.75" customHeight="1" x14ac:dyDescent="0.2">
      <c r="A19" s="560" t="s">
        <v>555</v>
      </c>
      <c r="B19" s="769"/>
      <c r="C19" s="734"/>
    </row>
    <row r="20" spans="1:3" ht="12.75" customHeight="1" x14ac:dyDescent="0.2">
      <c r="A20" s="99"/>
      <c r="B20" s="770"/>
      <c r="C20" s="735"/>
    </row>
    <row r="21" spans="1:3" ht="12.75" x14ac:dyDescent="0.2">
      <c r="A21" s="57" t="s">
        <v>550</v>
      </c>
      <c r="B21" s="7">
        <f>B22+B26+B30+B34+B35</f>
        <v>116280000</v>
      </c>
      <c r="C21" s="4">
        <f>C22+C26+C30+C34+C35</f>
        <v>50503768.110000007</v>
      </c>
    </row>
    <row r="22" spans="1:3" ht="12.75" x14ac:dyDescent="0.2">
      <c r="A22" s="50" t="s">
        <v>83</v>
      </c>
      <c r="B22" s="7">
        <f>SUM(B23:B25)</f>
        <v>40000000</v>
      </c>
      <c r="C22" s="4">
        <f>SUM(C23:C25)</f>
        <v>14127385.520000001</v>
      </c>
    </row>
    <row r="23" spans="1:3" ht="12.75" x14ac:dyDescent="0.2">
      <c r="A23" s="50" t="s">
        <v>925</v>
      </c>
      <c r="B23" s="7">
        <v>38780000</v>
      </c>
      <c r="C23" s="4">
        <v>13304267.41</v>
      </c>
    </row>
    <row r="24" spans="1:3" ht="12.75" x14ac:dyDescent="0.2">
      <c r="A24" s="50" t="s">
        <v>926</v>
      </c>
      <c r="B24" s="7">
        <v>1130000</v>
      </c>
      <c r="C24" s="4">
        <v>787358.73</v>
      </c>
    </row>
    <row r="25" spans="1:3" ht="12.75" x14ac:dyDescent="0.2">
      <c r="A25" s="50" t="s">
        <v>927</v>
      </c>
      <c r="B25" s="7">
        <v>90000</v>
      </c>
      <c r="C25" s="4">
        <v>35759.379999999997</v>
      </c>
    </row>
    <row r="26" spans="1:3" ht="12.75" x14ac:dyDescent="0.2">
      <c r="A26" s="50" t="s">
        <v>549</v>
      </c>
      <c r="B26" s="7">
        <f>SUM(B27:B29)</f>
        <v>61757000</v>
      </c>
      <c r="C26" s="4">
        <f>SUM(C27:C29)</f>
        <v>21564517.100000001</v>
      </c>
    </row>
    <row r="27" spans="1:3" ht="12.75" x14ac:dyDescent="0.2">
      <c r="A27" s="50" t="s">
        <v>925</v>
      </c>
      <c r="B27" s="7">
        <v>61757000</v>
      </c>
      <c r="C27" s="4">
        <v>21564517.100000001</v>
      </c>
    </row>
    <row r="28" spans="1:3" ht="12.75" x14ac:dyDescent="0.2">
      <c r="A28" s="50" t="s">
        <v>926</v>
      </c>
      <c r="B28" s="7"/>
      <c r="C28" s="4"/>
    </row>
    <row r="29" spans="1:3" ht="12.75" x14ac:dyDescent="0.2">
      <c r="A29" s="50" t="s">
        <v>927</v>
      </c>
      <c r="B29" s="7"/>
      <c r="C29" s="4"/>
    </row>
    <row r="30" spans="1:3" ht="12.75" x14ac:dyDescent="0.2">
      <c r="A30" s="50" t="s">
        <v>293</v>
      </c>
      <c r="B30" s="7">
        <f>SUM(B31:B33)</f>
        <v>11509000</v>
      </c>
      <c r="C30" s="4">
        <f>SUM(C31:C33)</f>
        <v>13667207.140000001</v>
      </c>
    </row>
    <row r="31" spans="1:3" ht="12.75" x14ac:dyDescent="0.2">
      <c r="A31" s="50" t="s">
        <v>13</v>
      </c>
      <c r="B31" s="7"/>
      <c r="C31" s="4"/>
    </row>
    <row r="32" spans="1:3" ht="12.75" x14ac:dyDescent="0.2">
      <c r="A32" s="50" t="s">
        <v>14</v>
      </c>
      <c r="B32" s="7">
        <v>11509000</v>
      </c>
      <c r="C32" s="4">
        <v>13667207.140000001</v>
      </c>
    </row>
    <row r="33" spans="1:6" ht="12.75" x14ac:dyDescent="0.2">
      <c r="A33" s="50" t="s">
        <v>15</v>
      </c>
      <c r="B33" s="7"/>
      <c r="C33" s="4"/>
    </row>
    <row r="34" spans="1:6" ht="12.75" x14ac:dyDescent="0.2">
      <c r="A34" s="50" t="s">
        <v>172</v>
      </c>
      <c r="B34" s="7"/>
      <c r="C34" s="4"/>
    </row>
    <row r="35" spans="1:6" ht="12.75" x14ac:dyDescent="0.2">
      <c r="A35" s="50" t="s">
        <v>270</v>
      </c>
      <c r="B35" s="7">
        <f>SUM(B36:B38)</f>
        <v>3014000</v>
      </c>
      <c r="C35" s="4">
        <f>SUM(C36:C38)</f>
        <v>1144658.3500000001</v>
      </c>
    </row>
    <row r="36" spans="1:6" ht="12.75" x14ac:dyDescent="0.2">
      <c r="A36" s="50" t="s">
        <v>173</v>
      </c>
      <c r="B36" s="7">
        <v>3000000</v>
      </c>
      <c r="C36" s="4">
        <v>1134423.81</v>
      </c>
    </row>
    <row r="37" spans="1:6" ht="12.75" x14ac:dyDescent="0.2">
      <c r="A37" s="50" t="s">
        <v>736</v>
      </c>
      <c r="B37" s="7"/>
      <c r="C37" s="4"/>
    </row>
    <row r="38" spans="1:6" ht="12.75" x14ac:dyDescent="0.2">
      <c r="A38" s="50" t="s">
        <v>84</v>
      </c>
      <c r="B38" s="7">
        <v>14000</v>
      </c>
      <c r="C38" s="4">
        <v>10234.540000000001</v>
      </c>
    </row>
    <row r="39" spans="1:6" ht="12.75" x14ac:dyDescent="0.2">
      <c r="A39" s="50" t="s">
        <v>737</v>
      </c>
      <c r="B39" s="7">
        <f>SUM(B40:B42)</f>
        <v>0</v>
      </c>
      <c r="C39" s="4">
        <f>SUM(C40:C42)</f>
        <v>0</v>
      </c>
    </row>
    <row r="40" spans="1:6" ht="12.75" x14ac:dyDescent="0.2">
      <c r="A40" s="50" t="s">
        <v>81</v>
      </c>
      <c r="B40" s="7"/>
      <c r="C40" s="4"/>
    </row>
    <row r="41" spans="1:6" ht="12.75" x14ac:dyDescent="0.2">
      <c r="A41" s="50" t="s">
        <v>174</v>
      </c>
      <c r="B41" s="7"/>
      <c r="C41" s="4"/>
    </row>
    <row r="42" spans="1:6" ht="12.75" x14ac:dyDescent="0.2">
      <c r="A42" s="50" t="s">
        <v>271</v>
      </c>
      <c r="B42" s="7"/>
      <c r="C42" s="4"/>
    </row>
    <row r="43" spans="1:6" ht="12.75" x14ac:dyDescent="0.2">
      <c r="A43" s="584" t="s">
        <v>738</v>
      </c>
      <c r="B43" s="11">
        <f>B21+B39</f>
        <v>116280000</v>
      </c>
      <c r="C43" s="12">
        <f>C21+C39</f>
        <v>50503768.110000007</v>
      </c>
    </row>
    <row r="44" spans="1:6" ht="15" customHeight="1" x14ac:dyDescent="0.2">
      <c r="A44" s="127"/>
      <c r="B44" s="127"/>
      <c r="C44" s="128"/>
      <c r="D44" s="128"/>
      <c r="E44" s="128"/>
    </row>
    <row r="45" spans="1:6" ht="12.75" hidden="1" customHeight="1" x14ac:dyDescent="0.2">
      <c r="A45" s="127"/>
      <c r="B45" s="127"/>
      <c r="C45" s="128"/>
      <c r="D45" s="128"/>
      <c r="E45" s="128"/>
    </row>
    <row r="46" spans="1:6" ht="12.75" hidden="1" customHeight="1" x14ac:dyDescent="0.2">
      <c r="A46" s="127"/>
      <c r="B46" s="127"/>
      <c r="C46" s="128"/>
      <c r="D46" s="128"/>
      <c r="E46" s="128"/>
    </row>
    <row r="47" spans="1:6" ht="12.75" hidden="1" customHeight="1" x14ac:dyDescent="0.2">
      <c r="A47" s="127"/>
      <c r="B47" s="127"/>
      <c r="C47" s="128"/>
      <c r="D47" s="128"/>
      <c r="E47" s="128"/>
    </row>
    <row r="48" spans="1:6" ht="12.75" hidden="1" customHeight="1" x14ac:dyDescent="0.2">
      <c r="B48" s="50"/>
      <c r="C48" s="50"/>
      <c r="D48" s="50"/>
      <c r="E48" s="50"/>
      <c r="F48" s="57"/>
    </row>
    <row r="49" spans="1:9" ht="27.75" customHeight="1" x14ac:dyDescent="0.2">
      <c r="A49" s="765" t="s">
        <v>556</v>
      </c>
      <c r="B49" s="733" t="s">
        <v>185</v>
      </c>
      <c r="C49" s="733" t="s">
        <v>928</v>
      </c>
      <c r="D49" s="733" t="s">
        <v>929</v>
      </c>
      <c r="E49" s="733" t="s">
        <v>930</v>
      </c>
      <c r="F49" s="733" t="s">
        <v>301</v>
      </c>
    </row>
    <row r="50" spans="1:9" ht="17.25" customHeight="1" x14ac:dyDescent="0.2">
      <c r="A50" s="766"/>
      <c r="B50" s="763"/>
      <c r="C50" s="763"/>
      <c r="D50" s="763"/>
      <c r="E50" s="763"/>
      <c r="F50" s="734"/>
    </row>
    <row r="51" spans="1:9" ht="12.75" x14ac:dyDescent="0.2">
      <c r="A51" s="767"/>
      <c r="B51" s="764"/>
      <c r="C51" s="764"/>
      <c r="D51" s="764"/>
      <c r="E51" s="764"/>
      <c r="F51" s="735"/>
    </row>
    <row r="52" spans="1:9" ht="12.75" x14ac:dyDescent="0.2">
      <c r="A52" s="129" t="s">
        <v>913</v>
      </c>
      <c r="B52" s="15">
        <f>SUM(B53:B54)</f>
        <v>90160000</v>
      </c>
      <c r="C52" s="15">
        <f>SUM(C53:C54)</f>
        <v>41145763.07</v>
      </c>
      <c r="D52" s="15">
        <f>SUM(D53:D54)</f>
        <v>41145763.07</v>
      </c>
      <c r="E52" s="15">
        <f>SUM(E53:E54)</f>
        <v>31594253.43</v>
      </c>
      <c r="F52" s="18">
        <f>SUM(F53:F54)</f>
        <v>0</v>
      </c>
    </row>
    <row r="53" spans="1:9" ht="12.75" x14ac:dyDescent="0.2">
      <c r="A53" s="129" t="s">
        <v>272</v>
      </c>
      <c r="B53" s="15">
        <v>79160000</v>
      </c>
      <c r="C53" s="15">
        <v>36522076.719999999</v>
      </c>
      <c r="D53" s="15">
        <v>36522076.719999999</v>
      </c>
      <c r="E53" s="15">
        <v>27986856.91</v>
      </c>
      <c r="F53" s="18"/>
    </row>
    <row r="54" spans="1:9" ht="12.75" x14ac:dyDescent="0.2">
      <c r="A54" s="129" t="s">
        <v>273</v>
      </c>
      <c r="B54" s="15">
        <v>11000000</v>
      </c>
      <c r="C54" s="15">
        <v>4623686.3499999996</v>
      </c>
      <c r="D54" s="15">
        <v>4623686.3499999996</v>
      </c>
      <c r="E54" s="15">
        <v>3607396.52</v>
      </c>
      <c r="F54" s="18"/>
    </row>
    <row r="55" spans="1:9" ht="12.75" x14ac:dyDescent="0.2">
      <c r="A55" s="129" t="s">
        <v>274</v>
      </c>
      <c r="B55" s="15">
        <f>SUM(B56:B57)</f>
        <v>5710000</v>
      </c>
      <c r="C55" s="15">
        <f>SUM(C56:C57)</f>
        <v>2481458.9900000002</v>
      </c>
      <c r="D55" s="15">
        <f>SUM(D56:D57)</f>
        <v>2172068.73</v>
      </c>
      <c r="E55" s="15">
        <f>SUM(E56:E57)</f>
        <v>1995436.08</v>
      </c>
      <c r="F55" s="18">
        <f>SUM(F56:F57)</f>
        <v>0</v>
      </c>
    </row>
    <row r="56" spans="1:9" ht="12.75" x14ac:dyDescent="0.2">
      <c r="A56" s="129" t="s">
        <v>175</v>
      </c>
      <c r="B56" s="15"/>
      <c r="C56" s="15"/>
      <c r="D56" s="15"/>
      <c r="E56" s="15"/>
      <c r="F56" s="18"/>
    </row>
    <row r="57" spans="1:9" ht="12.75" x14ac:dyDescent="0.2">
      <c r="A57" s="129" t="s">
        <v>36</v>
      </c>
      <c r="B57" s="15">
        <v>5710000</v>
      </c>
      <c r="C57" s="15">
        <v>2481458.9900000002</v>
      </c>
      <c r="D57" s="15">
        <v>2172068.73</v>
      </c>
      <c r="E57" s="15">
        <v>1995436.08</v>
      </c>
      <c r="F57" s="18"/>
    </row>
    <row r="58" spans="1:9" ht="12.75" x14ac:dyDescent="0.2">
      <c r="A58" s="585" t="s">
        <v>757</v>
      </c>
      <c r="B58" s="44">
        <f>B52+B55</f>
        <v>95870000</v>
      </c>
      <c r="C58" s="44">
        <f>C52+C55</f>
        <v>43627222.060000002</v>
      </c>
      <c r="D58" s="44">
        <f>D52+D55</f>
        <v>43317831.799999997</v>
      </c>
      <c r="E58" s="44">
        <f>E52+E55</f>
        <v>33589689.509999998</v>
      </c>
      <c r="F58" s="19">
        <f>F52+F55</f>
        <v>0</v>
      </c>
    </row>
    <row r="59" spans="1:9" ht="12.75" x14ac:dyDescent="0.2">
      <c r="A59" s="586" t="s">
        <v>758</v>
      </c>
      <c r="B59" s="44">
        <f>B43-B58</f>
        <v>20410000</v>
      </c>
      <c r="C59" s="44">
        <f>C43-C58</f>
        <v>6876546.0500000045</v>
      </c>
      <c r="D59" s="44">
        <f>C43-D58</f>
        <v>7185936.3100000098</v>
      </c>
      <c r="E59" s="44">
        <f>C43-E58</f>
        <v>16914078.600000009</v>
      </c>
      <c r="F59" s="130"/>
    </row>
    <row r="60" spans="1:9" ht="12.75" hidden="1" customHeight="1" x14ac:dyDescent="0.2">
      <c r="C60" s="131"/>
      <c r="D60" s="131"/>
      <c r="E60" s="131"/>
      <c r="F60" s="131"/>
      <c r="G60" s="131"/>
      <c r="H60" s="131"/>
      <c r="I60" s="131"/>
    </row>
    <row r="61" spans="1:9" ht="12.75" hidden="1" customHeight="1" x14ac:dyDescent="0.2">
      <c r="C61" s="131"/>
      <c r="D61" s="131"/>
      <c r="E61" s="131"/>
      <c r="F61" s="131"/>
      <c r="G61" s="131"/>
      <c r="H61" s="131"/>
      <c r="I61" s="131"/>
    </row>
    <row r="62" spans="1:9" ht="12.75" hidden="1" customHeight="1" x14ac:dyDescent="0.2">
      <c r="C62" s="131"/>
      <c r="D62" s="131"/>
      <c r="E62" s="131"/>
      <c r="F62" s="131"/>
      <c r="G62" s="131"/>
      <c r="H62" s="131"/>
      <c r="I62" s="131"/>
    </row>
    <row r="63" spans="1:9" ht="12.75" hidden="1" customHeight="1" x14ac:dyDescent="0.2">
      <c r="C63" s="131"/>
      <c r="D63" s="131"/>
      <c r="E63" s="131"/>
      <c r="F63" s="131"/>
      <c r="G63" s="131"/>
      <c r="H63" s="131"/>
      <c r="I63" s="131"/>
    </row>
    <row r="64" spans="1:9" ht="12.75" hidden="1" customHeight="1" x14ac:dyDescent="0.2">
      <c r="C64" s="131"/>
      <c r="D64" s="131"/>
      <c r="E64" s="131"/>
      <c r="F64" s="131"/>
      <c r="G64" s="131"/>
      <c r="H64" s="131"/>
      <c r="I64" s="131"/>
    </row>
    <row r="65" spans="1:9" ht="12.75" hidden="1" customHeight="1" x14ac:dyDescent="0.2">
      <c r="C65" s="131"/>
      <c r="D65" s="131"/>
      <c r="E65" s="131"/>
      <c r="F65" s="131"/>
      <c r="G65" s="131"/>
      <c r="H65" s="131"/>
      <c r="I65" s="131"/>
    </row>
    <row r="66" spans="1:9" ht="12.75" x14ac:dyDescent="0.2">
      <c r="C66" s="131"/>
      <c r="D66" s="131"/>
      <c r="E66" s="131"/>
      <c r="F66" s="131"/>
      <c r="G66" s="131"/>
      <c r="H66" s="131"/>
      <c r="I66" s="131"/>
    </row>
    <row r="67" spans="1:9" ht="25.5" x14ac:dyDescent="0.2">
      <c r="A67" s="587" t="s">
        <v>557</v>
      </c>
      <c r="B67" s="588" t="s">
        <v>82</v>
      </c>
      <c r="C67" s="131"/>
      <c r="D67" s="131"/>
      <c r="E67" s="131"/>
      <c r="F67" s="131"/>
      <c r="G67" s="131"/>
      <c r="H67" s="131"/>
      <c r="I67" s="131"/>
    </row>
    <row r="68" spans="1:9" ht="12.75" x14ac:dyDescent="0.2">
      <c r="A68" s="132" t="s">
        <v>554</v>
      </c>
      <c r="B68" s="19"/>
      <c r="C68" s="131"/>
      <c r="D68" s="131"/>
      <c r="E68" s="131"/>
      <c r="F68" s="131"/>
      <c r="G68" s="131"/>
      <c r="H68" s="131"/>
      <c r="I68" s="131"/>
    </row>
    <row r="69" spans="1:9" ht="12.75" x14ac:dyDescent="0.2">
      <c r="C69" s="131"/>
      <c r="D69" s="131"/>
      <c r="E69" s="131"/>
      <c r="F69" s="131"/>
      <c r="G69" s="131"/>
      <c r="H69" s="131"/>
      <c r="I69" s="131"/>
    </row>
    <row r="70" spans="1:9" ht="12.75" hidden="1" customHeight="1" x14ac:dyDescent="0.2">
      <c r="C70" s="131"/>
      <c r="D70" s="131"/>
      <c r="E70" s="131"/>
      <c r="F70" s="131"/>
      <c r="G70" s="131"/>
      <c r="H70" s="131"/>
      <c r="I70" s="131"/>
    </row>
    <row r="71" spans="1:9" ht="12.75" hidden="1" customHeight="1" x14ac:dyDescent="0.2">
      <c r="C71" s="131"/>
      <c r="D71" s="131"/>
      <c r="E71" s="131"/>
      <c r="F71" s="131"/>
      <c r="G71" s="131"/>
      <c r="H71" s="131"/>
      <c r="I71" s="131"/>
    </row>
    <row r="72" spans="1:9" ht="12.75" hidden="1" customHeight="1" x14ac:dyDescent="0.2">
      <c r="C72" s="131"/>
      <c r="D72" s="131"/>
      <c r="E72" s="131"/>
      <c r="F72" s="131"/>
      <c r="G72" s="131"/>
      <c r="H72" s="131"/>
      <c r="I72" s="131"/>
    </row>
    <row r="73" spans="1:9" ht="12.75" hidden="1" customHeight="1" x14ac:dyDescent="0.2">
      <c r="C73" s="131"/>
      <c r="D73" s="131"/>
      <c r="E73" s="131"/>
      <c r="F73" s="131"/>
      <c r="G73" s="131"/>
      <c r="H73" s="131"/>
      <c r="I73" s="131"/>
    </row>
    <row r="74" spans="1:9" ht="12.75" hidden="1" customHeight="1" x14ac:dyDescent="0.2">
      <c r="C74" s="131"/>
      <c r="D74" s="131"/>
      <c r="E74" s="131"/>
      <c r="F74" s="131"/>
      <c r="G74" s="131"/>
      <c r="H74" s="131"/>
      <c r="I74" s="131"/>
    </row>
    <row r="75" spans="1:9" ht="12.75" hidden="1" customHeight="1" x14ac:dyDescent="0.2">
      <c r="C75" s="131"/>
      <c r="D75" s="131"/>
      <c r="E75" s="131"/>
      <c r="F75" s="131"/>
      <c r="G75" s="131"/>
      <c r="H75" s="131"/>
      <c r="I75" s="131"/>
    </row>
    <row r="76" spans="1:9" ht="25.5" x14ac:dyDescent="0.2">
      <c r="A76" s="589" t="s">
        <v>558</v>
      </c>
      <c r="B76" s="588" t="s">
        <v>82</v>
      </c>
      <c r="C76" s="131"/>
      <c r="D76" s="131"/>
      <c r="E76" s="131"/>
      <c r="F76" s="131"/>
      <c r="G76" s="131"/>
      <c r="H76" s="131"/>
      <c r="I76" s="131"/>
    </row>
    <row r="77" spans="1:9" ht="12.75" x14ac:dyDescent="0.2">
      <c r="A77" s="132" t="s">
        <v>554</v>
      </c>
      <c r="B77" s="133">
        <v>25470000</v>
      </c>
      <c r="C77" s="131"/>
      <c r="D77" s="131"/>
      <c r="E77" s="131"/>
      <c r="F77" s="131"/>
      <c r="G77" s="131"/>
      <c r="H77" s="131"/>
      <c r="I77" s="131"/>
    </row>
    <row r="78" spans="1:9" ht="12.75" hidden="1" customHeight="1" x14ac:dyDescent="0.2">
      <c r="C78" s="131"/>
      <c r="D78" s="131"/>
      <c r="E78" s="131"/>
      <c r="F78" s="131"/>
      <c r="G78" s="131"/>
      <c r="H78" s="131"/>
      <c r="I78" s="131"/>
    </row>
    <row r="79" spans="1:9" ht="12.75" hidden="1" customHeight="1" x14ac:dyDescent="0.2">
      <c r="C79" s="131"/>
      <c r="D79" s="131"/>
      <c r="E79" s="131"/>
      <c r="F79" s="131"/>
      <c r="G79" s="131"/>
      <c r="H79" s="131"/>
      <c r="I79" s="131"/>
    </row>
    <row r="80" spans="1:9" ht="12.75" hidden="1" customHeight="1" x14ac:dyDescent="0.2">
      <c r="C80" s="131"/>
      <c r="D80" s="131"/>
      <c r="E80" s="131"/>
      <c r="F80" s="131"/>
      <c r="G80" s="131"/>
      <c r="H80" s="131"/>
      <c r="I80" s="131"/>
    </row>
    <row r="81" spans="1:9" ht="12.75" hidden="1" customHeight="1" x14ac:dyDescent="0.2">
      <c r="C81" s="131"/>
      <c r="D81" s="131"/>
      <c r="E81" s="131"/>
      <c r="F81" s="131"/>
      <c r="G81" s="131"/>
      <c r="H81" s="131"/>
      <c r="I81" s="131"/>
    </row>
    <row r="82" spans="1:9" ht="12.75" x14ac:dyDescent="0.2">
      <c r="A82" s="120"/>
      <c r="B82" s="134"/>
      <c r="C82" s="57"/>
      <c r="D82" s="57"/>
      <c r="E82" s="57"/>
      <c r="F82" s="57"/>
    </row>
    <row r="83" spans="1:9" ht="12.75" customHeight="1" x14ac:dyDescent="0.2">
      <c r="A83" s="771" t="s">
        <v>563</v>
      </c>
      <c r="B83" s="733" t="s">
        <v>458</v>
      </c>
      <c r="C83" s="135"/>
      <c r="D83" s="120"/>
      <c r="E83" s="120"/>
      <c r="F83" s="120"/>
      <c r="G83" s="120"/>
      <c r="H83" s="120"/>
      <c r="I83" s="120"/>
    </row>
    <row r="84" spans="1:9" ht="12.75" x14ac:dyDescent="0.2">
      <c r="A84" s="772"/>
      <c r="B84" s="734"/>
      <c r="C84" s="135"/>
      <c r="D84" s="120"/>
      <c r="E84" s="120"/>
      <c r="F84" s="120"/>
      <c r="G84" s="120"/>
      <c r="H84" s="120"/>
      <c r="I84" s="120"/>
    </row>
    <row r="85" spans="1:9" ht="12.75" x14ac:dyDescent="0.2">
      <c r="A85" s="773"/>
      <c r="B85" s="735"/>
      <c r="C85" s="135"/>
      <c r="D85" s="120"/>
      <c r="E85" s="120"/>
      <c r="F85" s="120"/>
      <c r="G85" s="120"/>
      <c r="H85" s="120"/>
      <c r="I85" s="120"/>
    </row>
    <row r="86" spans="1:9" ht="12.75" x14ac:dyDescent="0.2">
      <c r="A86" s="136" t="s">
        <v>559</v>
      </c>
      <c r="B86" s="137"/>
      <c r="C86" s="135"/>
      <c r="D86" s="120"/>
      <c r="E86" s="120"/>
      <c r="F86" s="120"/>
      <c r="G86" s="120"/>
      <c r="H86" s="120"/>
      <c r="I86" s="120"/>
    </row>
    <row r="87" spans="1:9" ht="12.75" x14ac:dyDescent="0.2">
      <c r="A87" s="136" t="s">
        <v>560</v>
      </c>
      <c r="B87" s="137"/>
      <c r="C87" s="135"/>
      <c r="D87" s="120"/>
      <c r="E87" s="120"/>
      <c r="F87" s="120"/>
      <c r="G87" s="120"/>
      <c r="H87" s="120"/>
      <c r="I87" s="120"/>
    </row>
    <row r="88" spans="1:9" ht="12.75" x14ac:dyDescent="0.2">
      <c r="A88" s="136" t="s">
        <v>561</v>
      </c>
      <c r="B88" s="137"/>
      <c r="C88" s="135"/>
      <c r="D88" s="120"/>
      <c r="E88" s="120"/>
      <c r="F88" s="120"/>
      <c r="G88" s="120"/>
      <c r="H88" s="120"/>
      <c r="I88" s="120"/>
    </row>
    <row r="89" spans="1:9" ht="12.75" x14ac:dyDescent="0.2">
      <c r="A89" s="138" t="s">
        <v>562</v>
      </c>
      <c r="B89" s="139"/>
      <c r="C89" s="135"/>
      <c r="D89" s="120"/>
      <c r="E89" s="120"/>
      <c r="F89" s="120"/>
      <c r="G89" s="120"/>
      <c r="H89" s="120"/>
      <c r="I89" s="120"/>
    </row>
    <row r="90" spans="1:9" ht="12.75" x14ac:dyDescent="0.2">
      <c r="A90" s="140"/>
      <c r="B90" s="141"/>
      <c r="C90" s="120"/>
    </row>
    <row r="91" spans="1:9" ht="12.75" hidden="1" customHeight="1" x14ac:dyDescent="0.2">
      <c r="A91" s="140"/>
      <c r="B91" s="141"/>
      <c r="C91" s="120"/>
    </row>
    <row r="92" spans="1:9" ht="12.75" hidden="1" customHeight="1" x14ac:dyDescent="0.2">
      <c r="A92" s="140"/>
      <c r="B92" s="141"/>
      <c r="C92" s="120"/>
    </row>
    <row r="93" spans="1:9" ht="12.75" hidden="1" customHeight="1" x14ac:dyDescent="0.2">
      <c r="A93" s="140"/>
      <c r="B93" s="141"/>
      <c r="C93" s="120"/>
    </row>
    <row r="94" spans="1:9" ht="12.75" hidden="1" customHeight="1" x14ac:dyDescent="0.2">
      <c r="A94" s="140"/>
      <c r="B94" s="141"/>
      <c r="C94" s="120"/>
    </row>
    <row r="95" spans="1:9" ht="12.75" hidden="1" customHeight="1" x14ac:dyDescent="0.2">
      <c r="A95" s="142"/>
      <c r="B95" s="142"/>
      <c r="C95" s="142"/>
      <c r="D95" s="142"/>
      <c r="E95" s="142"/>
      <c r="F95" s="142"/>
      <c r="G95" s="120"/>
    </row>
    <row r="96" spans="1:9" ht="12.75" customHeight="1" x14ac:dyDescent="0.2">
      <c r="A96" s="774" t="s">
        <v>564</v>
      </c>
      <c r="B96" s="733" t="s">
        <v>191</v>
      </c>
      <c r="C96" s="135"/>
    </row>
    <row r="97" spans="1:4" ht="12.75" customHeight="1" x14ac:dyDescent="0.2">
      <c r="A97" s="775"/>
      <c r="B97" s="735"/>
      <c r="C97" s="135"/>
    </row>
    <row r="98" spans="1:4" ht="12.75" x14ac:dyDescent="0.2">
      <c r="A98" s="143" t="s">
        <v>567</v>
      </c>
      <c r="B98" s="144">
        <v>10109.52</v>
      </c>
      <c r="C98" s="135"/>
    </row>
    <row r="99" spans="1:4" ht="12.75" x14ac:dyDescent="0.2">
      <c r="A99" s="136" t="s">
        <v>568</v>
      </c>
      <c r="B99" s="145">
        <v>1377789262.21</v>
      </c>
      <c r="C99" s="135"/>
    </row>
    <row r="100" spans="1:4" ht="12.75" x14ac:dyDescent="0.2">
      <c r="A100" s="146" t="s">
        <v>569</v>
      </c>
      <c r="B100" s="147">
        <v>265365727.25</v>
      </c>
      <c r="C100" s="135"/>
    </row>
    <row r="101" spans="1:4" ht="12.75" customHeight="1" x14ac:dyDescent="0.2">
      <c r="A101" s="136"/>
      <c r="B101" s="148"/>
      <c r="C101" s="148"/>
      <c r="D101" s="120"/>
    </row>
    <row r="102" spans="1:4" ht="12.75" hidden="1" customHeight="1" x14ac:dyDescent="0.2">
      <c r="A102" s="136"/>
      <c r="B102" s="148"/>
      <c r="C102" s="148"/>
      <c r="D102" s="120"/>
    </row>
    <row r="103" spans="1:4" ht="12.75" hidden="1" customHeight="1" x14ac:dyDescent="0.2">
      <c r="A103" s="136"/>
      <c r="B103" s="148"/>
      <c r="C103" s="148"/>
      <c r="D103" s="120"/>
    </row>
    <row r="104" spans="1:4" ht="12.75" hidden="1" customHeight="1" x14ac:dyDescent="0.2">
      <c r="A104" s="136"/>
      <c r="B104" s="148"/>
      <c r="C104" s="148"/>
      <c r="D104" s="120"/>
    </row>
    <row r="105" spans="1:4" ht="12.75" hidden="1" x14ac:dyDescent="0.2">
      <c r="A105" s="136"/>
      <c r="B105" s="148"/>
      <c r="C105" s="148"/>
      <c r="D105" s="120"/>
    </row>
    <row r="106" spans="1:4" ht="12.75" customHeight="1" x14ac:dyDescent="0.2">
      <c r="A106" s="583"/>
      <c r="B106" s="768" t="s">
        <v>184</v>
      </c>
      <c r="C106" s="733" t="s">
        <v>68</v>
      </c>
    </row>
    <row r="107" spans="1:4" ht="12.75" x14ac:dyDescent="0.2">
      <c r="A107" s="560" t="s">
        <v>552</v>
      </c>
      <c r="B107" s="769"/>
      <c r="C107" s="734"/>
    </row>
    <row r="108" spans="1:4" ht="12.75" x14ac:dyDescent="0.2">
      <c r="A108" s="99"/>
      <c r="B108" s="770"/>
      <c r="C108" s="735"/>
    </row>
    <row r="109" spans="1:4" ht="12.75" x14ac:dyDescent="0.2">
      <c r="A109" s="57" t="s">
        <v>759</v>
      </c>
      <c r="B109" s="7">
        <f>B110+B114+B118+B122+B123</f>
        <v>0</v>
      </c>
      <c r="C109" s="4">
        <f>C110+C114+C118+C122+C123</f>
        <v>0</v>
      </c>
    </row>
    <row r="110" spans="1:4" ht="12.75" x14ac:dyDescent="0.2">
      <c r="A110" s="50" t="s">
        <v>83</v>
      </c>
      <c r="B110" s="7">
        <f>SUM(B111:B113)</f>
        <v>0</v>
      </c>
      <c r="C110" s="4">
        <f>SUM(C111:C113)</f>
        <v>0</v>
      </c>
    </row>
    <row r="111" spans="1:4" ht="12.75" x14ac:dyDescent="0.2">
      <c r="A111" s="50" t="s">
        <v>925</v>
      </c>
      <c r="B111" s="7"/>
      <c r="C111" s="4"/>
    </row>
    <row r="112" spans="1:4" ht="12.75" x14ac:dyDescent="0.2">
      <c r="A112" s="50" t="s">
        <v>926</v>
      </c>
      <c r="B112" s="7"/>
      <c r="C112" s="4"/>
    </row>
    <row r="113" spans="1:3" ht="12.75" x14ac:dyDescent="0.2">
      <c r="A113" s="50" t="s">
        <v>927</v>
      </c>
      <c r="B113" s="7"/>
      <c r="C113" s="4"/>
    </row>
    <row r="114" spans="1:3" ht="12.75" x14ac:dyDescent="0.2">
      <c r="A114" s="50" t="s">
        <v>549</v>
      </c>
      <c r="B114" s="7">
        <f>SUM(B115:B117)</f>
        <v>0</v>
      </c>
      <c r="C114" s="4">
        <f>SUM(C115:C117)</f>
        <v>0</v>
      </c>
    </row>
    <row r="115" spans="1:3" ht="12.75" x14ac:dyDescent="0.2">
      <c r="A115" s="50" t="s">
        <v>925</v>
      </c>
      <c r="B115" s="7"/>
      <c r="C115" s="4"/>
    </row>
    <row r="116" spans="1:3" ht="12.75" x14ac:dyDescent="0.2">
      <c r="A116" s="50" t="s">
        <v>926</v>
      </c>
      <c r="B116" s="7"/>
      <c r="C116" s="4"/>
    </row>
    <row r="117" spans="1:3" ht="12.75" x14ac:dyDescent="0.2">
      <c r="A117" s="50" t="s">
        <v>927</v>
      </c>
      <c r="B117" s="7"/>
      <c r="C117" s="4"/>
    </row>
    <row r="118" spans="1:3" ht="12.75" x14ac:dyDescent="0.2">
      <c r="A118" s="50" t="s">
        <v>293</v>
      </c>
      <c r="B118" s="7">
        <f>SUM(B119:B121)</f>
        <v>0</v>
      </c>
      <c r="C118" s="4">
        <f>SUM(C119:C121)</f>
        <v>0</v>
      </c>
    </row>
    <row r="119" spans="1:3" ht="12.75" x14ac:dyDescent="0.2">
      <c r="A119" s="50" t="s">
        <v>13</v>
      </c>
      <c r="B119" s="7"/>
      <c r="C119" s="4"/>
    </row>
    <row r="120" spans="1:3" ht="12.75" x14ac:dyDescent="0.2">
      <c r="A120" s="50" t="s">
        <v>14</v>
      </c>
      <c r="B120" s="7"/>
      <c r="C120" s="4"/>
    </row>
    <row r="121" spans="1:3" ht="12.75" x14ac:dyDescent="0.2">
      <c r="A121" s="50" t="s">
        <v>15</v>
      </c>
      <c r="B121" s="7"/>
      <c r="C121" s="4"/>
    </row>
    <row r="122" spans="1:3" ht="12.75" x14ac:dyDescent="0.2">
      <c r="A122" s="50" t="s">
        <v>172</v>
      </c>
      <c r="B122" s="7"/>
      <c r="C122" s="4"/>
    </row>
    <row r="123" spans="1:3" ht="12.75" x14ac:dyDescent="0.2">
      <c r="A123" s="50" t="s">
        <v>270</v>
      </c>
      <c r="B123" s="7">
        <f>SUM(B124:B125)</f>
        <v>0</v>
      </c>
      <c r="C123" s="4">
        <f>SUM(C124:C125)</f>
        <v>0</v>
      </c>
    </row>
    <row r="124" spans="1:3" ht="12.75" x14ac:dyDescent="0.2">
      <c r="A124" s="50" t="s">
        <v>173</v>
      </c>
      <c r="B124" s="7"/>
      <c r="C124" s="4"/>
    </row>
    <row r="125" spans="1:3" ht="12.75" x14ac:dyDescent="0.2">
      <c r="A125" s="50" t="s">
        <v>84</v>
      </c>
      <c r="B125" s="7"/>
      <c r="C125" s="4"/>
    </row>
    <row r="126" spans="1:3" ht="12.75" x14ac:dyDescent="0.2">
      <c r="A126" s="50" t="s">
        <v>761</v>
      </c>
      <c r="B126" s="7">
        <f>SUM(B127:B129)</f>
        <v>0</v>
      </c>
      <c r="C126" s="4">
        <f>SUM(C127:C129)</f>
        <v>0</v>
      </c>
    </row>
    <row r="127" spans="1:3" ht="12.75" x14ac:dyDescent="0.2">
      <c r="A127" s="50" t="s">
        <v>81</v>
      </c>
      <c r="B127" s="7"/>
      <c r="C127" s="4"/>
    </row>
    <row r="128" spans="1:3" ht="12.75" x14ac:dyDescent="0.2">
      <c r="A128" s="50" t="s">
        <v>174</v>
      </c>
      <c r="B128" s="7"/>
      <c r="C128" s="4"/>
    </row>
    <row r="129" spans="1:6" ht="12.75" x14ac:dyDescent="0.2">
      <c r="A129" s="50" t="s">
        <v>271</v>
      </c>
      <c r="B129" s="7"/>
      <c r="C129" s="4"/>
    </row>
    <row r="130" spans="1:6" ht="12.75" x14ac:dyDescent="0.2">
      <c r="A130" s="584" t="s">
        <v>760</v>
      </c>
      <c r="B130" s="11">
        <f>B109+B126</f>
        <v>0</v>
      </c>
      <c r="C130" s="12">
        <f>C109+C126</f>
        <v>0</v>
      </c>
    </row>
    <row r="131" spans="1:6" ht="12.75" customHeight="1" x14ac:dyDescent="0.2">
      <c r="A131" s="136"/>
      <c r="B131" s="148"/>
      <c r="C131" s="148"/>
      <c r="D131" s="120"/>
    </row>
    <row r="132" spans="1:6" ht="12.75" hidden="1" customHeight="1" x14ac:dyDescent="0.2">
      <c r="A132" s="136"/>
      <c r="B132" s="148"/>
      <c r="C132" s="148"/>
      <c r="D132" s="120"/>
    </row>
    <row r="133" spans="1:6" ht="12.75" hidden="1" customHeight="1" x14ac:dyDescent="0.2">
      <c r="A133" s="136"/>
      <c r="B133" s="148"/>
      <c r="C133" s="148"/>
      <c r="D133" s="120"/>
    </row>
    <row r="134" spans="1:6" ht="12.75" hidden="1" customHeight="1" x14ac:dyDescent="0.2">
      <c r="A134" s="136"/>
      <c r="B134" s="148"/>
      <c r="C134" s="148"/>
      <c r="D134" s="120"/>
    </row>
    <row r="135" spans="1:6" ht="12.75" hidden="1" x14ac:dyDescent="0.2">
      <c r="A135" s="136"/>
      <c r="B135" s="148"/>
      <c r="C135" s="148"/>
      <c r="D135" s="120"/>
    </row>
    <row r="136" spans="1:6" ht="12.75" x14ac:dyDescent="0.2">
      <c r="A136" s="136"/>
      <c r="B136" s="148"/>
      <c r="C136" s="148"/>
      <c r="D136" s="120"/>
    </row>
    <row r="137" spans="1:6" ht="12.75" x14ac:dyDescent="0.2">
      <c r="A137" s="136"/>
      <c r="B137" s="148"/>
      <c r="C137" s="148"/>
      <c r="D137" s="120"/>
    </row>
    <row r="138" spans="1:6" ht="12.75" x14ac:dyDescent="0.2">
      <c r="A138" s="136"/>
      <c r="B138" s="148"/>
      <c r="C138" s="148"/>
      <c r="D138" s="120"/>
    </row>
    <row r="139" spans="1:6" ht="12.75" x14ac:dyDescent="0.2">
      <c r="A139" s="136"/>
      <c r="B139" s="148"/>
      <c r="C139" s="148"/>
      <c r="D139" s="120"/>
    </row>
    <row r="140" spans="1:6" ht="12.75" x14ac:dyDescent="0.2">
      <c r="A140" s="136"/>
      <c r="B140" s="148"/>
      <c r="C140" s="148"/>
      <c r="D140" s="120"/>
    </row>
    <row r="141" spans="1:6" ht="12.75" x14ac:dyDescent="0.2">
      <c r="A141" s="136"/>
      <c r="B141" s="148"/>
      <c r="C141" s="148"/>
      <c r="D141" s="120"/>
    </row>
    <row r="142" spans="1:6" ht="12.75" x14ac:dyDescent="0.2">
      <c r="A142" s="136"/>
      <c r="B142" s="148"/>
      <c r="C142" s="148"/>
      <c r="D142" s="120"/>
    </row>
    <row r="143" spans="1:6" ht="12.75" customHeight="1" x14ac:dyDescent="0.2">
      <c r="A143" s="765" t="s">
        <v>553</v>
      </c>
      <c r="B143" s="733" t="s">
        <v>185</v>
      </c>
      <c r="C143" s="733" t="s">
        <v>928</v>
      </c>
      <c r="D143" s="733" t="s">
        <v>929</v>
      </c>
      <c r="E143" s="733" t="s">
        <v>930</v>
      </c>
      <c r="F143" s="733" t="s">
        <v>301</v>
      </c>
    </row>
    <row r="144" spans="1:6" ht="12.75" x14ac:dyDescent="0.2">
      <c r="A144" s="776"/>
      <c r="B144" s="763"/>
      <c r="C144" s="763"/>
      <c r="D144" s="763"/>
      <c r="E144" s="763"/>
      <c r="F144" s="734"/>
    </row>
    <row r="145" spans="1:6" ht="12.75" x14ac:dyDescent="0.2">
      <c r="A145" s="777"/>
      <c r="B145" s="764"/>
      <c r="C145" s="764"/>
      <c r="D145" s="764"/>
      <c r="E145" s="764"/>
      <c r="F145" s="735"/>
    </row>
    <row r="146" spans="1:6" ht="12.75" x14ac:dyDescent="0.2">
      <c r="A146" s="129" t="s">
        <v>913</v>
      </c>
      <c r="B146" s="15">
        <f>SUM(B147:B149)</f>
        <v>0</v>
      </c>
      <c r="C146" s="15">
        <f>SUM(C147:C149)</f>
        <v>0</v>
      </c>
      <c r="D146" s="15">
        <f>SUM(D147:D149)</f>
        <v>0</v>
      </c>
      <c r="E146" s="15">
        <f>SUM(E147:E149)</f>
        <v>0</v>
      </c>
      <c r="F146" s="18">
        <f>SUM(F147:F149)</f>
        <v>0</v>
      </c>
    </row>
    <row r="147" spans="1:6" ht="12.75" x14ac:dyDescent="0.2">
      <c r="A147" s="129" t="s">
        <v>272</v>
      </c>
      <c r="B147" s="15"/>
      <c r="C147" s="15"/>
      <c r="D147" s="15"/>
      <c r="E147" s="15"/>
      <c r="F147" s="18"/>
    </row>
    <row r="148" spans="1:6" ht="12.75" x14ac:dyDescent="0.2">
      <c r="A148" s="129" t="s">
        <v>273</v>
      </c>
      <c r="B148" s="15"/>
      <c r="C148" s="15"/>
      <c r="D148" s="15"/>
      <c r="E148" s="15"/>
      <c r="F148" s="18"/>
    </row>
    <row r="149" spans="1:6" ht="12.75" x14ac:dyDescent="0.2">
      <c r="A149" s="129" t="s">
        <v>274</v>
      </c>
      <c r="B149" s="15">
        <f>SUM(B150:B151)</f>
        <v>0</v>
      </c>
      <c r="C149" s="15">
        <f>SUM(C150:C151)</f>
        <v>0</v>
      </c>
      <c r="D149" s="15">
        <f>SUM(D150:D150)</f>
        <v>0</v>
      </c>
      <c r="E149" s="15">
        <f>SUM(E150:E151)</f>
        <v>0</v>
      </c>
      <c r="F149" s="18">
        <f>SUM(F150:F151)</f>
        <v>0</v>
      </c>
    </row>
    <row r="150" spans="1:6" ht="12.75" x14ac:dyDescent="0.2">
      <c r="A150" s="129" t="s">
        <v>175</v>
      </c>
      <c r="B150" s="419" t="s">
        <v>931</v>
      </c>
      <c r="C150" s="15"/>
      <c r="D150" s="15"/>
      <c r="E150" s="15"/>
      <c r="F150" s="18"/>
    </row>
    <row r="151" spans="1:6" ht="12.75" customHeight="1" x14ac:dyDescent="0.2">
      <c r="A151" s="129" t="s">
        <v>36</v>
      </c>
      <c r="B151" s="15"/>
      <c r="C151" s="15"/>
      <c r="D151" s="15"/>
      <c r="E151" s="15"/>
      <c r="F151" s="18"/>
    </row>
    <row r="152" spans="1:6" ht="12.75" x14ac:dyDescent="0.2">
      <c r="A152" s="585" t="s">
        <v>762</v>
      </c>
      <c r="B152" s="44">
        <f>B146+B149</f>
        <v>0</v>
      </c>
      <c r="C152" s="44">
        <f>C146+C149</f>
        <v>0</v>
      </c>
      <c r="D152" s="44">
        <f>D146+D149</f>
        <v>0</v>
      </c>
      <c r="E152" s="44">
        <f>E146+E149</f>
        <v>0</v>
      </c>
      <c r="F152" s="19">
        <f>F146+F149</f>
        <v>0</v>
      </c>
    </row>
    <row r="153" spans="1:6" ht="12.75" x14ac:dyDescent="0.2">
      <c r="A153" s="586" t="s">
        <v>763</v>
      </c>
      <c r="B153" s="44">
        <f>B130-B152</f>
        <v>0</v>
      </c>
      <c r="C153" s="44">
        <f>C130-C152</f>
        <v>0</v>
      </c>
      <c r="D153" s="44">
        <f>C130-D152</f>
        <v>0</v>
      </c>
      <c r="E153" s="44">
        <f>C130-E152</f>
        <v>0</v>
      </c>
      <c r="F153" s="130"/>
    </row>
    <row r="154" spans="1:6" ht="12.75" hidden="1" x14ac:dyDescent="0.2">
      <c r="A154" s="420"/>
      <c r="B154" s="421"/>
      <c r="C154" s="421"/>
      <c r="D154" s="421"/>
      <c r="E154" s="421"/>
      <c r="F154" s="422"/>
    </row>
    <row r="155" spans="1:6" ht="12.75" customHeight="1" x14ac:dyDescent="0.2">
      <c r="A155" s="136"/>
      <c r="B155" s="148"/>
      <c r="C155" s="148"/>
      <c r="D155" s="120"/>
    </row>
    <row r="156" spans="1:6" ht="12.75" hidden="1" customHeight="1" x14ac:dyDescent="0.2">
      <c r="A156" s="136"/>
      <c r="B156" s="148"/>
      <c r="C156" s="148"/>
      <c r="D156" s="120"/>
    </row>
    <row r="157" spans="1:6" ht="12.75" hidden="1" customHeight="1" x14ac:dyDescent="0.2">
      <c r="A157" s="136"/>
      <c r="B157" s="148"/>
      <c r="C157" s="148"/>
      <c r="D157" s="120"/>
    </row>
    <row r="158" spans="1:6" ht="12.75" hidden="1" x14ac:dyDescent="0.2">
      <c r="A158" s="136"/>
      <c r="B158" s="148"/>
      <c r="C158" s="148"/>
      <c r="D158" s="120"/>
    </row>
    <row r="159" spans="1:6" ht="12.75" customHeight="1" x14ac:dyDescent="0.2">
      <c r="A159" s="771" t="s">
        <v>570</v>
      </c>
      <c r="B159" s="733" t="s">
        <v>458</v>
      </c>
      <c r="C159" s="148"/>
      <c r="D159" s="120"/>
    </row>
    <row r="160" spans="1:6" ht="12.75" x14ac:dyDescent="0.2">
      <c r="A160" s="772"/>
      <c r="B160" s="734"/>
      <c r="C160" s="148"/>
      <c r="D160" s="120"/>
    </row>
    <row r="161" spans="1:9" ht="12.75" customHeight="1" x14ac:dyDescent="0.2">
      <c r="A161" s="773"/>
      <c r="B161" s="735"/>
      <c r="C161" s="148"/>
      <c r="D161" s="120"/>
    </row>
    <row r="162" spans="1:9" ht="12.75" customHeight="1" x14ac:dyDescent="0.2">
      <c r="A162" s="149" t="s">
        <v>565</v>
      </c>
      <c r="B162" s="150"/>
      <c r="C162" s="148"/>
      <c r="D162" s="120"/>
    </row>
    <row r="163" spans="1:9" ht="12.75" x14ac:dyDescent="0.2">
      <c r="A163" s="151" t="s">
        <v>566</v>
      </c>
      <c r="B163" s="38"/>
      <c r="C163" s="152"/>
      <c r="D163" s="120"/>
      <c r="E163" s="120"/>
      <c r="F163" s="120"/>
      <c r="G163" s="120"/>
      <c r="H163" s="120"/>
      <c r="I163" s="120"/>
    </row>
    <row r="164" spans="1:9" ht="12.75" hidden="1" customHeight="1" x14ac:dyDescent="0.2">
      <c r="A164" s="136"/>
      <c r="B164" s="153"/>
      <c r="C164" s="153"/>
      <c r="D164" s="120"/>
      <c r="E164" s="120"/>
      <c r="F164" s="120"/>
      <c r="G164" s="120"/>
      <c r="H164" s="120"/>
      <c r="I164" s="120"/>
    </row>
    <row r="165" spans="1:9" ht="12.75" hidden="1" customHeight="1" x14ac:dyDescent="0.2">
      <c r="A165" s="136"/>
      <c r="B165" s="153"/>
      <c r="C165" s="153"/>
      <c r="D165" s="120"/>
      <c r="E165" s="120"/>
      <c r="F165" s="120"/>
      <c r="G165" s="120"/>
      <c r="H165" s="120"/>
      <c r="I165" s="120"/>
    </row>
    <row r="166" spans="1:9" ht="12.75" hidden="1" customHeight="1" x14ac:dyDescent="0.2">
      <c r="A166" s="136"/>
      <c r="B166" s="153"/>
      <c r="C166" s="153"/>
      <c r="D166" s="120"/>
      <c r="E166" s="120"/>
      <c r="F166" s="120"/>
      <c r="G166" s="120"/>
      <c r="H166" s="120"/>
      <c r="I166" s="120"/>
    </row>
    <row r="167" spans="1:9" s="120" customFormat="1" ht="12.75" hidden="1" customHeight="1" x14ac:dyDescent="0.2">
      <c r="A167" s="154"/>
      <c r="B167" s="155"/>
      <c r="C167" s="155"/>
      <c r="D167" s="57"/>
      <c r="E167" s="57"/>
      <c r="F167" s="57"/>
      <c r="G167" s="57"/>
      <c r="H167" s="57"/>
      <c r="I167" s="57"/>
    </row>
    <row r="168" spans="1:9" s="120" customFormat="1" ht="12.75" customHeight="1" x14ac:dyDescent="0.2">
      <c r="A168" s="154"/>
      <c r="B168" s="155"/>
      <c r="C168" s="155"/>
      <c r="D168" s="57"/>
      <c r="E168" s="57"/>
      <c r="F168" s="57"/>
      <c r="G168" s="57"/>
      <c r="H168" s="57"/>
      <c r="I168" s="57"/>
    </row>
    <row r="169" spans="1:9" s="120" customFormat="1" ht="12.75" customHeight="1" x14ac:dyDescent="0.2">
      <c r="A169" s="583"/>
      <c r="B169" s="768" t="s">
        <v>184</v>
      </c>
      <c r="C169" s="733" t="s">
        <v>68</v>
      </c>
      <c r="D169" s="57"/>
      <c r="E169" s="57"/>
      <c r="F169" s="57"/>
      <c r="G169" s="57"/>
      <c r="H169" s="57"/>
    </row>
    <row r="170" spans="1:9" s="120" customFormat="1" ht="12.75" customHeight="1" x14ac:dyDescent="0.2">
      <c r="A170" s="560" t="s">
        <v>751</v>
      </c>
      <c r="B170" s="769"/>
      <c r="C170" s="734"/>
      <c r="D170" s="57"/>
      <c r="E170" s="57"/>
      <c r="F170" s="57"/>
      <c r="G170" s="57"/>
      <c r="H170" s="57"/>
    </row>
    <row r="171" spans="1:9" s="120" customFormat="1" ht="12.75" customHeight="1" x14ac:dyDescent="0.2">
      <c r="A171" s="99"/>
      <c r="B171" s="770"/>
      <c r="C171" s="735"/>
      <c r="D171" s="57"/>
      <c r="E171" s="57"/>
      <c r="F171" s="57"/>
      <c r="G171" s="57"/>
      <c r="H171" s="57"/>
    </row>
    <row r="172" spans="1:9" s="120" customFormat="1" ht="12.75" customHeight="1" x14ac:dyDescent="0.2">
      <c r="A172" s="57" t="s">
        <v>7</v>
      </c>
      <c r="B172" s="7"/>
      <c r="C172" s="4"/>
      <c r="D172" s="57"/>
      <c r="E172" s="57"/>
      <c r="F172" s="57"/>
      <c r="G172" s="57"/>
      <c r="H172" s="57"/>
    </row>
    <row r="173" spans="1:9" s="120" customFormat="1" ht="12.75" customHeight="1" x14ac:dyDescent="0.2">
      <c r="A173" s="584" t="s">
        <v>764</v>
      </c>
      <c r="B173" s="11">
        <f>B172</f>
        <v>0</v>
      </c>
      <c r="C173" s="12">
        <f>C172</f>
        <v>0</v>
      </c>
      <c r="D173" s="57"/>
      <c r="E173" s="57"/>
      <c r="F173" s="57"/>
      <c r="G173" s="57"/>
      <c r="H173" s="57"/>
    </row>
    <row r="174" spans="1:9" s="120" customFormat="1" ht="12.75" customHeight="1" x14ac:dyDescent="0.2">
      <c r="A174" s="127"/>
      <c r="B174" s="156"/>
      <c r="C174" s="156"/>
      <c r="D174" s="156"/>
      <c r="E174" s="156"/>
      <c r="F174" s="57"/>
      <c r="G174" s="57"/>
      <c r="H174" s="57"/>
      <c r="I174" s="57"/>
    </row>
    <row r="175" spans="1:9" s="120" customFormat="1" ht="12.75" hidden="1" customHeight="1" x14ac:dyDescent="0.2">
      <c r="A175" s="127"/>
      <c r="B175" s="156"/>
      <c r="C175" s="156"/>
      <c r="D175" s="156"/>
      <c r="E175" s="156"/>
      <c r="F175" s="57"/>
      <c r="G175" s="57"/>
      <c r="H175" s="57"/>
      <c r="I175" s="57"/>
    </row>
    <row r="176" spans="1:9" s="120" customFormat="1" ht="12.75" hidden="1" customHeight="1" x14ac:dyDescent="0.2">
      <c r="A176" s="127"/>
      <c r="B176" s="156"/>
      <c r="C176" s="156"/>
      <c r="D176" s="156"/>
      <c r="E176" s="156"/>
      <c r="F176" s="57"/>
      <c r="G176" s="57"/>
      <c r="H176" s="57"/>
      <c r="I176" s="57"/>
    </row>
    <row r="177" spans="1:9" s="120" customFormat="1" ht="12.75" hidden="1" customHeight="1" x14ac:dyDescent="0.2">
      <c r="A177" s="127"/>
      <c r="B177" s="156"/>
      <c r="C177" s="156"/>
      <c r="D177" s="156"/>
      <c r="E177" s="156"/>
      <c r="F177" s="57"/>
      <c r="G177" s="57"/>
      <c r="H177" s="57"/>
      <c r="I177" s="57"/>
    </row>
    <row r="178" spans="1:9" s="120" customFormat="1" ht="12.75" hidden="1" customHeight="1" x14ac:dyDescent="0.2">
      <c r="A178" s="154"/>
      <c r="B178" s="155"/>
      <c r="C178" s="155"/>
      <c r="D178" s="57"/>
      <c r="E178" s="57"/>
      <c r="F178" s="57"/>
      <c r="G178" s="57"/>
      <c r="H178" s="57"/>
      <c r="I178" s="57"/>
    </row>
    <row r="179" spans="1:9" s="120" customFormat="1" ht="12.75" customHeight="1" x14ac:dyDescent="0.2">
      <c r="A179" s="765" t="s">
        <v>752</v>
      </c>
      <c r="B179" s="733" t="s">
        <v>185</v>
      </c>
      <c r="C179" s="733" t="s">
        <v>928</v>
      </c>
      <c r="D179" s="733" t="s">
        <v>929</v>
      </c>
      <c r="E179" s="733" t="s">
        <v>930</v>
      </c>
      <c r="F179" s="733" t="s">
        <v>301</v>
      </c>
    </row>
    <row r="180" spans="1:9" s="120" customFormat="1" ht="12.75" customHeight="1" x14ac:dyDescent="0.2">
      <c r="A180" s="766"/>
      <c r="B180" s="763"/>
      <c r="C180" s="763"/>
      <c r="D180" s="763"/>
      <c r="E180" s="763"/>
      <c r="F180" s="734"/>
    </row>
    <row r="181" spans="1:9" s="120" customFormat="1" ht="12.75" customHeight="1" x14ac:dyDescent="0.2">
      <c r="A181" s="767"/>
      <c r="B181" s="764"/>
      <c r="C181" s="764"/>
      <c r="D181" s="764"/>
      <c r="E181" s="764"/>
      <c r="F181" s="735"/>
    </row>
    <row r="182" spans="1:9" s="120" customFormat="1" ht="12.75" customHeight="1" x14ac:dyDescent="0.2">
      <c r="A182" s="129" t="s">
        <v>753</v>
      </c>
      <c r="B182" s="15">
        <f>SUM(B183:B184)</f>
        <v>0</v>
      </c>
      <c r="C182" s="15">
        <f>SUM(C183:C184)</f>
        <v>0</v>
      </c>
      <c r="D182" s="15">
        <f>SUM(D183:D184)</f>
        <v>0</v>
      </c>
      <c r="E182" s="15">
        <f>SUM(E183:E184)</f>
        <v>0</v>
      </c>
      <c r="F182" s="18">
        <f>SUM(F183:F184)</f>
        <v>0</v>
      </c>
    </row>
    <row r="183" spans="1:9" s="120" customFormat="1" ht="12.75" customHeight="1" x14ac:dyDescent="0.2">
      <c r="A183" s="129" t="s">
        <v>914</v>
      </c>
      <c r="B183" s="15"/>
      <c r="C183" s="15"/>
      <c r="D183" s="15"/>
      <c r="E183" s="15"/>
      <c r="F183" s="18"/>
    </row>
    <row r="184" spans="1:9" s="120" customFormat="1" ht="12.75" customHeight="1" x14ac:dyDescent="0.2">
      <c r="A184" s="129" t="s">
        <v>915</v>
      </c>
      <c r="B184" s="15"/>
      <c r="C184" s="15"/>
      <c r="D184" s="15"/>
      <c r="E184" s="15"/>
      <c r="F184" s="18"/>
    </row>
    <row r="185" spans="1:9" s="120" customFormat="1" ht="12.75" customHeight="1" x14ac:dyDescent="0.2">
      <c r="A185" s="129" t="s">
        <v>754</v>
      </c>
      <c r="B185" s="15"/>
      <c r="C185" s="15"/>
      <c r="D185" s="15"/>
      <c r="E185" s="15"/>
      <c r="F185" s="18"/>
    </row>
    <row r="186" spans="1:9" s="120" customFormat="1" ht="12.75" customHeight="1" x14ac:dyDescent="0.2">
      <c r="A186" s="585" t="s">
        <v>755</v>
      </c>
      <c r="B186" s="44">
        <f>B182+B185</f>
        <v>0</v>
      </c>
      <c r="C186" s="44">
        <f>C182+C185</f>
        <v>0</v>
      </c>
      <c r="D186" s="44">
        <f>D182+D185</f>
        <v>0</v>
      </c>
      <c r="E186" s="44">
        <f>E182+E185</f>
        <v>0</v>
      </c>
      <c r="F186" s="19">
        <f>F182+F185</f>
        <v>0</v>
      </c>
    </row>
    <row r="187" spans="1:9" s="120" customFormat="1" ht="12.75" customHeight="1" x14ac:dyDescent="0.2">
      <c r="A187" s="586" t="s">
        <v>756</v>
      </c>
      <c r="B187" s="44">
        <f>B173-B186</f>
        <v>0</v>
      </c>
      <c r="C187" s="44">
        <f>C173-C186</f>
        <v>0</v>
      </c>
      <c r="D187" s="44">
        <f>C173-D186</f>
        <v>0</v>
      </c>
      <c r="E187" s="44">
        <f>C173-E186</f>
        <v>0</v>
      </c>
      <c r="F187" s="130"/>
    </row>
    <row r="188" spans="1:9" s="120" customFormat="1" ht="12.75" customHeight="1" x14ac:dyDescent="0.2">
      <c r="A188" s="57"/>
      <c r="B188" s="57"/>
      <c r="C188" s="57"/>
      <c r="D188" s="57"/>
      <c r="E188" s="57"/>
      <c r="F188" s="57"/>
      <c r="G188" s="57"/>
      <c r="H188" s="57"/>
      <c r="I188" s="57"/>
    </row>
    <row r="189" spans="1:9" s="120" customFormat="1" ht="12.75" hidden="1" customHeight="1" x14ac:dyDescent="0.2"/>
    <row r="190" spans="1:9" s="120" customFormat="1" ht="12.75" hidden="1" customHeight="1" x14ac:dyDescent="0.2"/>
    <row r="191" spans="1:9" s="120" customFormat="1" ht="12.75" hidden="1" customHeight="1" x14ac:dyDescent="0.2"/>
    <row r="192" spans="1:9" s="120" customFormat="1" ht="12.75" hidden="1" customHeight="1" x14ac:dyDescent="0.2"/>
    <row r="193" spans="1:9" s="120" customFormat="1" ht="12.75" customHeight="1" x14ac:dyDescent="0.2">
      <c r="A193" s="583"/>
      <c r="B193" s="768" t="s">
        <v>184</v>
      </c>
      <c r="C193" s="733" t="s">
        <v>68</v>
      </c>
      <c r="I193" s="57"/>
    </row>
    <row r="194" spans="1:9" s="120" customFormat="1" ht="12.75" customHeight="1" x14ac:dyDescent="0.2">
      <c r="A194" s="560" t="s">
        <v>916</v>
      </c>
      <c r="B194" s="769"/>
      <c r="C194" s="734"/>
      <c r="I194" s="57"/>
    </row>
    <row r="195" spans="1:9" s="120" customFormat="1" ht="12.75" customHeight="1" x14ac:dyDescent="0.2">
      <c r="A195" s="99"/>
      <c r="B195" s="770"/>
      <c r="C195" s="735"/>
      <c r="I195" s="57"/>
    </row>
    <row r="196" spans="1:9" s="120" customFormat="1" ht="12.75" customHeight="1" x14ac:dyDescent="0.2">
      <c r="A196" s="57" t="s">
        <v>918</v>
      </c>
      <c r="B196" s="7"/>
      <c r="C196" s="4"/>
      <c r="I196" s="57"/>
    </row>
    <row r="197" spans="1:9" s="120" customFormat="1" ht="12.75" customHeight="1" x14ac:dyDescent="0.2">
      <c r="A197" s="57" t="s">
        <v>919</v>
      </c>
      <c r="B197" s="7"/>
      <c r="C197" s="4"/>
      <c r="I197" s="57"/>
    </row>
    <row r="198" spans="1:9" s="120" customFormat="1" ht="12.75" customHeight="1" x14ac:dyDescent="0.2">
      <c r="A198" s="584" t="s">
        <v>917</v>
      </c>
      <c r="B198" s="11">
        <f>SUM(B196:B197)</f>
        <v>0</v>
      </c>
      <c r="C198" s="12">
        <f>SUM(C196:C197)</f>
        <v>0</v>
      </c>
      <c r="I198" s="57"/>
    </row>
    <row r="199" spans="1:9" s="120" customFormat="1" ht="12.75" customHeight="1" x14ac:dyDescent="0.2"/>
    <row r="200" spans="1:9" s="120" customFormat="1" ht="12.75" hidden="1" customHeight="1" x14ac:dyDescent="0.2"/>
    <row r="201" spans="1:9" s="120" customFormat="1" ht="12.75" hidden="1" customHeight="1" x14ac:dyDescent="0.2"/>
    <row r="202" spans="1:9" s="120" customFormat="1" ht="12.75" hidden="1" customHeight="1" x14ac:dyDescent="0.2"/>
    <row r="203" spans="1:9" s="120" customFormat="1" ht="12.75" hidden="1" customHeight="1" x14ac:dyDescent="0.2"/>
    <row r="204" spans="1:9" s="120" customFormat="1" ht="12.75" customHeight="1" x14ac:dyDescent="0.2">
      <c r="A204" s="765" t="s">
        <v>922</v>
      </c>
      <c r="B204" s="733" t="s">
        <v>185</v>
      </c>
      <c r="C204" s="733" t="s">
        <v>928</v>
      </c>
      <c r="D204" s="733" t="s">
        <v>929</v>
      </c>
      <c r="E204" s="733" t="s">
        <v>930</v>
      </c>
      <c r="F204" s="733" t="s">
        <v>301</v>
      </c>
    </row>
    <row r="205" spans="1:9" s="120" customFormat="1" ht="12.75" customHeight="1" x14ac:dyDescent="0.2">
      <c r="A205" s="766"/>
      <c r="B205" s="763"/>
      <c r="C205" s="763"/>
      <c r="D205" s="763"/>
      <c r="E205" s="763"/>
      <c r="F205" s="734"/>
    </row>
    <row r="206" spans="1:9" s="120" customFormat="1" ht="12.75" customHeight="1" x14ac:dyDescent="0.2">
      <c r="A206" s="767"/>
      <c r="B206" s="764"/>
      <c r="C206" s="764"/>
      <c r="D206" s="764"/>
      <c r="E206" s="764"/>
      <c r="F206" s="735"/>
    </row>
    <row r="207" spans="1:9" s="120" customFormat="1" ht="12.75" customHeight="1" x14ac:dyDescent="0.2">
      <c r="A207" s="129" t="s">
        <v>920</v>
      </c>
      <c r="B207" s="15"/>
      <c r="C207" s="15"/>
      <c r="D207" s="15"/>
      <c r="E207" s="15"/>
      <c r="F207" s="18"/>
    </row>
    <row r="208" spans="1:9" s="120" customFormat="1" ht="12.75" customHeight="1" x14ac:dyDescent="0.2">
      <c r="A208" s="129" t="s">
        <v>921</v>
      </c>
      <c r="B208" s="15"/>
      <c r="C208" s="15"/>
      <c r="D208" s="15"/>
      <c r="E208" s="15"/>
      <c r="F208" s="18"/>
    </row>
    <row r="209" spans="1:9" s="120" customFormat="1" ht="12.75" customHeight="1" x14ac:dyDescent="0.2">
      <c r="A209" s="129" t="s">
        <v>274</v>
      </c>
      <c r="B209" s="15"/>
      <c r="C209" s="15"/>
      <c r="D209" s="15"/>
      <c r="E209" s="15"/>
      <c r="F209" s="18"/>
    </row>
    <row r="210" spans="1:9" s="120" customFormat="1" ht="12.75" customHeight="1" x14ac:dyDescent="0.2">
      <c r="A210" s="584" t="s">
        <v>923</v>
      </c>
      <c r="B210" s="44">
        <f>SUM(B207:B209)</f>
        <v>0</v>
      </c>
      <c r="C210" s="44">
        <f>SUM(C207:C209)</f>
        <v>0</v>
      </c>
      <c r="D210" s="44">
        <f>SUM(D207:D209)</f>
        <v>0</v>
      </c>
      <c r="E210" s="44">
        <f>SUM(E207:E209)</f>
        <v>0</v>
      </c>
      <c r="F210" s="19">
        <f>SUM(F207:F209)</f>
        <v>0</v>
      </c>
    </row>
    <row r="211" spans="1:9" s="120" customFormat="1" ht="12.75" customHeight="1" x14ac:dyDescent="0.2">
      <c r="A211" s="584" t="s">
        <v>924</v>
      </c>
      <c r="B211" s="44">
        <f>B198-B210</f>
        <v>0</v>
      </c>
      <c r="C211" s="44">
        <f>C198-C210</f>
        <v>0</v>
      </c>
      <c r="D211" s="44">
        <f>C198-D210</f>
        <v>0</v>
      </c>
      <c r="E211" s="44">
        <f>C198-E210</f>
        <v>0</v>
      </c>
      <c r="F211" s="130"/>
    </row>
    <row r="212" spans="1:9" ht="14.25" customHeight="1" x14ac:dyDescent="0.2">
      <c r="A212" s="744" t="s">
        <v>1127</v>
      </c>
      <c r="B212" s="744"/>
      <c r="C212" s="744"/>
      <c r="D212" s="744"/>
      <c r="E212" s="744"/>
      <c r="F212" s="747"/>
      <c r="G212" s="747"/>
      <c r="H212" s="747"/>
      <c r="I212" s="747"/>
    </row>
    <row r="213" spans="1:9" s="120" customFormat="1" ht="11.25" customHeight="1" x14ac:dyDescent="0.2"/>
    <row r="215" spans="1:9" s="305" customFormat="1" ht="11.25" customHeight="1" x14ac:dyDescent="0.2">
      <c r="A215" s="531" t="s">
        <v>1118</v>
      </c>
      <c r="B215" s="531" t="s">
        <v>1120</v>
      </c>
      <c r="D215" s="531" t="s">
        <v>1122</v>
      </c>
      <c r="F215" s="533"/>
      <c r="H215" s="531" t="s">
        <v>1140</v>
      </c>
      <c r="I215" s="534"/>
    </row>
    <row r="216" spans="1:9" s="305" customFormat="1" ht="11.25" customHeight="1" x14ac:dyDescent="0.2">
      <c r="A216" s="531" t="s">
        <v>1119</v>
      </c>
      <c r="B216" s="531" t="s">
        <v>1121</v>
      </c>
      <c r="D216" s="531" t="s">
        <v>1123</v>
      </c>
      <c r="F216" s="533"/>
      <c r="H216" s="531" t="s">
        <v>1141</v>
      </c>
      <c r="I216" s="532"/>
    </row>
    <row r="217" spans="1:9" s="305" customFormat="1" ht="11.25" customHeight="1" x14ac:dyDescent="0.2">
      <c r="A217" s="534"/>
      <c r="B217" s="531" t="s">
        <v>1136</v>
      </c>
      <c r="D217" s="531" t="s">
        <v>1137</v>
      </c>
      <c r="F217" s="534"/>
      <c r="H217" s="531" t="s">
        <v>1142</v>
      </c>
      <c r="I217" s="534"/>
    </row>
  </sheetData>
  <dataConsolidate/>
  <mergeCells count="40">
    <mergeCell ref="F143:F145"/>
    <mergeCell ref="C169:C171"/>
    <mergeCell ref="C143:C145"/>
    <mergeCell ref="B179:B181"/>
    <mergeCell ref="C106:C108"/>
    <mergeCell ref="D143:D145"/>
    <mergeCell ref="E143:E145"/>
    <mergeCell ref="E179:E181"/>
    <mergeCell ref="F179:F181"/>
    <mergeCell ref="B193:B195"/>
    <mergeCell ref="B169:B171"/>
    <mergeCell ref="D179:D181"/>
    <mergeCell ref="A96:A97"/>
    <mergeCell ref="B106:B108"/>
    <mergeCell ref="A143:A145"/>
    <mergeCell ref="B143:B145"/>
    <mergeCell ref="A179:A181"/>
    <mergeCell ref="A159:A161"/>
    <mergeCell ref="B159:B161"/>
    <mergeCell ref="B96:B97"/>
    <mergeCell ref="C179:C181"/>
    <mergeCell ref="C193:C195"/>
    <mergeCell ref="A11:F11"/>
    <mergeCell ref="B18:B20"/>
    <mergeCell ref="C18:C20"/>
    <mergeCell ref="B83:B85"/>
    <mergeCell ref="A49:A51"/>
    <mergeCell ref="A83:A85"/>
    <mergeCell ref="D49:D51"/>
    <mergeCell ref="E49:E51"/>
    <mergeCell ref="F49:F51"/>
    <mergeCell ref="B49:B51"/>
    <mergeCell ref="C49:C51"/>
    <mergeCell ref="A212:I212"/>
    <mergeCell ref="E204:E206"/>
    <mergeCell ref="A204:A206"/>
    <mergeCell ref="B204:B206"/>
    <mergeCell ref="C204:C206"/>
    <mergeCell ref="F204:F206"/>
    <mergeCell ref="D204:D206"/>
  </mergeCells>
  <phoneticPr fontId="3" type="noConversion"/>
  <printOptions horizontalCentered="1"/>
  <pageMargins left="0.39370078740157483" right="0.39370078740157483" top="0.98425196850393704" bottom="0.98425196850393704" header="0" footer="0.19685039370078741"/>
  <pageSetup paperSize="9" scale="6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/>
  <dimension ref="A1:J263"/>
  <sheetViews>
    <sheetView showGridLines="0" topLeftCell="A53" zoomScaleNormal="100" workbookViewId="0">
      <selection activeCell="C85" sqref="C85"/>
    </sheetView>
  </sheetViews>
  <sheetFormatPr defaultColWidth="16.7109375" defaultRowHeight="11.25" customHeight="1" x14ac:dyDescent="0.2"/>
  <cols>
    <col min="1" max="1" width="56.28515625" style="117" customWidth="1"/>
    <col min="2" max="2" width="16.7109375" style="117" customWidth="1"/>
    <col min="3" max="3" width="16.7109375" style="158" customWidth="1"/>
    <col min="4" max="8" width="16.7109375" style="117" customWidth="1"/>
    <col min="9" max="254" width="7.85546875" style="117" customWidth="1"/>
    <col min="255" max="255" width="55" style="117" customWidth="1"/>
    <col min="256" max="16384" width="16.7109375" style="117"/>
  </cols>
  <sheetData>
    <row r="1" spans="1:10" ht="12.75" x14ac:dyDescent="0.2">
      <c r="A1" s="157"/>
    </row>
    <row r="2" spans="1:10" ht="25.5" customHeight="1" x14ac:dyDescent="0.2">
      <c r="A2" s="509" t="s">
        <v>1113</v>
      </c>
    </row>
    <row r="3" spans="1:10" ht="15.75" customHeight="1" x14ac:dyDescent="0.2">
      <c r="A3" s="510" t="s">
        <v>1114</v>
      </c>
    </row>
    <row r="4" spans="1:10" ht="15.75" customHeight="1" x14ac:dyDescent="0.2">
      <c r="A4" s="510" t="s">
        <v>1115</v>
      </c>
    </row>
    <row r="5" spans="1:10" ht="15.75" customHeight="1" x14ac:dyDescent="0.2">
      <c r="A5" s="510" t="s">
        <v>1116</v>
      </c>
    </row>
    <row r="6" spans="1:10" ht="15.75" x14ac:dyDescent="0.25">
      <c r="A6" s="51" t="s">
        <v>517</v>
      </c>
    </row>
    <row r="7" spans="1:10" ht="12.75" x14ac:dyDescent="0.2">
      <c r="A7" s="129"/>
      <c r="B7" s="129"/>
      <c r="C7" s="134"/>
      <c r="D7" s="129"/>
    </row>
    <row r="8" spans="1:10" ht="12.75" x14ac:dyDescent="0.2">
      <c r="A8" s="407" t="s">
        <v>1113</v>
      </c>
      <c r="B8" s="53"/>
      <c r="C8" s="53"/>
      <c r="D8" s="53"/>
    </row>
    <row r="9" spans="1:10" ht="12.75" x14ac:dyDescent="0.2">
      <c r="A9" s="53" t="s">
        <v>64</v>
      </c>
      <c r="B9" s="53"/>
      <c r="C9" s="53"/>
      <c r="D9" s="53"/>
    </row>
    <row r="10" spans="1:10" ht="12.75" x14ac:dyDescent="0.2">
      <c r="A10" s="54" t="s">
        <v>735</v>
      </c>
      <c r="B10" s="54"/>
      <c r="C10" s="54"/>
      <c r="D10" s="54"/>
    </row>
    <row r="11" spans="1:10" ht="12.75" x14ac:dyDescent="0.2">
      <c r="A11" s="752" t="s">
        <v>66</v>
      </c>
      <c r="B11" s="752"/>
      <c r="C11" s="752"/>
      <c r="D11" s="752"/>
    </row>
    <row r="12" spans="1:10" s="50" customFormat="1" ht="12.75" x14ac:dyDescent="0.2">
      <c r="A12" s="529" t="s">
        <v>1148</v>
      </c>
      <c r="B12" s="529"/>
      <c r="C12" s="529"/>
      <c r="D12" s="529"/>
      <c r="E12" s="529"/>
      <c r="F12" s="529"/>
      <c r="G12" s="529"/>
      <c r="H12" s="529"/>
      <c r="I12" s="529"/>
      <c r="J12" s="529"/>
    </row>
    <row r="13" spans="1:10" ht="12.75" x14ac:dyDescent="0.2">
      <c r="A13" s="273" t="s">
        <v>1117</v>
      </c>
      <c r="B13" s="119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50"/>
      <c r="D13" s="50"/>
    </row>
    <row r="14" spans="1:10" ht="12.75" hidden="1" customHeight="1" x14ac:dyDescent="0.2">
      <c r="A14" s="752"/>
      <c r="B14" s="752"/>
      <c r="C14" s="752"/>
      <c r="D14" s="752"/>
    </row>
    <row r="15" spans="1:10" ht="12.75" hidden="1" customHeight="1" x14ac:dyDescent="0.2">
      <c r="A15" s="752"/>
      <c r="B15" s="752"/>
      <c r="C15" s="752"/>
      <c r="D15" s="752"/>
    </row>
    <row r="16" spans="1:10" ht="11.25" hidden="1" customHeight="1" x14ac:dyDescent="0.2">
      <c r="A16" s="53"/>
      <c r="B16" s="53"/>
      <c r="C16" s="53"/>
      <c r="D16" s="53"/>
    </row>
    <row r="17" spans="1:4" ht="11.25" customHeight="1" x14ac:dyDescent="0.2">
      <c r="A17" s="50"/>
      <c r="B17" s="50"/>
      <c r="C17" s="50"/>
      <c r="D17" s="50"/>
    </row>
    <row r="18" spans="1:4" ht="11.25" customHeight="1" x14ac:dyDescent="0.2">
      <c r="A18" s="116" t="s">
        <v>518</v>
      </c>
      <c r="C18" s="58" t="s">
        <v>519</v>
      </c>
      <c r="D18" s="60"/>
    </row>
    <row r="19" spans="1:4" ht="11.25" customHeight="1" x14ac:dyDescent="0.2">
      <c r="A19" s="590"/>
      <c r="B19" s="768" t="s">
        <v>184</v>
      </c>
      <c r="C19" s="733" t="s">
        <v>68</v>
      </c>
      <c r="D19" s="159"/>
    </row>
    <row r="20" spans="1:4" ht="11.25" customHeight="1" x14ac:dyDescent="0.2">
      <c r="A20" s="577" t="s">
        <v>520</v>
      </c>
      <c r="B20" s="820"/>
      <c r="C20" s="734"/>
      <c r="D20" s="158"/>
    </row>
    <row r="21" spans="1:4" ht="11.25" customHeight="1" x14ac:dyDescent="0.2">
      <c r="A21" s="591"/>
      <c r="B21" s="821"/>
      <c r="C21" s="735"/>
      <c r="D21" s="158"/>
    </row>
    <row r="22" spans="1:4" ht="11.25" customHeight="1" x14ac:dyDescent="0.2">
      <c r="A22" s="57" t="s">
        <v>639</v>
      </c>
      <c r="B22" s="160">
        <f>B23+B29+B30+B33+B42</f>
        <v>1158807411.04</v>
      </c>
      <c r="C22" s="161">
        <f>C23+C29+C30+C33+C42</f>
        <v>697501157.06999993</v>
      </c>
      <c r="D22" s="113"/>
    </row>
    <row r="23" spans="1:4" ht="11.25" customHeight="1" x14ac:dyDescent="0.2">
      <c r="A23" s="162" t="s">
        <v>629</v>
      </c>
      <c r="B23" s="163">
        <f>SUM(B24:B28)</f>
        <v>334130000</v>
      </c>
      <c r="C23" s="161">
        <f>SUM(C24:C28)</f>
        <v>224040278.51999998</v>
      </c>
      <c r="D23" s="113"/>
    </row>
    <row r="24" spans="1:4" ht="11.25" customHeight="1" x14ac:dyDescent="0.2">
      <c r="A24" s="164" t="s">
        <v>643</v>
      </c>
      <c r="B24" s="163">
        <v>125330000</v>
      </c>
      <c r="C24" s="161">
        <v>88952364.340000004</v>
      </c>
      <c r="D24" s="165"/>
    </row>
    <row r="25" spans="1:4" ht="11.25" customHeight="1" x14ac:dyDescent="0.2">
      <c r="A25" s="57" t="s">
        <v>640</v>
      </c>
      <c r="B25" s="163">
        <v>90380000</v>
      </c>
      <c r="C25" s="161">
        <v>57823854.479999997</v>
      </c>
      <c r="D25" s="165"/>
    </row>
    <row r="26" spans="1:4" ht="11.25" customHeight="1" x14ac:dyDescent="0.2">
      <c r="A26" s="57" t="s">
        <v>641</v>
      </c>
      <c r="B26" s="163">
        <v>43705000</v>
      </c>
      <c r="C26" s="161">
        <v>32811080.23</v>
      </c>
      <c r="D26" s="165"/>
    </row>
    <row r="27" spans="1:4" ht="11.25" customHeight="1" x14ac:dyDescent="0.2">
      <c r="A27" s="57" t="s">
        <v>642</v>
      </c>
      <c r="B27" s="163">
        <v>41033000</v>
      </c>
      <c r="C27" s="161">
        <v>18236866.829999998</v>
      </c>
      <c r="D27" s="165"/>
    </row>
    <row r="28" spans="1:4" ht="11.25" customHeight="1" x14ac:dyDescent="0.2">
      <c r="A28" s="57" t="s">
        <v>715</v>
      </c>
      <c r="B28" s="163">
        <v>33682000</v>
      </c>
      <c r="C28" s="161">
        <v>26216112.640000001</v>
      </c>
      <c r="D28" s="165"/>
    </row>
    <row r="29" spans="1:4" ht="11.25" customHeight="1" x14ac:dyDescent="0.2">
      <c r="A29" s="57" t="s">
        <v>630</v>
      </c>
      <c r="B29" s="163">
        <v>72723300</v>
      </c>
      <c r="C29" s="161">
        <v>31047384.399999999</v>
      </c>
      <c r="D29" s="113"/>
    </row>
    <row r="30" spans="1:4" ht="11.25" customHeight="1" x14ac:dyDescent="0.2">
      <c r="A30" s="57" t="s">
        <v>631</v>
      </c>
      <c r="B30" s="163">
        <f>SUM(B31:B32)</f>
        <v>19363000.309999999</v>
      </c>
      <c r="C30" s="161">
        <f>SUM(C31:C32)</f>
        <v>20262968.030000001</v>
      </c>
      <c r="D30" s="165"/>
    </row>
    <row r="31" spans="1:4" ht="11.25" customHeight="1" x14ac:dyDescent="0.2">
      <c r="A31" s="57" t="s">
        <v>644</v>
      </c>
      <c r="B31" s="163">
        <v>18218000.309999999</v>
      </c>
      <c r="C31" s="161">
        <v>19629710.41</v>
      </c>
      <c r="D31" s="165"/>
    </row>
    <row r="32" spans="1:4" ht="11.25" customHeight="1" x14ac:dyDescent="0.2">
      <c r="A32" s="57" t="s">
        <v>626</v>
      </c>
      <c r="B32" s="163">
        <v>1145000</v>
      </c>
      <c r="C32" s="161">
        <v>633257.62</v>
      </c>
      <c r="D32" s="113"/>
    </row>
    <row r="33" spans="1:4" ht="11.25" customHeight="1" x14ac:dyDescent="0.2">
      <c r="A33" s="57" t="s">
        <v>632</v>
      </c>
      <c r="B33" s="163">
        <f>SUM(B34:B41)</f>
        <v>594970910.73000002</v>
      </c>
      <c r="C33" s="161">
        <f>SUM(C34:C41)</f>
        <v>344242962.19</v>
      </c>
      <c r="D33" s="165"/>
    </row>
    <row r="34" spans="1:4" ht="11.25" customHeight="1" x14ac:dyDescent="0.2">
      <c r="A34" s="57" t="s">
        <v>645</v>
      </c>
      <c r="B34" s="163">
        <v>62850000</v>
      </c>
      <c r="C34" s="161">
        <v>35626977.020000003</v>
      </c>
      <c r="D34" s="165"/>
    </row>
    <row r="35" spans="1:4" ht="11.25" customHeight="1" x14ac:dyDescent="0.2">
      <c r="A35" s="57" t="s">
        <v>646</v>
      </c>
      <c r="B35" s="163">
        <v>249042000</v>
      </c>
      <c r="C35" s="161">
        <v>123565714.81999999</v>
      </c>
      <c r="D35" s="113"/>
    </row>
    <row r="36" spans="1:4" ht="11.25" customHeight="1" x14ac:dyDescent="0.2">
      <c r="A36" s="57" t="s">
        <v>647</v>
      </c>
      <c r="B36" s="163">
        <v>52800000</v>
      </c>
      <c r="C36" s="161">
        <v>48397143.729999997</v>
      </c>
      <c r="D36" s="165"/>
    </row>
    <row r="37" spans="1:4" ht="11.25" customHeight="1" x14ac:dyDescent="0.2">
      <c r="A37" s="57" t="s">
        <v>648</v>
      </c>
      <c r="B37" s="163">
        <v>800000</v>
      </c>
      <c r="C37" s="161">
        <v>41199.01</v>
      </c>
      <c r="D37" s="165"/>
    </row>
    <row r="38" spans="1:4" ht="11.25" customHeight="1" x14ac:dyDescent="0.2">
      <c r="A38" s="57" t="s">
        <v>649</v>
      </c>
      <c r="B38" s="163">
        <v>4000</v>
      </c>
      <c r="C38" s="161">
        <v>0</v>
      </c>
      <c r="D38" s="165"/>
    </row>
    <row r="39" spans="1:4" ht="11.25" customHeight="1" x14ac:dyDescent="0.2">
      <c r="A39" s="57" t="s">
        <v>650</v>
      </c>
      <c r="B39" s="163">
        <v>1440000</v>
      </c>
      <c r="C39" s="161">
        <v>986505.66</v>
      </c>
      <c r="D39" s="165"/>
    </row>
    <row r="40" spans="1:4" ht="11.25" customHeight="1" x14ac:dyDescent="0.2">
      <c r="A40" s="57" t="s">
        <v>651</v>
      </c>
      <c r="B40" s="163">
        <v>126500000</v>
      </c>
      <c r="C40" s="161">
        <v>75027711.829999998</v>
      </c>
      <c r="D40" s="165"/>
    </row>
    <row r="41" spans="1:4" ht="11.25" customHeight="1" x14ac:dyDescent="0.2">
      <c r="A41" s="57" t="s">
        <v>652</v>
      </c>
      <c r="B41" s="163">
        <v>101534910.73</v>
      </c>
      <c r="C41" s="161">
        <v>60597710.119999997</v>
      </c>
      <c r="D41" s="113"/>
    </row>
    <row r="42" spans="1:4" ht="11.25" customHeight="1" x14ac:dyDescent="0.2">
      <c r="A42" s="57" t="s">
        <v>633</v>
      </c>
      <c r="B42" s="163">
        <f>SUM(B43:B44)</f>
        <v>137620200</v>
      </c>
      <c r="C42" s="161">
        <f>SUM(C43:C44)</f>
        <v>77907563.930000007</v>
      </c>
      <c r="D42" s="165"/>
    </row>
    <row r="43" spans="1:4" ht="11.25" customHeight="1" x14ac:dyDescent="0.2">
      <c r="A43" s="57" t="s">
        <v>653</v>
      </c>
      <c r="B43" s="163"/>
      <c r="C43" s="161"/>
      <c r="D43" s="165"/>
    </row>
    <row r="44" spans="1:4" ht="11.25" customHeight="1" x14ac:dyDescent="0.2">
      <c r="A44" s="57" t="s">
        <v>654</v>
      </c>
      <c r="B44" s="163">
        <v>137620200</v>
      </c>
      <c r="C44" s="161">
        <v>77907563.930000007</v>
      </c>
      <c r="D44" s="113"/>
    </row>
    <row r="45" spans="1:4" ht="11.25" customHeight="1" x14ac:dyDescent="0.2">
      <c r="A45" s="57" t="s">
        <v>655</v>
      </c>
      <c r="B45" s="163">
        <f>B22-B31-B43</f>
        <v>1140589410.73</v>
      </c>
      <c r="C45" s="161">
        <f>C22-C31-C43</f>
        <v>677871446.65999997</v>
      </c>
      <c r="D45" s="165"/>
    </row>
    <row r="46" spans="1:4" ht="11.25" customHeight="1" x14ac:dyDescent="0.2">
      <c r="A46" s="57" t="s">
        <v>656</v>
      </c>
      <c r="B46" s="163">
        <f>B47+B48+B49+B53+B56</f>
        <v>5246574.41</v>
      </c>
      <c r="C46" s="161">
        <f>C47+C48+C49+C53+C56</f>
        <v>2627843.77</v>
      </c>
      <c r="D46" s="165"/>
    </row>
    <row r="47" spans="1:4" s="166" customFormat="1" ht="11.25" customHeight="1" x14ac:dyDescent="0.2">
      <c r="A47" s="57" t="s">
        <v>634</v>
      </c>
      <c r="B47" s="163"/>
      <c r="C47" s="161"/>
      <c r="D47" s="165"/>
    </row>
    <row r="48" spans="1:4" ht="11.25" customHeight="1" x14ac:dyDescent="0.2">
      <c r="A48" s="57" t="s">
        <v>635</v>
      </c>
      <c r="B48" s="163"/>
      <c r="C48" s="161"/>
      <c r="D48" s="113"/>
    </row>
    <row r="49" spans="1:4" ht="11.25" customHeight="1" x14ac:dyDescent="0.2">
      <c r="A49" s="57" t="s">
        <v>636</v>
      </c>
      <c r="B49" s="163">
        <f>SUM(B50:B52)</f>
        <v>2773500</v>
      </c>
      <c r="C49" s="161">
        <f>SUM(C50:C52)</f>
        <v>1858544.29</v>
      </c>
      <c r="D49" s="165"/>
    </row>
    <row r="50" spans="1:4" ht="11.25" customHeight="1" x14ac:dyDescent="0.2">
      <c r="A50" s="57" t="s">
        <v>661</v>
      </c>
      <c r="B50" s="163"/>
      <c r="C50" s="161"/>
      <c r="D50" s="165"/>
    </row>
    <row r="51" spans="1:4" ht="11.25" customHeight="1" x14ac:dyDescent="0.2">
      <c r="A51" s="57" t="s">
        <v>660</v>
      </c>
      <c r="B51" s="163"/>
      <c r="C51" s="161"/>
      <c r="D51" s="165"/>
    </row>
    <row r="52" spans="1:4" ht="11.25" customHeight="1" x14ac:dyDescent="0.2">
      <c r="A52" s="57" t="s">
        <v>659</v>
      </c>
      <c r="B52" s="163">
        <v>2773500</v>
      </c>
      <c r="C52" s="161">
        <v>1858544.29</v>
      </c>
      <c r="D52" s="165"/>
    </row>
    <row r="53" spans="1:4" ht="11.25" customHeight="1" x14ac:dyDescent="0.2">
      <c r="A53" s="57" t="s">
        <v>637</v>
      </c>
      <c r="B53" s="163">
        <f>SUM(B54:B55)</f>
        <v>2473074.41</v>
      </c>
      <c r="C53" s="161">
        <f>SUM(C54:C55)</f>
        <v>769299.48</v>
      </c>
      <c r="D53" s="165"/>
    </row>
    <row r="54" spans="1:4" ht="11.25" customHeight="1" x14ac:dyDescent="0.2">
      <c r="A54" s="57" t="s">
        <v>657</v>
      </c>
      <c r="B54" s="163">
        <v>2205474.41</v>
      </c>
      <c r="C54" s="161">
        <v>401910.7</v>
      </c>
      <c r="D54" s="165"/>
    </row>
    <row r="55" spans="1:4" ht="11.25" customHeight="1" x14ac:dyDescent="0.2">
      <c r="A55" s="57" t="s">
        <v>658</v>
      </c>
      <c r="B55" s="163">
        <v>267600</v>
      </c>
      <c r="C55" s="161">
        <v>367388.78</v>
      </c>
      <c r="D55" s="165"/>
    </row>
    <row r="56" spans="1:4" ht="11.25" customHeight="1" x14ac:dyDescent="0.2">
      <c r="A56" s="57" t="s">
        <v>638</v>
      </c>
      <c r="B56" s="163">
        <f>SUM(B57:B58)</f>
        <v>0</v>
      </c>
      <c r="C56" s="161">
        <f>SUM(C57:C58)</f>
        <v>0</v>
      </c>
      <c r="D56" s="165"/>
    </row>
    <row r="57" spans="1:4" ht="11.25" customHeight="1" x14ac:dyDescent="0.2">
      <c r="A57" s="57" t="s">
        <v>662</v>
      </c>
      <c r="B57" s="163"/>
      <c r="C57" s="161"/>
      <c r="D57" s="165"/>
    </row>
    <row r="58" spans="1:4" ht="11.25" customHeight="1" x14ac:dyDescent="0.2">
      <c r="A58" s="57" t="s">
        <v>663</v>
      </c>
      <c r="B58" s="163"/>
      <c r="C58" s="161"/>
      <c r="D58" s="165"/>
    </row>
    <row r="59" spans="1:4" ht="11.25" customHeight="1" x14ac:dyDescent="0.2">
      <c r="A59" s="57" t="s">
        <v>664</v>
      </c>
      <c r="B59" s="163">
        <f>B46-B47-B48-B50-B51-B57</f>
        <v>5246574.41</v>
      </c>
      <c r="C59" s="161">
        <f>C46-C47-C48-C50-C51-C57</f>
        <v>2627843.77</v>
      </c>
      <c r="D59" s="165"/>
    </row>
    <row r="60" spans="1:4" ht="11.25" customHeight="1" x14ac:dyDescent="0.2">
      <c r="A60" s="592" t="s">
        <v>665</v>
      </c>
      <c r="B60" s="87">
        <f>B45+B59</f>
        <v>1145835985.1400001</v>
      </c>
      <c r="C60" s="565">
        <f>C45+C59</f>
        <v>680499290.42999995</v>
      </c>
      <c r="D60" s="113"/>
    </row>
    <row r="61" spans="1:4" ht="11.25" hidden="1" customHeight="1" x14ac:dyDescent="0.2">
      <c r="A61" s="93"/>
      <c r="B61" s="167"/>
      <c r="C61" s="168"/>
      <c r="D61" s="113"/>
    </row>
    <row r="62" spans="1:4" ht="11.25" customHeight="1" x14ac:dyDescent="0.2">
      <c r="A62" s="134"/>
      <c r="B62" s="134"/>
      <c r="C62" s="134"/>
      <c r="D62" s="134"/>
    </row>
    <row r="63" spans="1:4" ht="11.25" hidden="1" customHeight="1" x14ac:dyDescent="0.2">
      <c r="A63" s="57"/>
      <c r="B63" s="134"/>
      <c r="C63" s="134"/>
      <c r="D63" s="134"/>
    </row>
    <row r="64" spans="1:4" ht="11.25" hidden="1" customHeight="1" x14ac:dyDescent="0.2">
      <c r="A64" s="57"/>
      <c r="B64" s="134"/>
      <c r="C64" s="134"/>
      <c r="D64" s="134"/>
    </row>
    <row r="65" spans="1:10" ht="11.25" hidden="1" customHeight="1" x14ac:dyDescent="0.2">
      <c r="A65" s="57"/>
      <c r="B65" s="134"/>
      <c r="C65" s="134"/>
      <c r="D65" s="134"/>
    </row>
    <row r="66" spans="1:10" ht="12.75" customHeight="1" x14ac:dyDescent="0.2">
      <c r="A66" s="810" t="s">
        <v>521</v>
      </c>
      <c r="B66" s="738" t="s">
        <v>694</v>
      </c>
      <c r="C66" s="817" t="str">
        <f>IF(IFERROR(FIND("TRIMESTRE",A13,1),0)&gt;0,"Até o Trimestre",IF(IFERROR(FIND("BIMESTRE",A13,1),0)&gt;0,"Até o Bimestre","Até o Mês"))</f>
        <v>Até o Mês</v>
      </c>
      <c r="D66" s="818"/>
      <c r="E66" s="818"/>
      <c r="F66" s="818"/>
      <c r="G66" s="818"/>
      <c r="H66" s="819"/>
      <c r="I66" s="166"/>
      <c r="J66" s="166"/>
    </row>
    <row r="67" spans="1:10" ht="15" customHeight="1" x14ac:dyDescent="0.2">
      <c r="A67" s="811"/>
      <c r="B67" s="794"/>
      <c r="C67" s="794" t="s">
        <v>695</v>
      </c>
      <c r="D67" s="794" t="s">
        <v>96</v>
      </c>
      <c r="E67" s="794" t="s">
        <v>699</v>
      </c>
      <c r="F67" s="738" t="s">
        <v>700</v>
      </c>
      <c r="G67" s="796" t="s">
        <v>696</v>
      </c>
      <c r="H67" s="797"/>
      <c r="I67" s="166"/>
      <c r="J67" s="166"/>
    </row>
    <row r="68" spans="1:10" ht="23.25" customHeight="1" x14ac:dyDescent="0.2">
      <c r="A68" s="811"/>
      <c r="B68" s="794"/>
      <c r="C68" s="794"/>
      <c r="D68" s="794"/>
      <c r="E68" s="822"/>
      <c r="F68" s="794"/>
      <c r="G68" s="798"/>
      <c r="H68" s="799"/>
      <c r="I68" s="166"/>
      <c r="J68" s="166"/>
    </row>
    <row r="69" spans="1:10" ht="11.25" customHeight="1" x14ac:dyDescent="0.2">
      <c r="A69" s="811"/>
      <c r="B69" s="794"/>
      <c r="C69" s="794"/>
      <c r="D69" s="794"/>
      <c r="E69" s="822"/>
      <c r="F69" s="794"/>
      <c r="G69" s="800"/>
      <c r="H69" s="801"/>
      <c r="I69" s="166"/>
      <c r="J69" s="166"/>
    </row>
    <row r="70" spans="1:10" ht="11.25" customHeight="1" x14ac:dyDescent="0.2">
      <c r="A70" s="812"/>
      <c r="B70" s="795"/>
      <c r="C70" s="795"/>
      <c r="D70" s="795"/>
      <c r="E70" s="823"/>
      <c r="F70" s="795"/>
      <c r="G70" s="593" t="s">
        <v>697</v>
      </c>
      <c r="H70" s="594" t="s">
        <v>698</v>
      </c>
      <c r="I70" s="166"/>
      <c r="J70" s="166"/>
    </row>
    <row r="71" spans="1:10" ht="11.25" customHeight="1" x14ac:dyDescent="0.2">
      <c r="A71" s="170" t="s">
        <v>702</v>
      </c>
      <c r="B71" s="161">
        <f t="shared" ref="B71:H71" si="0">SUM(B72:B74)</f>
        <v>1133298518.6799998</v>
      </c>
      <c r="C71" s="163">
        <f t="shared" si="0"/>
        <v>667999222.33000004</v>
      </c>
      <c r="D71" s="161">
        <f t="shared" si="0"/>
        <v>486405317.09000003</v>
      </c>
      <c r="E71" s="171">
        <f t="shared" si="0"/>
        <v>425987624.21000004</v>
      </c>
      <c r="F71" s="161">
        <f t="shared" si="0"/>
        <v>13668637.470000001</v>
      </c>
      <c r="G71" s="163">
        <f t="shared" si="0"/>
        <v>42713173.219999999</v>
      </c>
      <c r="H71" s="161">
        <f t="shared" si="0"/>
        <v>42620094.619999997</v>
      </c>
    </row>
    <row r="72" spans="1:10" ht="11.25" customHeight="1" x14ac:dyDescent="0.2">
      <c r="A72" s="170" t="s">
        <v>141</v>
      </c>
      <c r="B72" s="161">
        <v>496985795.50999999</v>
      </c>
      <c r="C72" s="163">
        <v>228595050.28999999</v>
      </c>
      <c r="D72" s="161">
        <v>228476697.25</v>
      </c>
      <c r="E72" s="171">
        <v>189753241.28</v>
      </c>
      <c r="F72" s="161">
        <v>6361986.3600000003</v>
      </c>
      <c r="G72" s="163">
        <v>28728.22</v>
      </c>
      <c r="H72" s="161">
        <v>28728.22</v>
      </c>
    </row>
    <row r="73" spans="1:10" ht="11.25" customHeight="1" x14ac:dyDescent="0.2">
      <c r="A73" s="170" t="s">
        <v>703</v>
      </c>
      <c r="B73" s="161">
        <v>6000100</v>
      </c>
      <c r="C73" s="163">
        <v>1943045.49</v>
      </c>
      <c r="D73" s="161">
        <v>1943045.49</v>
      </c>
      <c r="E73" s="171">
        <v>1943045.49</v>
      </c>
      <c r="F73" s="161">
        <v>0</v>
      </c>
      <c r="G73" s="163">
        <v>0</v>
      </c>
      <c r="H73" s="161">
        <v>0</v>
      </c>
    </row>
    <row r="74" spans="1:10" ht="11.25" customHeight="1" x14ac:dyDescent="0.2">
      <c r="A74" s="170" t="s">
        <v>142</v>
      </c>
      <c r="B74" s="161">
        <v>630312623.16999996</v>
      </c>
      <c r="C74" s="163">
        <v>437461126.55000001</v>
      </c>
      <c r="D74" s="161">
        <v>255985574.34999999</v>
      </c>
      <c r="E74" s="171">
        <v>234291337.44</v>
      </c>
      <c r="F74" s="161">
        <v>7306651.1100000003</v>
      </c>
      <c r="G74" s="163">
        <v>42684445</v>
      </c>
      <c r="H74" s="161">
        <v>42591366.399999999</v>
      </c>
    </row>
    <row r="75" spans="1:10" ht="11.25" customHeight="1" x14ac:dyDescent="0.2">
      <c r="A75" s="170" t="s">
        <v>704</v>
      </c>
      <c r="B75" s="161">
        <f t="shared" ref="B75:H75" si="1">B71-B73</f>
        <v>1127298418.6799998</v>
      </c>
      <c r="C75" s="163">
        <f t="shared" si="1"/>
        <v>666056176.84000003</v>
      </c>
      <c r="D75" s="161">
        <f t="shared" si="1"/>
        <v>484462271.60000002</v>
      </c>
      <c r="E75" s="171">
        <f t="shared" si="1"/>
        <v>424044578.72000003</v>
      </c>
      <c r="F75" s="161">
        <f t="shared" si="1"/>
        <v>13668637.470000001</v>
      </c>
      <c r="G75" s="163">
        <f t="shared" si="1"/>
        <v>42713173.219999999</v>
      </c>
      <c r="H75" s="161">
        <f t="shared" si="1"/>
        <v>42620094.619999997</v>
      </c>
    </row>
    <row r="76" spans="1:10" ht="11.25" customHeight="1" x14ac:dyDescent="0.2">
      <c r="A76" s="170" t="s">
        <v>705</v>
      </c>
      <c r="B76" s="161">
        <f t="shared" ref="B76:H76" si="2">B77+B78+B83</f>
        <v>113908855.59</v>
      </c>
      <c r="C76" s="163">
        <f t="shared" si="2"/>
        <v>29002196.199999999</v>
      </c>
      <c r="D76" s="161">
        <f t="shared" si="2"/>
        <v>14258334.99</v>
      </c>
      <c r="E76" s="171">
        <f t="shared" si="2"/>
        <v>13478887.190000001</v>
      </c>
      <c r="F76" s="161">
        <f t="shared" si="2"/>
        <v>1031497.89</v>
      </c>
      <c r="G76" s="163">
        <f t="shared" si="2"/>
        <v>13862399.060000001</v>
      </c>
      <c r="H76" s="161">
        <f t="shared" si="2"/>
        <v>13601905.609999999</v>
      </c>
    </row>
    <row r="77" spans="1:10" ht="11.25" customHeight="1" x14ac:dyDescent="0.2">
      <c r="A77" s="67" t="s">
        <v>516</v>
      </c>
      <c r="B77" s="161">
        <v>104408755.59</v>
      </c>
      <c r="C77" s="163">
        <v>25948709.640000001</v>
      </c>
      <c r="D77" s="161">
        <v>11204848.43</v>
      </c>
      <c r="E77" s="171">
        <v>10425400.630000001</v>
      </c>
      <c r="F77" s="161">
        <v>1031497.89</v>
      </c>
      <c r="G77" s="163">
        <v>13862399.060000001</v>
      </c>
      <c r="H77" s="161">
        <v>13601905.609999999</v>
      </c>
    </row>
    <row r="78" spans="1:10" ht="11.25" customHeight="1" x14ac:dyDescent="0.2">
      <c r="A78" s="170" t="s">
        <v>193</v>
      </c>
      <c r="B78" s="161">
        <f t="shared" ref="B78:H78" si="3">SUM(B79:B82)</f>
        <v>0</v>
      </c>
      <c r="C78" s="163">
        <f t="shared" si="3"/>
        <v>0</v>
      </c>
      <c r="D78" s="161">
        <f t="shared" si="3"/>
        <v>0</v>
      </c>
      <c r="E78" s="171">
        <f t="shared" si="3"/>
        <v>0</v>
      </c>
      <c r="F78" s="161">
        <f t="shared" si="3"/>
        <v>0</v>
      </c>
      <c r="G78" s="163">
        <f t="shared" si="3"/>
        <v>0</v>
      </c>
      <c r="H78" s="161">
        <f t="shared" si="3"/>
        <v>0</v>
      </c>
    </row>
    <row r="79" spans="1:10" ht="11.25" customHeight="1" x14ac:dyDescent="0.2">
      <c r="A79" s="170" t="s">
        <v>706</v>
      </c>
      <c r="B79" s="161"/>
      <c r="C79" s="163"/>
      <c r="D79" s="161"/>
      <c r="E79" s="171"/>
      <c r="F79" s="161"/>
      <c r="G79" s="163"/>
      <c r="H79" s="161"/>
    </row>
    <row r="80" spans="1:10" ht="11.25" customHeight="1" x14ac:dyDescent="0.2">
      <c r="A80" s="170" t="s">
        <v>707</v>
      </c>
      <c r="B80" s="161"/>
      <c r="C80" s="163"/>
      <c r="D80" s="161"/>
      <c r="E80" s="171"/>
      <c r="F80" s="161"/>
      <c r="G80" s="163"/>
      <c r="H80" s="161"/>
    </row>
    <row r="81" spans="1:8" ht="11.25" customHeight="1" x14ac:dyDescent="0.2">
      <c r="A81" s="170" t="s">
        <v>708</v>
      </c>
      <c r="B81" s="161"/>
      <c r="C81" s="163"/>
      <c r="D81" s="161"/>
      <c r="E81" s="171"/>
      <c r="F81" s="161"/>
      <c r="G81" s="163"/>
      <c r="H81" s="161"/>
    </row>
    <row r="82" spans="1:8" ht="11.25" customHeight="1" x14ac:dyDescent="0.2">
      <c r="A82" s="170" t="s">
        <v>522</v>
      </c>
      <c r="B82" s="161"/>
      <c r="C82" s="163"/>
      <c r="D82" s="161"/>
      <c r="E82" s="171"/>
      <c r="F82" s="161"/>
      <c r="G82" s="163"/>
      <c r="H82" s="161"/>
    </row>
    <row r="83" spans="1:8" ht="11.25" customHeight="1" x14ac:dyDescent="0.2">
      <c r="A83" s="170" t="s">
        <v>709</v>
      </c>
      <c r="B83" s="161">
        <v>9500100</v>
      </c>
      <c r="C83" s="163">
        <v>3053486.56</v>
      </c>
      <c r="D83" s="161">
        <v>3053486.56</v>
      </c>
      <c r="E83" s="171">
        <v>3053486.56</v>
      </c>
      <c r="F83" s="161">
        <v>0</v>
      </c>
      <c r="G83" s="163">
        <v>0</v>
      </c>
      <c r="H83" s="161">
        <v>0</v>
      </c>
    </row>
    <row r="84" spans="1:8" ht="25.5" customHeight="1" x14ac:dyDescent="0.2">
      <c r="A84" s="88" t="s">
        <v>710</v>
      </c>
      <c r="B84" s="161">
        <f t="shared" ref="B84:H84" si="4">B76-B79-B80-B81-B83</f>
        <v>104408755.59</v>
      </c>
      <c r="C84" s="163">
        <f t="shared" si="4"/>
        <v>25948709.640000001</v>
      </c>
      <c r="D84" s="161">
        <f t="shared" si="4"/>
        <v>11204848.43</v>
      </c>
      <c r="E84" s="171">
        <f t="shared" si="4"/>
        <v>10425400.630000001</v>
      </c>
      <c r="F84" s="161">
        <f t="shared" si="4"/>
        <v>1031497.89</v>
      </c>
      <c r="G84" s="163">
        <f t="shared" si="4"/>
        <v>13862399.060000001</v>
      </c>
      <c r="H84" s="161">
        <f t="shared" si="4"/>
        <v>13601905.609999999</v>
      </c>
    </row>
    <row r="85" spans="1:8" ht="11.25" customHeight="1" x14ac:dyDescent="0.2">
      <c r="A85" s="170" t="s">
        <v>711</v>
      </c>
      <c r="B85" s="161">
        <v>13397800</v>
      </c>
      <c r="C85" s="82"/>
      <c r="D85" s="82"/>
      <c r="E85" s="82"/>
      <c r="F85" s="82"/>
      <c r="G85" s="82"/>
      <c r="H85" s="83"/>
    </row>
    <row r="86" spans="1:8" ht="11.25" customHeight="1" x14ac:dyDescent="0.2">
      <c r="A86" s="595" t="s">
        <v>701</v>
      </c>
      <c r="B86" s="596">
        <f>B75+B84+B85</f>
        <v>1245104974.2699997</v>
      </c>
      <c r="C86" s="597">
        <f t="shared" ref="C86:H86" si="5">C75+C84</f>
        <v>692004886.48000002</v>
      </c>
      <c r="D86" s="596">
        <f t="shared" si="5"/>
        <v>495667120.03000003</v>
      </c>
      <c r="E86" s="598">
        <f t="shared" si="5"/>
        <v>434469979.35000002</v>
      </c>
      <c r="F86" s="597">
        <f t="shared" si="5"/>
        <v>14700135.360000001</v>
      </c>
      <c r="G86" s="597">
        <f t="shared" si="5"/>
        <v>56575572.280000001</v>
      </c>
      <c r="H86" s="596">
        <f t="shared" si="5"/>
        <v>56222000.229999997</v>
      </c>
    </row>
    <row r="87" spans="1:8" ht="11.25" hidden="1" customHeight="1" x14ac:dyDescent="0.2">
      <c r="A87" s="85"/>
      <c r="B87" s="102"/>
      <c r="C87" s="102"/>
      <c r="D87" s="123"/>
      <c r="E87" s="172"/>
      <c r="F87" s="102"/>
      <c r="G87" s="102"/>
      <c r="H87" s="123"/>
    </row>
    <row r="88" spans="1:8" ht="11.25" hidden="1" customHeight="1" x14ac:dyDescent="0.2">
      <c r="A88" s="85"/>
      <c r="B88" s="102"/>
      <c r="C88" s="102"/>
      <c r="D88" s="123"/>
      <c r="E88" s="172"/>
      <c r="F88" s="102"/>
      <c r="G88" s="102"/>
      <c r="H88" s="123"/>
    </row>
    <row r="89" spans="1:8" ht="11.25" hidden="1" customHeight="1" x14ac:dyDescent="0.2">
      <c r="A89" s="85"/>
      <c r="B89" s="102"/>
      <c r="C89" s="102"/>
      <c r="D89" s="123"/>
      <c r="E89" s="172"/>
      <c r="F89" s="102"/>
      <c r="G89" s="102"/>
      <c r="H89" s="123"/>
    </row>
    <row r="90" spans="1:8" ht="11.25" hidden="1" customHeight="1" x14ac:dyDescent="0.2">
      <c r="A90" s="85"/>
      <c r="B90" s="102"/>
      <c r="C90" s="102"/>
      <c r="D90" s="123"/>
      <c r="E90" s="172"/>
      <c r="F90" s="102"/>
      <c r="G90" s="102"/>
      <c r="H90" s="123"/>
    </row>
    <row r="91" spans="1:8" ht="11.25" hidden="1" customHeight="1" x14ac:dyDescent="0.2">
      <c r="A91" s="85"/>
      <c r="B91" s="102"/>
      <c r="C91" s="102"/>
      <c r="D91" s="123"/>
      <c r="E91" s="172"/>
      <c r="F91" s="102"/>
      <c r="G91" s="102"/>
      <c r="H91" s="123"/>
    </row>
    <row r="92" spans="1:8" ht="11.25" hidden="1" customHeight="1" x14ac:dyDescent="0.2">
      <c r="A92" s="85"/>
      <c r="B92" s="102"/>
      <c r="C92" s="102"/>
      <c r="D92" s="123"/>
      <c r="E92" s="172"/>
      <c r="F92" s="102"/>
      <c r="G92" s="102"/>
      <c r="H92" s="123"/>
    </row>
    <row r="93" spans="1:8" ht="11.25" hidden="1" customHeight="1" x14ac:dyDescent="0.2">
      <c r="A93" s="85"/>
      <c r="B93" s="102"/>
      <c r="C93" s="173"/>
      <c r="D93" s="174"/>
      <c r="E93" s="167"/>
      <c r="F93" s="173"/>
      <c r="G93" s="173"/>
      <c r="H93" s="174"/>
    </row>
    <row r="94" spans="1:8" ht="11.25" customHeight="1" x14ac:dyDescent="0.2">
      <c r="A94" s="81"/>
      <c r="B94" s="75"/>
      <c r="C94" s="113"/>
      <c r="D94" s="113"/>
      <c r="E94" s="113"/>
      <c r="F94" s="113"/>
      <c r="G94" s="113"/>
      <c r="H94" s="113"/>
    </row>
    <row r="95" spans="1:8" ht="26.25" customHeight="1" x14ac:dyDescent="0.2">
      <c r="A95" s="599" t="s">
        <v>666</v>
      </c>
      <c r="B95" s="600">
        <f>C60-(E86+F86+H86)</f>
        <v>175107175.48999989</v>
      </c>
      <c r="C95" s="113"/>
      <c r="D95" s="113"/>
      <c r="E95" s="113"/>
      <c r="F95" s="113"/>
      <c r="G95" s="113"/>
      <c r="H95" s="165"/>
    </row>
    <row r="96" spans="1:8" ht="11.25" customHeight="1" x14ac:dyDescent="0.2">
      <c r="C96" s="117"/>
    </row>
    <row r="97" spans="1:8" ht="11.25" hidden="1" customHeight="1" x14ac:dyDescent="0.2">
      <c r="A97" s="175"/>
      <c r="B97" s="175"/>
      <c r="C97" s="175"/>
      <c r="D97" s="175"/>
    </row>
    <row r="98" spans="1:8" ht="11.25" hidden="1" customHeight="1" x14ac:dyDescent="0.2">
      <c r="A98" s="175"/>
      <c r="B98" s="175"/>
      <c r="C98" s="175"/>
      <c r="D98" s="175"/>
    </row>
    <row r="99" spans="1:8" ht="11.25" hidden="1" customHeight="1" x14ac:dyDescent="0.2">
      <c r="A99" s="175"/>
      <c r="B99" s="175"/>
      <c r="C99" s="175"/>
      <c r="D99" s="175"/>
    </row>
    <row r="100" spans="1:8" ht="11.25" hidden="1" customHeight="1" x14ac:dyDescent="0.2">
      <c r="C100" s="117"/>
    </row>
    <row r="101" spans="1:8" ht="11.25" hidden="1" customHeight="1" x14ac:dyDescent="0.2">
      <c r="C101" s="117"/>
    </row>
    <row r="102" spans="1:8" ht="11.25" customHeight="1" x14ac:dyDescent="0.2">
      <c r="A102" s="810" t="s">
        <v>513</v>
      </c>
      <c r="B102" s="733" t="s">
        <v>514</v>
      </c>
      <c r="C102" s="155"/>
      <c r="D102" s="155"/>
      <c r="E102" s="155"/>
      <c r="F102" s="155"/>
      <c r="G102" s="155"/>
      <c r="H102" s="155"/>
    </row>
    <row r="103" spans="1:8" ht="11.25" customHeight="1" x14ac:dyDescent="0.2">
      <c r="A103" s="812"/>
      <c r="B103" s="735"/>
      <c r="C103" s="155"/>
      <c r="D103" s="155"/>
      <c r="E103" s="155"/>
      <c r="F103" s="155"/>
      <c r="G103" s="155"/>
      <c r="H103" s="155"/>
    </row>
    <row r="104" spans="1:8" ht="25.5" customHeight="1" x14ac:dyDescent="0.2">
      <c r="A104" s="176" t="s">
        <v>525</v>
      </c>
      <c r="B104" s="76">
        <v>18726000</v>
      </c>
      <c r="C104" s="177"/>
      <c r="D104" s="177"/>
      <c r="E104" s="177"/>
      <c r="F104" s="177"/>
      <c r="G104" s="177"/>
      <c r="H104" s="177"/>
    </row>
    <row r="105" spans="1:8" ht="25.5" hidden="1" customHeight="1" x14ac:dyDescent="0.2">
      <c r="A105" s="94"/>
      <c r="B105" s="177"/>
      <c r="C105" s="177"/>
      <c r="D105" s="177"/>
      <c r="E105" s="177"/>
      <c r="F105" s="177"/>
      <c r="G105" s="177"/>
      <c r="H105" s="177"/>
    </row>
    <row r="106" spans="1:8" ht="13.5" customHeight="1" x14ac:dyDescent="0.2"/>
    <row r="107" spans="1:8" ht="11.25" hidden="1" customHeight="1" x14ac:dyDescent="0.2">
      <c r="A107" s="158"/>
      <c r="B107" s="158"/>
      <c r="D107" s="158"/>
    </row>
    <row r="108" spans="1:8" ht="11.25" hidden="1" customHeight="1" x14ac:dyDescent="0.2"/>
    <row r="109" spans="1:8" s="158" customFormat="1" ht="11.25" hidden="1" customHeight="1" x14ac:dyDescent="0.2">
      <c r="A109" s="117"/>
      <c r="B109" s="117"/>
      <c r="D109" s="117"/>
    </row>
    <row r="110" spans="1:8" ht="11.25" hidden="1" customHeight="1" x14ac:dyDescent="0.2"/>
    <row r="111" spans="1:8" s="158" customFormat="1" ht="11.25" customHeight="1" x14ac:dyDescent="0.2">
      <c r="A111" s="815" t="s">
        <v>667</v>
      </c>
      <c r="B111" s="738" t="s">
        <v>668</v>
      </c>
      <c r="C111" s="35"/>
      <c r="D111" s="35"/>
      <c r="E111" s="35"/>
      <c r="F111" s="35"/>
      <c r="G111" s="35"/>
      <c r="H111" s="35"/>
    </row>
    <row r="112" spans="1:8" s="158" customFormat="1" ht="11.25" customHeight="1" x14ac:dyDescent="0.2">
      <c r="A112" s="816"/>
      <c r="B112" s="795"/>
      <c r="C112" s="35"/>
      <c r="D112" s="35"/>
      <c r="E112" s="35"/>
      <c r="F112" s="35"/>
      <c r="G112" s="35"/>
      <c r="H112" s="35"/>
    </row>
    <row r="113" spans="1:8" ht="11.25" customHeight="1" x14ac:dyDescent="0.2">
      <c r="A113" s="170" t="s">
        <v>669</v>
      </c>
      <c r="B113" s="65">
        <v>28987164.390000001</v>
      </c>
      <c r="C113" s="35"/>
      <c r="D113" s="35"/>
      <c r="E113" s="35"/>
      <c r="F113" s="35"/>
      <c r="G113" s="35"/>
      <c r="H113" s="35"/>
    </row>
    <row r="114" spans="1:8" ht="11.25" customHeight="1" x14ac:dyDescent="0.2">
      <c r="A114" s="178" t="s">
        <v>670</v>
      </c>
      <c r="B114" s="80">
        <v>1967989.25</v>
      </c>
      <c r="C114" s="35"/>
      <c r="D114" s="35"/>
      <c r="E114" s="35"/>
      <c r="F114" s="35"/>
      <c r="G114" s="35"/>
      <c r="H114" s="35"/>
    </row>
    <row r="116" spans="1:8" ht="11.25" hidden="1" customHeight="1" x14ac:dyDescent="0.2"/>
    <row r="117" spans="1:8" ht="11.25" hidden="1" customHeight="1" x14ac:dyDescent="0.2"/>
    <row r="118" spans="1:8" ht="11.25" hidden="1" customHeight="1" x14ac:dyDescent="0.2"/>
    <row r="119" spans="1:8" ht="11.25" hidden="1" customHeight="1" x14ac:dyDescent="0.2"/>
    <row r="120" spans="1:8" ht="11.25" hidden="1" customHeight="1" x14ac:dyDescent="0.2"/>
    <row r="121" spans="1:8" ht="11.25" hidden="1" customHeight="1" x14ac:dyDescent="0.2"/>
    <row r="122" spans="1:8" ht="11.25" hidden="1" customHeight="1" x14ac:dyDescent="0.2"/>
    <row r="123" spans="1:8" ht="32.25" customHeight="1" x14ac:dyDescent="0.15">
      <c r="A123" s="601" t="s">
        <v>671</v>
      </c>
      <c r="B123" s="600">
        <f>B95+(B113-B114)</f>
        <v>202126350.62999988</v>
      </c>
      <c r="C123" s="35"/>
      <c r="D123" s="35"/>
      <c r="E123" s="35"/>
      <c r="F123" s="35"/>
      <c r="G123" s="35"/>
      <c r="H123" s="35"/>
    </row>
    <row r="125" spans="1:8" ht="11.25" hidden="1" customHeight="1" x14ac:dyDescent="0.2"/>
    <row r="126" spans="1:8" ht="11.25" hidden="1" customHeight="1" x14ac:dyDescent="0.2"/>
    <row r="127" spans="1:8" ht="11.25" hidden="1" customHeight="1" x14ac:dyDescent="0.2"/>
    <row r="128" spans="1:8" ht="11.25" hidden="1" customHeight="1" x14ac:dyDescent="0.2"/>
    <row r="129" spans="1:8" ht="11.25" hidden="1" customHeight="1" x14ac:dyDescent="0.2"/>
    <row r="130" spans="1:8" ht="11.25" customHeight="1" x14ac:dyDescent="0.2">
      <c r="A130" s="813" t="s">
        <v>672</v>
      </c>
      <c r="B130" s="738" t="s">
        <v>514</v>
      </c>
      <c r="C130" s="35"/>
      <c r="D130" s="35"/>
      <c r="E130" s="35"/>
      <c r="F130" s="35"/>
      <c r="G130" s="35"/>
      <c r="H130" s="35"/>
    </row>
    <row r="131" spans="1:8" ht="11.25" customHeight="1" x14ac:dyDescent="0.2">
      <c r="A131" s="814"/>
      <c r="B131" s="795"/>
      <c r="C131" s="35"/>
      <c r="D131" s="35"/>
      <c r="E131" s="35"/>
      <c r="F131" s="35"/>
      <c r="G131" s="35"/>
      <c r="H131" s="35"/>
    </row>
    <row r="132" spans="1:8" ht="25.5" x14ac:dyDescent="0.2">
      <c r="A132" s="179" t="s">
        <v>673</v>
      </c>
      <c r="B132" s="76">
        <v>0</v>
      </c>
      <c r="C132" s="180"/>
      <c r="D132" s="180"/>
      <c r="E132" s="180"/>
      <c r="F132" s="180"/>
      <c r="G132" s="180"/>
      <c r="H132" s="180"/>
    </row>
    <row r="133" spans="1:8" ht="12.75" hidden="1" customHeight="1" x14ac:dyDescent="0.2">
      <c r="A133" s="181"/>
      <c r="B133" s="182"/>
      <c r="C133" s="182"/>
      <c r="D133" s="182"/>
      <c r="E133" s="182"/>
      <c r="F133" s="182"/>
      <c r="G133" s="182"/>
      <c r="H133" s="182"/>
    </row>
    <row r="134" spans="1:8" ht="12.75" hidden="1" customHeight="1" x14ac:dyDescent="0.2">
      <c r="A134" s="181"/>
      <c r="B134" s="182"/>
      <c r="C134" s="182"/>
      <c r="D134" s="182"/>
      <c r="E134" s="182"/>
      <c r="F134" s="182"/>
      <c r="G134" s="182"/>
      <c r="H134" s="182"/>
    </row>
    <row r="148" spans="1:8" ht="11.25" customHeight="1" x14ac:dyDescent="0.2">
      <c r="A148" s="804" t="s">
        <v>674</v>
      </c>
      <c r="B148" s="805"/>
      <c r="C148" s="806"/>
      <c r="D148" s="183"/>
      <c r="E148" s="183"/>
      <c r="F148" s="183"/>
      <c r="G148" s="183"/>
      <c r="H148" s="183"/>
    </row>
    <row r="149" spans="1:8" ht="11.25" customHeight="1" x14ac:dyDescent="0.2">
      <c r="A149" s="807"/>
      <c r="B149" s="808"/>
      <c r="C149" s="809"/>
      <c r="D149" s="183"/>
      <c r="E149" s="183"/>
      <c r="F149" s="183"/>
      <c r="G149" s="183"/>
      <c r="H149" s="183"/>
    </row>
    <row r="150" spans="1:8" ht="11.25" customHeight="1" x14ac:dyDescent="0.2">
      <c r="A150" s="602"/>
      <c r="B150" s="802" t="s">
        <v>98</v>
      </c>
      <c r="C150" s="803"/>
      <c r="D150" s="40"/>
      <c r="E150" s="40"/>
      <c r="F150" s="40"/>
      <c r="G150" s="40"/>
      <c r="H150" s="40"/>
    </row>
    <row r="151" spans="1:8" ht="27.75" customHeight="1" x14ac:dyDescent="0.2">
      <c r="A151" s="603" t="s">
        <v>675</v>
      </c>
      <c r="B151" s="604" t="s">
        <v>693</v>
      </c>
      <c r="C151" s="605" t="str">
        <f>IF(IFERROR(FIND("TRIMESTRE",A13,1),0)&gt;0,"Até o Trimestre",IF(IFERROR(FIND("BIMESTRE",A13,1),0)&gt;0,"Até o Bimestre","Até o Mês"))</f>
        <v>Até o Mês</v>
      </c>
      <c r="D151" s="184"/>
      <c r="E151" s="184"/>
      <c r="F151" s="158"/>
      <c r="G151" s="158"/>
      <c r="H151" s="158"/>
    </row>
    <row r="152" spans="1:8" ht="11.25" customHeight="1" x14ac:dyDescent="0.2">
      <c r="A152" s="606"/>
      <c r="B152" s="593" t="s">
        <v>75</v>
      </c>
      <c r="C152" s="607" t="s">
        <v>76</v>
      </c>
      <c r="D152" s="40"/>
      <c r="E152" s="40"/>
      <c r="F152" s="158"/>
      <c r="G152" s="158"/>
      <c r="H152" s="158"/>
    </row>
    <row r="153" spans="1:8" ht="11.25" customHeight="1" x14ac:dyDescent="0.2">
      <c r="A153" s="185" t="s">
        <v>676</v>
      </c>
      <c r="B153" s="64">
        <v>46582581.68</v>
      </c>
      <c r="C153" s="66">
        <v>43552946.630000003</v>
      </c>
      <c r="D153" s="36"/>
      <c r="E153" s="186"/>
      <c r="F153" s="158"/>
      <c r="G153" s="158"/>
      <c r="H153" s="158"/>
    </row>
    <row r="154" spans="1:8" ht="11.25" customHeight="1" x14ac:dyDescent="0.2">
      <c r="A154" s="170" t="s">
        <v>677</v>
      </c>
      <c r="B154" s="63">
        <f>B155+B158</f>
        <v>460802774.44999999</v>
      </c>
      <c r="C154" s="65">
        <f>C155+C158</f>
        <v>590381464.43999994</v>
      </c>
      <c r="D154" s="36"/>
      <c r="E154" s="186"/>
      <c r="F154" s="158"/>
      <c r="G154" s="158"/>
      <c r="H154" s="158"/>
    </row>
    <row r="155" spans="1:8" ht="11.25" customHeight="1" x14ac:dyDescent="0.2">
      <c r="A155" s="187" t="s">
        <v>571</v>
      </c>
      <c r="B155" s="63">
        <f>IF(B156&gt;B157,B156-B157,0)</f>
        <v>460282570.50999999</v>
      </c>
      <c r="C155" s="65">
        <f>IF(C156&gt;C157,C156-C157,0)</f>
        <v>589587351.45999992</v>
      </c>
      <c r="D155" s="36"/>
      <c r="E155" s="186"/>
      <c r="F155" s="158"/>
      <c r="G155" s="158"/>
      <c r="H155" s="158"/>
    </row>
    <row r="156" spans="1:8" ht="11.25" customHeight="1" x14ac:dyDescent="0.2">
      <c r="A156" s="187" t="s">
        <v>678</v>
      </c>
      <c r="B156" s="63">
        <v>475720412.69999999</v>
      </c>
      <c r="C156" s="65">
        <v>657984625.40999997</v>
      </c>
      <c r="D156" s="36"/>
      <c r="E156" s="186"/>
      <c r="F156" s="158"/>
      <c r="G156" s="158"/>
      <c r="H156" s="158"/>
    </row>
    <row r="157" spans="1:8" ht="11.25" customHeight="1" x14ac:dyDescent="0.2">
      <c r="A157" s="187" t="s">
        <v>679</v>
      </c>
      <c r="B157" s="63">
        <v>15437842.189999999</v>
      </c>
      <c r="C157" s="65">
        <v>68397273.950000003</v>
      </c>
      <c r="D157" s="36"/>
      <c r="E157" s="186"/>
      <c r="F157" s="158"/>
      <c r="G157" s="158"/>
      <c r="H157" s="158"/>
    </row>
    <row r="158" spans="1:8" ht="11.25" customHeight="1" x14ac:dyDescent="0.2">
      <c r="A158" s="187" t="s">
        <v>511</v>
      </c>
      <c r="B158" s="63">
        <v>520203.94</v>
      </c>
      <c r="C158" s="65">
        <v>794112.98</v>
      </c>
      <c r="D158" s="36"/>
      <c r="E158" s="186"/>
      <c r="F158" s="158"/>
      <c r="G158" s="158"/>
      <c r="H158" s="158"/>
    </row>
    <row r="159" spans="1:8" ht="11.25" customHeight="1" x14ac:dyDescent="0.2">
      <c r="A159" s="178" t="s">
        <v>680</v>
      </c>
      <c r="B159" s="79">
        <f>B153-B154</f>
        <v>-414220192.76999998</v>
      </c>
      <c r="C159" s="80">
        <f>C153-C154</f>
        <v>-546828517.80999994</v>
      </c>
      <c r="D159" s="36"/>
      <c r="E159" s="186"/>
      <c r="F159" s="158"/>
      <c r="G159" s="158"/>
      <c r="H159" s="158"/>
    </row>
    <row r="160" spans="1:8" ht="11.25" hidden="1" customHeight="1" x14ac:dyDescent="0.2">
      <c r="A160" s="170"/>
      <c r="B160" s="34"/>
      <c r="C160" s="34"/>
      <c r="D160" s="36"/>
      <c r="E160" s="186"/>
      <c r="F160" s="158"/>
      <c r="G160" s="158"/>
      <c r="H160" s="158"/>
    </row>
    <row r="161" spans="1:8" ht="11.25" hidden="1" customHeight="1" x14ac:dyDescent="0.2">
      <c r="A161" s="170"/>
      <c r="B161" s="36"/>
      <c r="C161" s="36"/>
      <c r="D161" s="36"/>
      <c r="E161" s="186"/>
      <c r="F161" s="158"/>
      <c r="G161" s="158"/>
      <c r="H161" s="158"/>
    </row>
    <row r="162" spans="1:8" ht="11.25" hidden="1" customHeight="1" x14ac:dyDescent="0.2">
      <c r="A162" s="170"/>
      <c r="B162" s="36"/>
      <c r="C162" s="36"/>
      <c r="D162" s="36"/>
      <c r="E162" s="186"/>
      <c r="F162" s="158"/>
      <c r="G162" s="158"/>
      <c r="H162" s="158"/>
    </row>
    <row r="163" spans="1:8" ht="11.25" hidden="1" customHeight="1" x14ac:dyDescent="0.2">
      <c r="A163" s="170"/>
      <c r="B163" s="36"/>
      <c r="C163" s="36"/>
      <c r="D163" s="36"/>
      <c r="E163" s="186"/>
      <c r="F163" s="158"/>
      <c r="G163" s="158"/>
      <c r="H163" s="158"/>
    </row>
    <row r="164" spans="1:8" ht="11.25" hidden="1" customHeight="1" x14ac:dyDescent="0.2">
      <c r="A164" s="170"/>
      <c r="B164" s="36"/>
      <c r="C164" s="36"/>
      <c r="D164" s="36"/>
      <c r="E164" s="186"/>
      <c r="F164" s="158"/>
      <c r="G164" s="158"/>
      <c r="H164" s="158"/>
    </row>
    <row r="165" spans="1:8" ht="11.25" hidden="1" customHeight="1" x14ac:dyDescent="0.2">
      <c r="A165" s="170"/>
      <c r="B165" s="36"/>
      <c r="C165" s="36"/>
      <c r="D165" s="36"/>
      <c r="E165" s="186"/>
      <c r="F165" s="158"/>
      <c r="G165" s="158"/>
      <c r="H165" s="158"/>
    </row>
    <row r="166" spans="1:8" ht="11.25" hidden="1" customHeight="1" x14ac:dyDescent="0.2">
      <c r="A166" s="170"/>
      <c r="B166" s="36"/>
      <c r="C166" s="36"/>
      <c r="D166" s="36"/>
      <c r="E166" s="186"/>
      <c r="F166" s="158"/>
      <c r="G166" s="158"/>
      <c r="H166" s="158"/>
    </row>
    <row r="167" spans="1:8" ht="11.25" customHeight="1" x14ac:dyDescent="0.2">
      <c r="A167" s="170"/>
      <c r="B167" s="36"/>
      <c r="C167" s="36"/>
      <c r="D167" s="36"/>
      <c r="E167" s="186"/>
      <c r="F167" s="158"/>
      <c r="G167" s="158"/>
      <c r="H167" s="158"/>
    </row>
    <row r="168" spans="1:8" ht="11.25" customHeight="1" x14ac:dyDescent="0.2">
      <c r="A168" s="608" t="s">
        <v>681</v>
      </c>
      <c r="B168" s="600">
        <f>B159-C159</f>
        <v>132608325.03999996</v>
      </c>
      <c r="C168" s="36"/>
      <c r="D168" s="36"/>
      <c r="E168" s="36"/>
      <c r="F168" s="36"/>
      <c r="G168" s="36"/>
      <c r="H168" s="36"/>
    </row>
    <row r="169" spans="1:8" ht="11.25" customHeight="1" x14ac:dyDescent="0.2">
      <c r="A169" s="188"/>
      <c r="B169" s="36"/>
      <c r="C169" s="36"/>
      <c r="D169" s="36"/>
      <c r="E169" s="36"/>
      <c r="F169" s="36"/>
      <c r="G169" s="36"/>
      <c r="H169" s="36"/>
    </row>
    <row r="170" spans="1:8" ht="11.25" hidden="1" customHeight="1" x14ac:dyDescent="0.2">
      <c r="A170" s="189"/>
      <c r="B170" s="36"/>
      <c r="C170" s="36"/>
      <c r="D170" s="36"/>
      <c r="E170" s="36"/>
      <c r="F170" s="36"/>
      <c r="G170" s="36"/>
      <c r="H170" s="36"/>
    </row>
    <row r="171" spans="1:8" ht="11.25" hidden="1" customHeight="1" x14ac:dyDescent="0.2">
      <c r="A171" s="189"/>
      <c r="B171" s="36"/>
      <c r="C171" s="36"/>
      <c r="D171" s="36"/>
      <c r="E171" s="36"/>
      <c r="F171" s="36"/>
      <c r="G171" s="36"/>
      <c r="H171" s="36"/>
    </row>
    <row r="172" spans="1:8" ht="11.25" hidden="1" customHeight="1" x14ac:dyDescent="0.2">
      <c r="A172" s="189"/>
      <c r="B172" s="36"/>
      <c r="C172" s="36"/>
      <c r="D172" s="36"/>
      <c r="E172" s="36"/>
      <c r="F172" s="36"/>
      <c r="G172" s="36"/>
      <c r="H172" s="36"/>
    </row>
    <row r="173" spans="1:8" ht="11.25" hidden="1" customHeight="1" x14ac:dyDescent="0.2">
      <c r="A173" s="189"/>
      <c r="B173" s="36"/>
      <c r="C173" s="36"/>
      <c r="D173" s="36"/>
      <c r="E173" s="36"/>
      <c r="F173" s="36"/>
      <c r="G173" s="36"/>
      <c r="H173" s="36"/>
    </row>
    <row r="174" spans="1:8" ht="11.25" customHeight="1" x14ac:dyDescent="0.2">
      <c r="A174" s="609"/>
      <c r="B174" s="738" t="str">
        <f>IF(IFERROR(FIND("TRIMESTRE",A13,1),0)&gt;0,"Até o Trimestre",IF(IFERROR(FIND("BIMESTRE",A13,1),0)&gt;0,"Até o Bimestre","Até o Mês"))</f>
        <v>Até o Mês</v>
      </c>
      <c r="C174" s="35"/>
      <c r="D174" s="35"/>
      <c r="E174" s="35"/>
      <c r="F174" s="35"/>
      <c r="G174" s="35"/>
      <c r="H174" s="35"/>
    </row>
    <row r="175" spans="1:8" ht="11.25" customHeight="1" x14ac:dyDescent="0.2">
      <c r="A175" s="610" t="s">
        <v>682</v>
      </c>
      <c r="B175" s="794"/>
      <c r="C175" s="35"/>
      <c r="D175" s="35"/>
      <c r="E175" s="35"/>
      <c r="F175" s="35"/>
      <c r="G175" s="35"/>
      <c r="H175" s="35"/>
    </row>
    <row r="176" spans="1:8" ht="11.25" customHeight="1" x14ac:dyDescent="0.2">
      <c r="A176" s="187"/>
      <c r="B176" s="795"/>
      <c r="C176" s="35"/>
      <c r="D176" s="35"/>
      <c r="E176" s="35"/>
      <c r="F176" s="35"/>
      <c r="G176" s="35"/>
      <c r="H176" s="35"/>
    </row>
    <row r="177" spans="1:9" ht="11.25" customHeight="1" x14ac:dyDescent="0.2">
      <c r="A177" s="190" t="s">
        <v>683</v>
      </c>
      <c r="B177" s="65">
        <f>B157-C157</f>
        <v>-52959431.760000005</v>
      </c>
      <c r="C177" s="186"/>
      <c r="D177" s="191"/>
      <c r="E177" s="191"/>
      <c r="F177" s="186"/>
      <c r="G177" s="186"/>
      <c r="H177" s="186"/>
    </row>
    <row r="178" spans="1:9" ht="11.25" customHeight="1" x14ac:dyDescent="0.2">
      <c r="A178" s="67" t="s">
        <v>684</v>
      </c>
      <c r="B178" s="65">
        <f>C51</f>
        <v>0</v>
      </c>
      <c r="C178" s="186"/>
      <c r="D178" s="191"/>
      <c r="E178" s="191"/>
      <c r="F178" s="186"/>
      <c r="G178" s="186"/>
      <c r="H178" s="186"/>
    </row>
    <row r="179" spans="1:9" ht="11.25" customHeight="1" x14ac:dyDescent="0.2">
      <c r="A179" s="67" t="s">
        <v>685</v>
      </c>
      <c r="B179" s="65">
        <v>148942.98000000001</v>
      </c>
      <c r="C179" s="186"/>
      <c r="D179" s="191"/>
      <c r="E179" s="191"/>
      <c r="F179" s="186"/>
      <c r="G179" s="186"/>
      <c r="H179" s="186"/>
    </row>
    <row r="180" spans="1:9" ht="11.25" customHeight="1" x14ac:dyDescent="0.2">
      <c r="A180" s="67" t="s">
        <v>741</v>
      </c>
      <c r="B180" s="18"/>
      <c r="C180" s="186"/>
      <c r="D180" s="191"/>
      <c r="E180" s="191"/>
      <c r="F180" s="186"/>
      <c r="G180" s="186"/>
      <c r="H180" s="186"/>
    </row>
    <row r="181" spans="1:9" ht="11.25" customHeight="1" x14ac:dyDescent="0.2">
      <c r="A181" s="67" t="s">
        <v>742</v>
      </c>
      <c r="B181" s="18"/>
      <c r="C181" s="186"/>
      <c r="D181" s="191"/>
      <c r="E181" s="191"/>
      <c r="F181" s="186"/>
      <c r="G181" s="186"/>
      <c r="H181" s="186"/>
    </row>
    <row r="182" spans="1:9" ht="11.25" customHeight="1" x14ac:dyDescent="0.2">
      <c r="A182" s="67" t="s">
        <v>765</v>
      </c>
      <c r="B182" s="18"/>
      <c r="C182" s="186"/>
      <c r="D182" s="191"/>
      <c r="E182" s="191"/>
      <c r="F182" s="186"/>
      <c r="G182" s="186"/>
      <c r="H182" s="186"/>
    </row>
    <row r="183" spans="1:9" ht="11.25" customHeight="1" x14ac:dyDescent="0.2">
      <c r="A183" s="67" t="s">
        <v>766</v>
      </c>
      <c r="B183" s="65"/>
      <c r="C183" s="186"/>
      <c r="D183" s="191"/>
      <c r="E183" s="191"/>
      <c r="F183" s="186"/>
      <c r="G183" s="186"/>
      <c r="H183" s="186"/>
    </row>
    <row r="184" spans="1:9" ht="38.25" x14ac:dyDescent="0.2">
      <c r="A184" s="611" t="s">
        <v>767</v>
      </c>
      <c r="B184" s="600">
        <f>B168-B177-B178+B179+B180-B181+B182+B183</f>
        <v>185716699.77999994</v>
      </c>
      <c r="C184" s="22"/>
      <c r="D184" s="22"/>
      <c r="E184" s="22"/>
      <c r="F184" s="22"/>
      <c r="G184" s="22"/>
      <c r="H184" s="22"/>
    </row>
    <row r="185" spans="1:9" ht="11.25" customHeight="1" x14ac:dyDescent="0.2">
      <c r="A185" s="192"/>
      <c r="B185" s="193"/>
      <c r="C185" s="186"/>
      <c r="D185" s="186"/>
      <c r="E185" s="186"/>
      <c r="F185" s="186"/>
      <c r="G185" s="186"/>
      <c r="H185" s="186"/>
      <c r="I185" s="158"/>
    </row>
    <row r="186" spans="1:9" ht="11.25" hidden="1" customHeight="1" x14ac:dyDescent="0.2">
      <c r="A186" s="192"/>
      <c r="B186" s="193"/>
      <c r="C186" s="186"/>
      <c r="D186" s="186"/>
      <c r="E186" s="186"/>
      <c r="F186" s="186"/>
      <c r="G186" s="186"/>
      <c r="H186" s="186"/>
      <c r="I186" s="158"/>
    </row>
    <row r="187" spans="1:9" ht="11.25" hidden="1" customHeight="1" x14ac:dyDescent="0.2">
      <c r="A187" s="192"/>
      <c r="B187" s="193"/>
      <c r="C187" s="186"/>
      <c r="D187" s="186"/>
      <c r="E187" s="186"/>
      <c r="F187" s="186"/>
      <c r="G187" s="186"/>
      <c r="H187" s="186"/>
      <c r="I187" s="158"/>
    </row>
    <row r="188" spans="1:9" ht="11.25" hidden="1" customHeight="1" x14ac:dyDescent="0.2">
      <c r="A188" s="192"/>
      <c r="B188" s="193"/>
      <c r="C188" s="186"/>
      <c r="D188" s="186"/>
      <c r="E188" s="186"/>
      <c r="F188" s="186"/>
      <c r="G188" s="186"/>
      <c r="H188" s="186"/>
      <c r="I188" s="158"/>
    </row>
    <row r="189" spans="1:9" ht="11.25" hidden="1" customHeight="1" x14ac:dyDescent="0.2">
      <c r="A189" s="192"/>
      <c r="B189" s="193"/>
      <c r="C189" s="186"/>
      <c r="D189" s="186"/>
      <c r="E189" s="186"/>
      <c r="F189" s="186"/>
      <c r="G189" s="186"/>
      <c r="H189" s="186"/>
      <c r="I189" s="158"/>
    </row>
    <row r="190" spans="1:9" ht="11.25" hidden="1" customHeight="1" x14ac:dyDescent="0.2">
      <c r="A190" s="192"/>
      <c r="B190" s="193"/>
      <c r="C190" s="186"/>
      <c r="D190" s="186"/>
      <c r="E190" s="186"/>
      <c r="F190" s="186"/>
      <c r="G190" s="186"/>
      <c r="H190" s="186"/>
      <c r="I190" s="158"/>
    </row>
    <row r="191" spans="1:9" ht="11.25" hidden="1" customHeight="1" x14ac:dyDescent="0.2">
      <c r="A191" s="192"/>
      <c r="B191" s="193"/>
      <c r="C191" s="186"/>
      <c r="D191" s="186"/>
      <c r="E191" s="186"/>
      <c r="F191" s="186"/>
      <c r="G191" s="186"/>
      <c r="H191" s="186"/>
      <c r="I191" s="158"/>
    </row>
    <row r="192" spans="1:9" ht="11.25" hidden="1" customHeight="1" x14ac:dyDescent="0.2">
      <c r="A192" s="192"/>
      <c r="B192" s="193"/>
      <c r="C192" s="186"/>
      <c r="D192" s="186"/>
      <c r="E192" s="186"/>
      <c r="F192" s="186"/>
      <c r="G192" s="186"/>
      <c r="H192" s="186"/>
      <c r="I192" s="158"/>
    </row>
    <row r="193" spans="1:9" ht="25.5" x14ac:dyDescent="0.2">
      <c r="A193" s="612" t="s">
        <v>768</v>
      </c>
      <c r="B193" s="600">
        <f>B184-(B113-B114)</f>
        <v>158697524.63999993</v>
      </c>
      <c r="C193" s="35"/>
      <c r="D193" s="35"/>
      <c r="E193" s="35"/>
      <c r="F193" s="35"/>
      <c r="G193" s="35"/>
      <c r="H193" s="35"/>
      <c r="I193" s="158"/>
    </row>
    <row r="194" spans="1:9" ht="11.25" customHeight="1" x14ac:dyDescent="0.2">
      <c r="A194" s="194"/>
      <c r="B194" s="41"/>
      <c r="C194" s="186"/>
      <c r="D194" s="41"/>
      <c r="E194" s="41"/>
      <c r="F194" s="41"/>
      <c r="G194" s="41"/>
      <c r="H194" s="41"/>
    </row>
    <row r="195" spans="1:9" ht="11.25" hidden="1" customHeight="1" x14ac:dyDescent="0.2">
      <c r="A195" s="195"/>
      <c r="B195" s="41"/>
      <c r="C195" s="186"/>
      <c r="D195" s="41"/>
      <c r="E195" s="41"/>
      <c r="F195" s="41"/>
      <c r="G195" s="41"/>
      <c r="H195" s="41"/>
    </row>
    <row r="196" spans="1:9" ht="11.25" hidden="1" customHeight="1" x14ac:dyDescent="0.2">
      <c r="A196" s="195"/>
      <c r="B196" s="41"/>
      <c r="C196" s="186"/>
      <c r="D196" s="41"/>
      <c r="E196" s="41"/>
      <c r="F196" s="41"/>
      <c r="G196" s="41"/>
      <c r="H196" s="41"/>
    </row>
    <row r="197" spans="1:9" ht="11.25" hidden="1" customHeight="1" x14ac:dyDescent="0.2">
      <c r="A197" s="195"/>
      <c r="B197" s="41"/>
      <c r="C197" s="186"/>
      <c r="D197" s="41"/>
      <c r="E197" s="41"/>
      <c r="F197" s="41"/>
      <c r="G197" s="41"/>
      <c r="H197" s="41"/>
    </row>
    <row r="198" spans="1:9" ht="11.25" hidden="1" customHeight="1" x14ac:dyDescent="0.2">
      <c r="A198" s="195"/>
      <c r="B198" s="41"/>
      <c r="C198" s="186"/>
      <c r="D198" s="41"/>
      <c r="E198" s="41"/>
      <c r="F198" s="41"/>
      <c r="G198" s="41"/>
      <c r="H198" s="41"/>
    </row>
    <row r="199" spans="1:9" ht="11.25" hidden="1" customHeight="1" x14ac:dyDescent="0.2">
      <c r="A199" s="195"/>
      <c r="B199" s="41"/>
      <c r="C199" s="186"/>
      <c r="D199" s="41"/>
      <c r="E199" s="41"/>
      <c r="F199" s="41"/>
      <c r="G199" s="41"/>
      <c r="H199" s="41"/>
    </row>
    <row r="200" spans="1:9" ht="12.75" customHeight="1" x14ac:dyDescent="0.2">
      <c r="A200" s="810" t="s">
        <v>686</v>
      </c>
      <c r="B200" s="733" t="s">
        <v>82</v>
      </c>
      <c r="C200" s="134"/>
      <c r="D200" s="134"/>
      <c r="E200" s="134"/>
      <c r="F200" s="134"/>
      <c r="G200" s="134"/>
      <c r="H200" s="134"/>
    </row>
    <row r="201" spans="1:9" ht="12.75" x14ac:dyDescent="0.2">
      <c r="A201" s="812"/>
      <c r="B201" s="735"/>
      <c r="C201" s="134"/>
      <c r="D201" s="134"/>
      <c r="E201" s="134"/>
      <c r="F201" s="134"/>
      <c r="G201" s="134"/>
      <c r="H201" s="134"/>
    </row>
    <row r="202" spans="1:9" ht="12.75" x14ac:dyDescent="0.2">
      <c r="A202" s="116" t="s">
        <v>739</v>
      </c>
      <c r="B202" s="18">
        <f>B203+B204</f>
        <v>116833985.11</v>
      </c>
      <c r="C202" s="134"/>
      <c r="D202" s="134"/>
      <c r="E202" s="134"/>
      <c r="F202" s="134"/>
      <c r="G202" s="134"/>
      <c r="H202" s="134"/>
    </row>
    <row r="203" spans="1:9" ht="11.25" customHeight="1" x14ac:dyDescent="0.2">
      <c r="A203" s="196" t="s">
        <v>743</v>
      </c>
      <c r="B203" s="18"/>
      <c r="C203" s="36"/>
      <c r="D203" s="36"/>
      <c r="E203" s="36"/>
      <c r="F203" s="36"/>
      <c r="G203" s="36"/>
      <c r="H203" s="36"/>
    </row>
    <row r="204" spans="1:9" ht="25.5" x14ac:dyDescent="0.2">
      <c r="A204" s="197" t="s">
        <v>744</v>
      </c>
      <c r="B204" s="18">
        <v>116833985.11</v>
      </c>
      <c r="C204" s="36"/>
      <c r="D204" s="36"/>
      <c r="E204" s="36"/>
      <c r="F204" s="36"/>
      <c r="G204" s="36"/>
      <c r="H204" s="36"/>
    </row>
    <row r="205" spans="1:9" ht="11.25" customHeight="1" x14ac:dyDescent="0.2">
      <c r="A205" s="89" t="s">
        <v>687</v>
      </c>
      <c r="B205" s="42">
        <v>25470000</v>
      </c>
      <c r="C205" s="184"/>
      <c r="D205" s="184"/>
      <c r="E205" s="184"/>
      <c r="F205" s="184"/>
      <c r="G205" s="184"/>
      <c r="H205" s="184"/>
    </row>
    <row r="206" spans="1:9" ht="11.25" hidden="1" customHeight="1" x14ac:dyDescent="0.2">
      <c r="A206" s="198"/>
    </row>
    <row r="207" spans="1:9" ht="11.25" hidden="1" customHeight="1" x14ac:dyDescent="0.2">
      <c r="A207" s="199"/>
    </row>
    <row r="208" spans="1:9" ht="11.25" hidden="1" customHeight="1" x14ac:dyDescent="0.2">
      <c r="A208" s="41"/>
      <c r="B208" s="41"/>
      <c r="C208" s="186"/>
      <c r="D208" s="41"/>
      <c r="E208" s="41"/>
      <c r="F208" s="41"/>
      <c r="G208" s="41"/>
      <c r="H208" s="41"/>
    </row>
    <row r="209" spans="1:8" ht="11.25" hidden="1" customHeight="1" x14ac:dyDescent="0.2">
      <c r="A209" s="41"/>
      <c r="B209" s="41"/>
      <c r="C209" s="186"/>
      <c r="D209" s="41"/>
      <c r="E209" s="41"/>
      <c r="F209" s="41"/>
      <c r="G209" s="41"/>
      <c r="H209" s="41"/>
    </row>
    <row r="210" spans="1:8" ht="11.25" hidden="1" customHeight="1" x14ac:dyDescent="0.2">
      <c r="A210" s="779" t="s">
        <v>688</v>
      </c>
      <c r="B210" s="780"/>
      <c r="C210" s="780"/>
      <c r="D210" s="781"/>
      <c r="E210" s="200"/>
      <c r="F210" s="200"/>
      <c r="G210" s="200"/>
      <c r="H210" s="200"/>
    </row>
    <row r="211" spans="1:8" ht="11.25" hidden="1" customHeight="1" x14ac:dyDescent="0.2">
      <c r="A211" s="782"/>
      <c r="B211" s="783"/>
      <c r="C211" s="783"/>
      <c r="D211" s="784"/>
      <c r="E211" s="200"/>
      <c r="F211" s="200"/>
      <c r="G211" s="200"/>
      <c r="H211" s="200"/>
    </row>
    <row r="212" spans="1:8" ht="11.25" hidden="1" customHeight="1" x14ac:dyDescent="0.2">
      <c r="A212" s="201"/>
      <c r="B212" s="787" t="s">
        <v>184</v>
      </c>
      <c r="C212" s="790" t="s">
        <v>68</v>
      </c>
      <c r="D212" s="791"/>
      <c r="E212" s="155"/>
      <c r="F212" s="158"/>
      <c r="G212" s="155"/>
      <c r="H212" s="155"/>
    </row>
    <row r="213" spans="1:8" ht="11.25" hidden="1" customHeight="1" x14ac:dyDescent="0.2">
      <c r="A213" s="202" t="s">
        <v>520</v>
      </c>
      <c r="B213" s="788"/>
      <c r="C213" s="203" t="s">
        <v>137</v>
      </c>
      <c r="D213" s="203" t="s">
        <v>137</v>
      </c>
      <c r="E213" s="134"/>
      <c r="F213" s="158"/>
      <c r="G213" s="134"/>
      <c r="H213" s="134"/>
    </row>
    <row r="214" spans="1:8" ht="11.25" hidden="1" customHeight="1" x14ac:dyDescent="0.2">
      <c r="A214" s="204"/>
      <c r="B214" s="789"/>
      <c r="C214" s="205" t="s">
        <v>138</v>
      </c>
      <c r="D214" s="206" t="s">
        <v>139</v>
      </c>
      <c r="E214" s="155"/>
      <c r="F214" s="158"/>
      <c r="G214" s="134"/>
      <c r="H214" s="134"/>
    </row>
    <row r="215" spans="1:8" ht="11.25" hidden="1" customHeight="1" x14ac:dyDescent="0.2">
      <c r="A215" s="207" t="s">
        <v>689</v>
      </c>
      <c r="B215" s="208"/>
      <c r="C215" s="209"/>
      <c r="D215" s="210"/>
      <c r="E215" s="124"/>
      <c r="F215" s="124"/>
      <c r="G215" s="124"/>
      <c r="H215" s="124"/>
    </row>
    <row r="216" spans="1:8" ht="11.25" hidden="1" customHeight="1" x14ac:dyDescent="0.2">
      <c r="A216" s="192"/>
      <c r="B216" s="186"/>
      <c r="C216" s="186"/>
      <c r="D216" s="186"/>
      <c r="E216" s="186"/>
      <c r="F216" s="186"/>
      <c r="G216" s="186"/>
      <c r="H216" s="211"/>
    </row>
    <row r="217" spans="1:8" ht="11.25" hidden="1" customHeight="1" x14ac:dyDescent="0.2">
      <c r="A217" s="192"/>
      <c r="B217" s="186"/>
      <c r="C217" s="186"/>
      <c r="D217" s="186"/>
      <c r="E217" s="186"/>
      <c r="F217" s="186"/>
      <c r="G217" s="186"/>
      <c r="H217" s="211"/>
    </row>
    <row r="218" spans="1:8" ht="11.25" hidden="1" customHeight="1" x14ac:dyDescent="0.2">
      <c r="A218" s="192"/>
      <c r="B218" s="186"/>
      <c r="C218" s="186"/>
      <c r="D218" s="186"/>
      <c r="E218" s="186"/>
      <c r="F218" s="186"/>
      <c r="G218" s="186"/>
      <c r="H218" s="211"/>
    </row>
    <row r="219" spans="1:8" ht="11.25" hidden="1" customHeight="1" x14ac:dyDescent="0.2">
      <c r="A219" s="192"/>
      <c r="B219" s="186"/>
      <c r="C219" s="186"/>
      <c r="D219" s="186"/>
      <c r="E219" s="186"/>
      <c r="F219" s="186"/>
      <c r="G219" s="186"/>
      <c r="H219" s="211"/>
    </row>
    <row r="220" spans="1:8" ht="11.25" hidden="1" customHeight="1" x14ac:dyDescent="0.2">
      <c r="A220" s="192"/>
      <c r="B220" s="186"/>
      <c r="C220" s="186"/>
      <c r="D220" s="186"/>
      <c r="E220" s="186"/>
      <c r="F220" s="186"/>
      <c r="G220" s="186"/>
      <c r="H220" s="211"/>
    </row>
    <row r="221" spans="1:8" ht="11.25" hidden="1" customHeight="1" x14ac:dyDescent="0.2">
      <c r="A221" s="192"/>
      <c r="B221" s="186"/>
      <c r="C221" s="186"/>
      <c r="D221" s="186"/>
      <c r="E221" s="186"/>
      <c r="F221" s="186"/>
      <c r="G221" s="186"/>
      <c r="H221" s="211"/>
    </row>
    <row r="222" spans="1:8" ht="11.25" hidden="1" customHeight="1" x14ac:dyDescent="0.2">
      <c r="A222" s="201"/>
      <c r="B222" s="203" t="s">
        <v>94</v>
      </c>
      <c r="C222" s="790" t="s">
        <v>95</v>
      </c>
      <c r="D222" s="791"/>
      <c r="E222" s="790" t="s">
        <v>96</v>
      </c>
      <c r="F222" s="791"/>
      <c r="G222" s="790" t="s">
        <v>301</v>
      </c>
      <c r="H222" s="791"/>
    </row>
    <row r="223" spans="1:8" ht="11.25" hidden="1" customHeight="1" x14ac:dyDescent="0.2">
      <c r="A223" s="202" t="s">
        <v>521</v>
      </c>
      <c r="B223" s="212" t="s">
        <v>71</v>
      </c>
      <c r="C223" s="213" t="s">
        <v>137</v>
      </c>
      <c r="D223" s="213" t="s">
        <v>137</v>
      </c>
      <c r="E223" s="213" t="s">
        <v>137</v>
      </c>
      <c r="F223" s="214" t="s">
        <v>137</v>
      </c>
      <c r="G223" s="792" t="s">
        <v>456</v>
      </c>
      <c r="H223" s="792" t="s">
        <v>457</v>
      </c>
    </row>
    <row r="224" spans="1:8" ht="11.25" hidden="1" customHeight="1" x14ac:dyDescent="0.2">
      <c r="A224" s="204"/>
      <c r="B224" s="204"/>
      <c r="C224" s="215" t="s">
        <v>138</v>
      </c>
      <c r="D224" s="216" t="s">
        <v>139</v>
      </c>
      <c r="E224" s="215" t="s">
        <v>138</v>
      </c>
      <c r="F224" s="216" t="s">
        <v>139</v>
      </c>
      <c r="G224" s="793"/>
      <c r="H224" s="793"/>
    </row>
    <row r="225" spans="1:8" ht="11.25" hidden="1" customHeight="1" x14ac:dyDescent="0.2">
      <c r="A225" s="217" t="s">
        <v>523</v>
      </c>
      <c r="B225" s="218"/>
      <c r="C225" s="219"/>
      <c r="D225" s="219"/>
      <c r="E225" s="219"/>
      <c r="F225" s="219"/>
      <c r="G225" s="219"/>
      <c r="H225" s="218"/>
    </row>
    <row r="226" spans="1:8" ht="11.25" hidden="1" customHeight="1" x14ac:dyDescent="0.2">
      <c r="A226" s="217" t="s">
        <v>524</v>
      </c>
      <c r="B226" s="219"/>
      <c r="C226" s="219"/>
      <c r="D226" s="219"/>
      <c r="E226" s="219"/>
      <c r="F226" s="219"/>
      <c r="G226" s="220"/>
      <c r="H226" s="221"/>
    </row>
    <row r="227" spans="1:8" ht="11.25" hidden="1" customHeight="1" x14ac:dyDescent="0.2">
      <c r="A227" s="222"/>
      <c r="B227" s="169"/>
      <c r="C227" s="169"/>
      <c r="D227" s="169"/>
      <c r="F227" s="158"/>
      <c r="H227" s="158"/>
    </row>
    <row r="228" spans="1:8" ht="11.25" hidden="1" customHeight="1" x14ac:dyDescent="0.2">
      <c r="A228" s="223"/>
      <c r="B228" s="134"/>
      <c r="C228" s="134"/>
      <c r="D228" s="134"/>
      <c r="F228" s="158"/>
      <c r="H228" s="158"/>
    </row>
    <row r="229" spans="1:8" ht="11.25" hidden="1" customHeight="1" x14ac:dyDescent="0.2">
      <c r="A229" s="223"/>
      <c r="B229" s="134"/>
      <c r="C229" s="134"/>
      <c r="D229" s="134"/>
      <c r="F229" s="158"/>
      <c r="H229" s="158"/>
    </row>
    <row r="230" spans="1:8" ht="11.25" hidden="1" customHeight="1" x14ac:dyDescent="0.2">
      <c r="A230" s="223"/>
      <c r="B230" s="134"/>
      <c r="C230" s="134"/>
      <c r="D230" s="134"/>
      <c r="F230" s="158"/>
      <c r="H230" s="158"/>
    </row>
    <row r="231" spans="1:8" ht="11.25" hidden="1" customHeight="1" x14ac:dyDescent="0.2">
      <c r="A231" s="223"/>
      <c r="B231" s="134"/>
      <c r="C231" s="134"/>
      <c r="D231" s="134"/>
      <c r="F231" s="158"/>
      <c r="H231" s="158"/>
    </row>
    <row r="232" spans="1:8" ht="11.25" hidden="1" customHeight="1" x14ac:dyDescent="0.2">
      <c r="A232" s="223"/>
      <c r="B232" s="134"/>
      <c r="C232" s="134"/>
      <c r="D232" s="134"/>
      <c r="F232" s="158"/>
      <c r="H232" s="158"/>
    </row>
    <row r="233" spans="1:8" ht="11.25" hidden="1" customHeight="1" x14ac:dyDescent="0.2">
      <c r="A233" s="223"/>
      <c r="B233" s="134"/>
      <c r="C233" s="134"/>
      <c r="D233" s="134"/>
      <c r="F233" s="158"/>
      <c r="H233" s="158"/>
    </row>
    <row r="234" spans="1:8" ht="12.75" hidden="1" customHeight="1" x14ac:dyDescent="0.2">
      <c r="A234" s="224" t="s">
        <v>690</v>
      </c>
      <c r="B234" s="218" t="s">
        <v>514</v>
      </c>
      <c r="C234" s="200"/>
      <c r="D234" s="200"/>
      <c r="E234" s="134"/>
      <c r="F234" s="134"/>
      <c r="G234" s="134"/>
      <c r="H234" s="134"/>
    </row>
    <row r="235" spans="1:8" ht="25.5" hidden="1" customHeight="1" x14ac:dyDescent="0.2">
      <c r="A235" s="225" t="s">
        <v>525</v>
      </c>
      <c r="B235" s="226"/>
      <c r="C235" s="57"/>
      <c r="D235" s="57"/>
      <c r="E235" s="158"/>
      <c r="F235" s="158"/>
      <c r="G235" s="158"/>
      <c r="H235" s="158"/>
    </row>
    <row r="236" spans="1:8" ht="12.75" hidden="1" customHeight="1" x14ac:dyDescent="0.2">
      <c r="A236" s="94"/>
      <c r="B236" s="158"/>
      <c r="C236" s="57"/>
      <c r="D236" s="57"/>
      <c r="E236" s="158"/>
      <c r="F236" s="158"/>
      <c r="G236" s="158"/>
      <c r="H236" s="158"/>
    </row>
    <row r="237" spans="1:8" ht="11.25" hidden="1" customHeight="1" x14ac:dyDescent="0.2">
      <c r="A237" s="103"/>
      <c r="B237" s="103"/>
      <c r="C237" s="103"/>
      <c r="D237" s="103"/>
      <c r="E237" s="103"/>
      <c r="F237" s="103"/>
      <c r="G237" s="103"/>
    </row>
    <row r="238" spans="1:8" ht="11.25" hidden="1" customHeight="1" x14ac:dyDescent="0.2">
      <c r="A238" s="103"/>
      <c r="B238" s="103"/>
      <c r="C238" s="103"/>
      <c r="D238" s="103"/>
      <c r="E238" s="103"/>
      <c r="F238" s="103"/>
      <c r="G238" s="103"/>
    </row>
    <row r="239" spans="1:8" ht="11.25" hidden="1" customHeight="1" x14ac:dyDescent="0.2">
      <c r="A239" s="103"/>
      <c r="B239" s="103"/>
      <c r="C239" s="103"/>
      <c r="D239" s="103"/>
      <c r="E239" s="103"/>
      <c r="F239" s="103"/>
      <c r="G239" s="103"/>
    </row>
    <row r="240" spans="1:8" ht="11.25" hidden="1" customHeight="1" x14ac:dyDescent="0.2">
      <c r="A240" s="779" t="s">
        <v>691</v>
      </c>
      <c r="B240" s="780"/>
      <c r="C240" s="781"/>
      <c r="D240" s="200"/>
      <c r="E240" s="200"/>
      <c r="F240" s="200"/>
      <c r="G240" s="200"/>
      <c r="H240" s="200"/>
    </row>
    <row r="241" spans="1:9" ht="11.25" hidden="1" customHeight="1" x14ac:dyDescent="0.2">
      <c r="A241" s="782"/>
      <c r="B241" s="783"/>
      <c r="C241" s="784"/>
      <c r="D241" s="200"/>
      <c r="E241" s="200"/>
      <c r="F241" s="200"/>
      <c r="G241" s="200"/>
      <c r="H241" s="200"/>
    </row>
    <row r="242" spans="1:9" ht="11.25" hidden="1" customHeight="1" x14ac:dyDescent="0.2">
      <c r="A242" s="227"/>
      <c r="B242" s="785" t="s">
        <v>143</v>
      </c>
      <c r="C242" s="786"/>
      <c r="D242" s="134"/>
      <c r="E242" s="134"/>
      <c r="F242" s="134"/>
      <c r="G242" s="134"/>
      <c r="H242" s="134"/>
    </row>
    <row r="243" spans="1:9" ht="11.25" hidden="1" customHeight="1" x14ac:dyDescent="0.2">
      <c r="A243" s="202" t="s">
        <v>512</v>
      </c>
      <c r="B243" s="228" t="s">
        <v>72</v>
      </c>
      <c r="C243" s="229" t="s">
        <v>74</v>
      </c>
      <c r="D243" s="59"/>
      <c r="E243" s="158"/>
      <c r="F243" s="57"/>
      <c r="G243" s="57"/>
      <c r="H243" s="57"/>
    </row>
    <row r="244" spans="1:9" ht="11.25" hidden="1" customHeight="1" x14ac:dyDescent="0.2">
      <c r="A244" s="204"/>
      <c r="B244" s="216" t="s">
        <v>528</v>
      </c>
      <c r="C244" s="206" t="s">
        <v>529</v>
      </c>
      <c r="D244" s="158"/>
      <c r="E244" s="158"/>
      <c r="F244" s="134"/>
      <c r="G244" s="134"/>
      <c r="H244" s="134"/>
    </row>
    <row r="245" spans="1:9" ht="11.25" hidden="1" customHeight="1" x14ac:dyDescent="0.2">
      <c r="A245" s="230" t="s">
        <v>144</v>
      </c>
      <c r="B245" s="231"/>
      <c r="C245" s="232"/>
      <c r="D245" s="57"/>
      <c r="E245" s="778"/>
      <c r="F245" s="778"/>
      <c r="G245" s="778"/>
      <c r="H245" s="778"/>
    </row>
    <row r="246" spans="1:9" ht="11.25" hidden="1" customHeight="1" x14ac:dyDescent="0.2">
      <c r="A246" s="50"/>
      <c r="B246" s="50"/>
      <c r="C246" s="50"/>
      <c r="D246" s="57"/>
      <c r="E246" s="57"/>
      <c r="F246" s="50"/>
      <c r="G246" s="50"/>
      <c r="H246" s="41"/>
    </row>
    <row r="247" spans="1:9" ht="11.25" hidden="1" customHeight="1" x14ac:dyDescent="0.2">
      <c r="A247" s="50"/>
      <c r="B247" s="50"/>
      <c r="C247" s="50"/>
      <c r="D247" s="57"/>
      <c r="E247" s="57"/>
      <c r="F247" s="50"/>
      <c r="G247" s="50"/>
      <c r="H247" s="41"/>
    </row>
    <row r="248" spans="1:9" ht="11.25" hidden="1" customHeight="1" x14ac:dyDescent="0.2">
      <c r="A248" s="50"/>
      <c r="B248" s="50"/>
      <c r="C248" s="50"/>
      <c r="D248" s="57"/>
      <c r="E248" s="57"/>
      <c r="F248" s="50"/>
      <c r="G248" s="50"/>
      <c r="H248" s="41"/>
    </row>
    <row r="249" spans="1:9" ht="11.25" hidden="1" customHeight="1" x14ac:dyDescent="0.2">
      <c r="A249" s="50"/>
      <c r="B249" s="50"/>
      <c r="C249" s="50"/>
      <c r="D249" s="57"/>
      <c r="E249" s="57"/>
      <c r="F249" s="50"/>
      <c r="G249" s="50"/>
      <c r="H249" s="41"/>
    </row>
    <row r="250" spans="1:9" ht="11.25" hidden="1" customHeight="1" x14ac:dyDescent="0.2">
      <c r="A250" s="50"/>
      <c r="B250" s="50"/>
      <c r="C250" s="50"/>
      <c r="D250" s="57"/>
      <c r="E250" s="57"/>
      <c r="F250" s="50"/>
      <c r="G250" s="50"/>
      <c r="H250" s="41"/>
    </row>
    <row r="251" spans="1:9" ht="11.25" hidden="1" customHeight="1" x14ac:dyDescent="0.2">
      <c r="A251" s="50"/>
      <c r="B251" s="50"/>
      <c r="C251" s="50"/>
      <c r="D251" s="57"/>
      <c r="E251" s="57"/>
      <c r="F251" s="50"/>
      <c r="G251" s="50"/>
      <c r="H251" s="41"/>
    </row>
    <row r="252" spans="1:9" ht="11.25" hidden="1" customHeight="1" x14ac:dyDescent="0.2">
      <c r="A252" s="50"/>
      <c r="B252" s="50"/>
      <c r="C252" s="50"/>
      <c r="D252" s="57"/>
      <c r="E252" s="57"/>
      <c r="F252" s="50"/>
      <c r="G252" s="50"/>
      <c r="H252" s="41"/>
    </row>
    <row r="253" spans="1:9" ht="11.25" hidden="1" customHeight="1" x14ac:dyDescent="0.2">
      <c r="A253" s="224" t="s">
        <v>692</v>
      </c>
      <c r="B253" s="233" t="s">
        <v>514</v>
      </c>
      <c r="C253" s="200"/>
      <c r="D253" s="200"/>
      <c r="E253" s="158"/>
      <c r="F253" s="155"/>
      <c r="G253" s="155"/>
      <c r="H253" s="155"/>
      <c r="I253" s="158"/>
    </row>
    <row r="254" spans="1:9" ht="25.5" hidden="1" customHeight="1" x14ac:dyDescent="0.2">
      <c r="A254" s="234" t="s">
        <v>515</v>
      </c>
      <c r="B254" s="232"/>
      <c r="C254" s="120"/>
      <c r="D254" s="120"/>
      <c r="E254" s="158"/>
      <c r="F254" s="57"/>
      <c r="G254" s="57"/>
      <c r="H254" s="57"/>
      <c r="I254" s="158"/>
    </row>
    <row r="255" spans="1:9" ht="11.25" customHeight="1" x14ac:dyDescent="0.2">
      <c r="A255" s="744" t="s">
        <v>1128</v>
      </c>
      <c r="B255" s="747"/>
      <c r="C255" s="747"/>
      <c r="D255" s="747"/>
      <c r="E255" s="747"/>
      <c r="F255" s="747"/>
      <c r="G255" s="747"/>
      <c r="H255" s="747"/>
    </row>
    <row r="261" spans="1:8" s="528" customFormat="1" ht="11.25" customHeight="1" x14ac:dyDescent="0.2">
      <c r="A261" s="531" t="s">
        <v>1118</v>
      </c>
      <c r="B261" s="731" t="s">
        <v>1120</v>
      </c>
      <c r="C261" s="731"/>
      <c r="D261" s="731"/>
      <c r="E261" s="532"/>
      <c r="F261" s="732" t="s">
        <v>1122</v>
      </c>
      <c r="G261" s="732"/>
      <c r="H261" s="532"/>
    </row>
    <row r="262" spans="1:8" s="528" customFormat="1" ht="11.25" customHeight="1" x14ac:dyDescent="0.2">
      <c r="A262" s="531" t="s">
        <v>1119</v>
      </c>
      <c r="B262" s="731" t="s">
        <v>1121</v>
      </c>
      <c r="C262" s="731"/>
      <c r="D262" s="731"/>
      <c r="E262" s="532"/>
      <c r="F262" s="537" t="s">
        <v>1123</v>
      </c>
      <c r="G262" s="537"/>
      <c r="H262" s="532"/>
    </row>
    <row r="263" spans="1:8" s="528" customFormat="1" ht="11.25" customHeight="1" x14ac:dyDescent="0.2">
      <c r="A263" s="536"/>
      <c r="B263" s="731" t="s">
        <v>1136</v>
      </c>
      <c r="C263" s="731"/>
      <c r="D263" s="731"/>
      <c r="E263" s="536"/>
      <c r="F263" s="731" t="s">
        <v>1137</v>
      </c>
      <c r="G263" s="731"/>
      <c r="H263" s="536"/>
    </row>
  </sheetData>
  <mergeCells count="41">
    <mergeCell ref="A210:D211"/>
    <mergeCell ref="B261:D261"/>
    <mergeCell ref="F261:G261"/>
    <mergeCell ref="B262:D262"/>
    <mergeCell ref="B263:D263"/>
    <mergeCell ref="F263:G263"/>
    <mergeCell ref="C19:C21"/>
    <mergeCell ref="B111:B112"/>
    <mergeCell ref="A11:D11"/>
    <mergeCell ref="A14:D14"/>
    <mergeCell ref="A15:D15"/>
    <mergeCell ref="B19:B21"/>
    <mergeCell ref="C67:C70"/>
    <mergeCell ref="D67:D70"/>
    <mergeCell ref="A200:A201"/>
    <mergeCell ref="B102:B103"/>
    <mergeCell ref="B130:B131"/>
    <mergeCell ref="A130:A131"/>
    <mergeCell ref="A111:A112"/>
    <mergeCell ref="A102:A103"/>
    <mergeCell ref="B174:B176"/>
    <mergeCell ref="B200:B201"/>
    <mergeCell ref="F67:F70"/>
    <mergeCell ref="G67:H69"/>
    <mergeCell ref="B150:C150"/>
    <mergeCell ref="A148:C149"/>
    <mergeCell ref="A66:A70"/>
    <mergeCell ref="B66:B70"/>
    <mergeCell ref="C66:H66"/>
    <mergeCell ref="E67:E70"/>
    <mergeCell ref="E245:H245"/>
    <mergeCell ref="A255:H255"/>
    <mergeCell ref="A240:C241"/>
    <mergeCell ref="B242:C242"/>
    <mergeCell ref="B212:B214"/>
    <mergeCell ref="C212:D212"/>
    <mergeCell ref="C222:D222"/>
    <mergeCell ref="G223:G224"/>
    <mergeCell ref="H223:H224"/>
    <mergeCell ref="E222:F222"/>
    <mergeCell ref="G222:H222"/>
  </mergeCells>
  <printOptions horizontalCentered="1"/>
  <pageMargins left="0.31496062992125984" right="0.27559055118110237" top="0.39370078740157483" bottom="0.39370078740157483" header="0" footer="0.19685039370078741"/>
  <pageSetup paperSize="9" scale="80" orientation="landscape" r:id="rId1"/>
  <headerFooter alignWithMargins="0">
    <oddFooter>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M53"/>
  <sheetViews>
    <sheetView showGridLines="0" topLeftCell="A4" zoomScaleNormal="100" workbookViewId="0"/>
  </sheetViews>
  <sheetFormatPr defaultColWidth="3.28515625" defaultRowHeight="11.25" customHeight="1" x14ac:dyDescent="0.2"/>
  <cols>
    <col min="1" max="1" width="51" style="50" customWidth="1"/>
    <col min="2" max="2" width="10.85546875" style="50" customWidth="1"/>
    <col min="3" max="3" width="12.140625" style="50" customWidth="1"/>
    <col min="4" max="4" width="12" style="50" bestFit="1" customWidth="1"/>
    <col min="5" max="5" width="10.42578125" style="50" customWidth="1"/>
    <col min="6" max="6" width="9.85546875" style="50" bestFit="1" customWidth="1"/>
    <col min="7" max="7" width="10.85546875" style="50" customWidth="1"/>
    <col min="8" max="8" width="11.7109375" style="50" customWidth="1"/>
    <col min="9" max="11" width="12" style="50" bestFit="1" customWidth="1"/>
    <col min="12" max="12" width="11.140625" style="50" bestFit="1" customWidth="1"/>
    <col min="13" max="13" width="14.5703125" style="50" bestFit="1" customWidth="1"/>
    <col min="14" max="16384" width="3.28515625" style="50"/>
  </cols>
  <sheetData>
    <row r="1" spans="1:12" ht="12.75" x14ac:dyDescent="0.2"/>
    <row r="2" spans="1:12" ht="25.5" customHeight="1" x14ac:dyDescent="0.35">
      <c r="A2" s="506" t="s">
        <v>1113</v>
      </c>
    </row>
    <row r="3" spans="1:12" ht="15.75" customHeight="1" x14ac:dyDescent="0.25">
      <c r="A3" s="235" t="s">
        <v>1114</v>
      </c>
    </row>
    <row r="4" spans="1:12" ht="15.75" customHeight="1" x14ac:dyDescent="0.25">
      <c r="A4" s="235" t="s">
        <v>1115</v>
      </c>
    </row>
    <row r="5" spans="1:12" ht="15.75" customHeight="1" x14ac:dyDescent="0.25">
      <c r="A5" s="235" t="s">
        <v>1116</v>
      </c>
    </row>
    <row r="6" spans="1:12" ht="15.75" x14ac:dyDescent="0.25">
      <c r="A6" s="51" t="s">
        <v>317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</row>
    <row r="7" spans="1:12" ht="12.75" x14ac:dyDescent="0.2"/>
    <row r="8" spans="1:12" s="235" customFormat="1" ht="15.75" x14ac:dyDescent="0.25">
      <c r="A8" s="407" t="s">
        <v>1113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</row>
    <row r="9" spans="1:12" ht="12.75" x14ac:dyDescent="0.2">
      <c r="A9" s="53" t="s">
        <v>64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</row>
    <row r="10" spans="1:12" ht="12.75" x14ac:dyDescent="0.2">
      <c r="A10" s="54" t="s">
        <v>145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1" spans="1:12" ht="12.75" x14ac:dyDescent="0.2">
      <c r="A11" s="752" t="s">
        <v>66</v>
      </c>
      <c r="B11" s="752"/>
      <c r="C11" s="752"/>
      <c r="D11" s="752"/>
      <c r="E11" s="752"/>
      <c r="F11" s="752"/>
      <c r="G11" s="752"/>
      <c r="H11" s="752"/>
      <c r="I11" s="752"/>
      <c r="J11" s="752"/>
      <c r="K11" s="752"/>
      <c r="L11" s="752"/>
    </row>
    <row r="12" spans="1:12" ht="12.75" x14ac:dyDescent="0.2">
      <c r="A12" s="529" t="s">
        <v>1148</v>
      </c>
      <c r="B12" s="529"/>
      <c r="C12" s="529"/>
      <c r="D12" s="529"/>
      <c r="E12" s="529"/>
      <c r="F12" s="529"/>
      <c r="G12" s="529"/>
      <c r="H12" s="529"/>
      <c r="I12" s="529"/>
      <c r="J12" s="529"/>
    </row>
    <row r="13" spans="1:12" ht="12.75" x14ac:dyDescent="0.2">
      <c r="A13" s="273" t="s">
        <v>1117</v>
      </c>
      <c r="B13" s="119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</row>
    <row r="14" spans="1:12" ht="12.75" hidden="1" x14ac:dyDescent="0.2">
      <c r="A14" s="752"/>
      <c r="B14" s="752"/>
      <c r="C14" s="752"/>
      <c r="D14" s="752"/>
      <c r="E14" s="752"/>
      <c r="F14" s="752"/>
      <c r="G14" s="752"/>
      <c r="H14" s="752"/>
      <c r="I14" s="752"/>
      <c r="J14" s="752"/>
      <c r="K14" s="752"/>
      <c r="L14" s="752"/>
    </row>
    <row r="15" spans="1:12" ht="12.75" hidden="1" x14ac:dyDescent="0.2">
      <c r="A15" s="752"/>
      <c r="B15" s="752"/>
      <c r="C15" s="752"/>
      <c r="D15" s="752"/>
      <c r="E15" s="752"/>
      <c r="F15" s="752"/>
      <c r="G15" s="752"/>
      <c r="H15" s="752"/>
      <c r="I15" s="752"/>
      <c r="J15" s="752"/>
      <c r="K15" s="752"/>
      <c r="L15" s="752"/>
    </row>
    <row r="16" spans="1:12" ht="12.75" x14ac:dyDescent="0.2"/>
    <row r="17" spans="1:13" ht="12.75" x14ac:dyDescent="0.2">
      <c r="A17" s="100" t="s">
        <v>318</v>
      </c>
      <c r="B17" s="57"/>
      <c r="L17" s="58"/>
      <c r="M17" s="58" t="s">
        <v>519</v>
      </c>
    </row>
    <row r="18" spans="1:13" ht="24.75" customHeight="1" x14ac:dyDescent="0.2">
      <c r="A18" s="557"/>
      <c r="B18" s="826" t="s">
        <v>465</v>
      </c>
      <c r="C18" s="827"/>
      <c r="D18" s="827"/>
      <c r="E18" s="827"/>
      <c r="F18" s="828"/>
      <c r="G18" s="756" t="s">
        <v>294</v>
      </c>
      <c r="H18" s="829"/>
      <c r="I18" s="829"/>
      <c r="J18" s="829"/>
      <c r="K18" s="829"/>
      <c r="L18" s="830"/>
      <c r="M18" s="733" t="s">
        <v>462</v>
      </c>
    </row>
    <row r="19" spans="1:13" ht="12.75" x14ac:dyDescent="0.2">
      <c r="A19" s="613"/>
      <c r="B19" s="824" t="s">
        <v>146</v>
      </c>
      <c r="C19" s="824"/>
      <c r="D19" s="581"/>
      <c r="E19" s="581"/>
      <c r="F19" s="614"/>
      <c r="G19" s="741" t="s">
        <v>146</v>
      </c>
      <c r="H19" s="825"/>
      <c r="I19" s="581"/>
      <c r="J19" s="581"/>
      <c r="K19" s="581"/>
      <c r="L19" s="614"/>
      <c r="M19" s="734"/>
    </row>
    <row r="20" spans="1:13" ht="12.75" x14ac:dyDescent="0.2">
      <c r="A20" s="574" t="s">
        <v>147</v>
      </c>
      <c r="B20" s="733" t="s">
        <v>534</v>
      </c>
      <c r="C20" s="733" t="s">
        <v>533</v>
      </c>
      <c r="D20" s="567" t="s">
        <v>149</v>
      </c>
      <c r="E20" s="567" t="s">
        <v>148</v>
      </c>
      <c r="F20" s="615" t="s">
        <v>449</v>
      </c>
      <c r="G20" s="733" t="s">
        <v>534</v>
      </c>
      <c r="H20" s="733" t="s">
        <v>533</v>
      </c>
      <c r="I20" s="567" t="s">
        <v>450</v>
      </c>
      <c r="J20" s="567" t="s">
        <v>149</v>
      </c>
      <c r="K20" s="567" t="s">
        <v>148</v>
      </c>
      <c r="L20" s="615" t="s">
        <v>449</v>
      </c>
      <c r="M20" s="734"/>
    </row>
    <row r="21" spans="1:13" ht="12.75" x14ac:dyDescent="0.2">
      <c r="A21" s="613"/>
      <c r="B21" s="763"/>
      <c r="C21" s="763"/>
      <c r="D21" s="616"/>
      <c r="E21" s="616"/>
      <c r="F21" s="615" t="s">
        <v>75</v>
      </c>
      <c r="G21" s="763" t="s">
        <v>150</v>
      </c>
      <c r="H21" s="763" t="s">
        <v>151</v>
      </c>
      <c r="I21" s="616"/>
      <c r="J21" s="616"/>
      <c r="K21" s="616"/>
      <c r="L21" s="615" t="s">
        <v>76</v>
      </c>
      <c r="M21" s="734"/>
    </row>
    <row r="22" spans="1:13" s="236" customFormat="1" ht="26.25" customHeight="1" x14ac:dyDescent="0.2">
      <c r="A22" s="562"/>
      <c r="B22" s="764"/>
      <c r="C22" s="764"/>
      <c r="D22" s="579"/>
      <c r="E22" s="579"/>
      <c r="F22" s="617"/>
      <c r="G22" s="764"/>
      <c r="H22" s="764" t="s">
        <v>152</v>
      </c>
      <c r="I22" s="579"/>
      <c r="J22" s="579"/>
      <c r="K22" s="579"/>
      <c r="L22" s="617"/>
      <c r="M22" s="735"/>
    </row>
    <row r="23" spans="1:13" ht="12.75" x14ac:dyDescent="0.2">
      <c r="A23" s="50" t="s">
        <v>62</v>
      </c>
      <c r="B23" s="161">
        <f t="shared" ref="B23:M23" si="0">B24+B25</f>
        <v>140713.38</v>
      </c>
      <c r="C23" s="161">
        <f t="shared" si="0"/>
        <v>14703614.02</v>
      </c>
      <c r="D23" s="161">
        <f t="shared" si="0"/>
        <v>14700135.359999999</v>
      </c>
      <c r="E23" s="161">
        <f t="shared" si="0"/>
        <v>3478.66</v>
      </c>
      <c r="F23" s="161">
        <f t="shared" si="0"/>
        <v>140713.38000000097</v>
      </c>
      <c r="G23" s="161">
        <f t="shared" si="0"/>
        <v>1332775.54</v>
      </c>
      <c r="H23" s="161">
        <f t="shared" si="0"/>
        <v>69085229.689999998</v>
      </c>
      <c r="I23" s="161">
        <f t="shared" si="0"/>
        <v>56575572.280000001</v>
      </c>
      <c r="J23" s="161">
        <f t="shared" si="0"/>
        <v>56222000.229999997</v>
      </c>
      <c r="K23" s="163">
        <f t="shared" si="0"/>
        <v>11518403.09</v>
      </c>
      <c r="L23" s="163">
        <f t="shared" si="0"/>
        <v>2677601.9100000053</v>
      </c>
      <c r="M23" s="84">
        <f t="shared" si="0"/>
        <v>2818315.2900000061</v>
      </c>
    </row>
    <row r="24" spans="1:13" ht="12.75" x14ac:dyDescent="0.2">
      <c r="A24" s="50" t="s">
        <v>464</v>
      </c>
      <c r="B24" s="161">
        <v>140713.38</v>
      </c>
      <c r="C24" s="161">
        <v>14703614.02</v>
      </c>
      <c r="D24" s="161">
        <v>14700135.359999999</v>
      </c>
      <c r="E24" s="161">
        <v>3478.66</v>
      </c>
      <c r="F24" s="161">
        <f>B24+C24-D24-E24</f>
        <v>140713.38000000097</v>
      </c>
      <c r="G24" s="161">
        <v>1332775.54</v>
      </c>
      <c r="H24" s="161">
        <v>67608208.689999998</v>
      </c>
      <c r="I24" s="161">
        <v>55698656.130000003</v>
      </c>
      <c r="J24" s="161">
        <v>55345084.079999998</v>
      </c>
      <c r="K24" s="163">
        <v>11508011.300000001</v>
      </c>
      <c r="L24" s="163">
        <f>G24+H24-J24-K24</f>
        <v>2087888.8500000052</v>
      </c>
      <c r="M24" s="161">
        <f>F24+L24</f>
        <v>2228602.230000006</v>
      </c>
    </row>
    <row r="25" spans="1:13" ht="12.75" x14ac:dyDescent="0.2">
      <c r="A25" s="50" t="s">
        <v>466</v>
      </c>
      <c r="B25" s="161">
        <f t="shared" ref="B25:M25" si="1">SUM(B26:B27)</f>
        <v>0</v>
      </c>
      <c r="C25" s="161">
        <f t="shared" si="1"/>
        <v>0</v>
      </c>
      <c r="D25" s="161">
        <f t="shared" si="1"/>
        <v>0</v>
      </c>
      <c r="E25" s="161">
        <f t="shared" si="1"/>
        <v>0</v>
      </c>
      <c r="F25" s="161">
        <f t="shared" si="1"/>
        <v>0</v>
      </c>
      <c r="G25" s="161">
        <f t="shared" si="1"/>
        <v>0</v>
      </c>
      <c r="H25" s="161">
        <f t="shared" si="1"/>
        <v>1477021</v>
      </c>
      <c r="I25" s="161">
        <f t="shared" si="1"/>
        <v>876916.15</v>
      </c>
      <c r="J25" s="161">
        <f t="shared" si="1"/>
        <v>876916.15</v>
      </c>
      <c r="K25" s="163">
        <f t="shared" si="1"/>
        <v>10391.790000000001</v>
      </c>
      <c r="L25" s="163">
        <f t="shared" si="1"/>
        <v>589713.05999999994</v>
      </c>
      <c r="M25" s="161">
        <f t="shared" si="1"/>
        <v>589713.05999999994</v>
      </c>
    </row>
    <row r="26" spans="1:13" ht="12.75" hidden="1" x14ac:dyDescent="0.2">
      <c r="A26" s="50" t="s">
        <v>535</v>
      </c>
      <c r="B26" s="161">
        <v>0</v>
      </c>
      <c r="C26" s="161">
        <v>0</v>
      </c>
      <c r="D26" s="237">
        <v>0</v>
      </c>
      <c r="E26" s="237">
        <v>0</v>
      </c>
      <c r="F26" s="161">
        <f>B26+C26-D26-E26</f>
        <v>0</v>
      </c>
      <c r="G26" s="163">
        <v>0</v>
      </c>
      <c r="H26" s="163">
        <v>1477021</v>
      </c>
      <c r="I26" s="163">
        <v>876916.15</v>
      </c>
      <c r="J26" s="163">
        <v>876916.15</v>
      </c>
      <c r="K26" s="163">
        <v>10391.790000000001</v>
      </c>
      <c r="L26" s="163">
        <f>G26+H26-J26-K26</f>
        <v>589713.05999999994</v>
      </c>
      <c r="M26" s="161">
        <f>F26+L26</f>
        <v>589713.05999999994</v>
      </c>
    </row>
    <row r="27" spans="1:13" ht="12.75" hidden="1" x14ac:dyDescent="0.2">
      <c r="A27" s="50" t="s">
        <v>536</v>
      </c>
      <c r="B27" s="161"/>
      <c r="C27" s="238"/>
      <c r="D27" s="239"/>
      <c r="E27" s="239"/>
      <c r="F27" s="238">
        <f>B27+C27-D27-E27</f>
        <v>0</v>
      </c>
      <c r="G27" s="240"/>
      <c r="H27" s="240"/>
      <c r="I27" s="240"/>
      <c r="J27" s="240"/>
      <c r="K27" s="240"/>
      <c r="L27" s="240">
        <f>G27+H27-J27-K27</f>
        <v>0</v>
      </c>
      <c r="M27" s="161">
        <f>F27+L27</f>
        <v>0</v>
      </c>
    </row>
    <row r="28" spans="1:13" ht="12.75" x14ac:dyDescent="0.2">
      <c r="A28" s="50" t="s">
        <v>63</v>
      </c>
      <c r="B28" s="161">
        <f t="shared" ref="B28:M28" si="2">B40</f>
        <v>0</v>
      </c>
      <c r="C28" s="161">
        <f t="shared" si="2"/>
        <v>593514.79</v>
      </c>
      <c r="D28" s="161">
        <f t="shared" si="2"/>
        <v>593514.79</v>
      </c>
      <c r="E28" s="161">
        <f t="shared" si="2"/>
        <v>0</v>
      </c>
      <c r="F28" s="161">
        <f t="shared" si="2"/>
        <v>0</v>
      </c>
      <c r="G28" s="161">
        <f t="shared" si="2"/>
        <v>0</v>
      </c>
      <c r="H28" s="161">
        <f t="shared" si="2"/>
        <v>476124.04</v>
      </c>
      <c r="I28" s="161">
        <f t="shared" si="2"/>
        <v>286048.68</v>
      </c>
      <c r="J28" s="161">
        <f t="shared" si="2"/>
        <v>285786.51999999996</v>
      </c>
      <c r="K28" s="163">
        <f t="shared" si="2"/>
        <v>147465.88</v>
      </c>
      <c r="L28" s="163">
        <f t="shared" si="2"/>
        <v>42871.64</v>
      </c>
      <c r="M28" s="161">
        <f t="shared" si="2"/>
        <v>42871.64</v>
      </c>
    </row>
    <row r="29" spans="1:13" ht="12.75" x14ac:dyDescent="0.2">
      <c r="A29" s="584" t="s">
        <v>155</v>
      </c>
      <c r="B29" s="596">
        <f t="shared" ref="B29:M29" si="3">B23+B28</f>
        <v>140713.38</v>
      </c>
      <c r="C29" s="597">
        <f t="shared" si="3"/>
        <v>15297128.809999999</v>
      </c>
      <c r="D29" s="597">
        <f t="shared" si="3"/>
        <v>15293650.149999999</v>
      </c>
      <c r="E29" s="597">
        <f t="shared" si="3"/>
        <v>3478.66</v>
      </c>
      <c r="F29" s="596">
        <f t="shared" si="3"/>
        <v>140713.38000000097</v>
      </c>
      <c r="G29" s="597">
        <f t="shared" si="3"/>
        <v>1332775.54</v>
      </c>
      <c r="H29" s="597">
        <f t="shared" si="3"/>
        <v>69561353.730000004</v>
      </c>
      <c r="I29" s="597">
        <f t="shared" si="3"/>
        <v>56861620.960000001</v>
      </c>
      <c r="J29" s="597">
        <f t="shared" si="3"/>
        <v>56507786.75</v>
      </c>
      <c r="K29" s="597">
        <f t="shared" si="3"/>
        <v>11665868.970000001</v>
      </c>
      <c r="L29" s="597">
        <f t="shared" si="3"/>
        <v>2720473.5500000054</v>
      </c>
      <c r="M29" s="596">
        <f t="shared" si="3"/>
        <v>2861186.9300000062</v>
      </c>
    </row>
    <row r="30" spans="1:13" ht="12.75" x14ac:dyDescent="0.2">
      <c r="A30" s="831"/>
      <c r="B30" s="831"/>
      <c r="C30" s="831"/>
      <c r="D30" s="831"/>
      <c r="E30" s="831"/>
      <c r="F30" s="831"/>
      <c r="G30" s="831"/>
      <c r="H30" s="831"/>
      <c r="I30" s="831"/>
      <c r="J30" s="831"/>
      <c r="K30" s="831"/>
      <c r="L30" s="831"/>
      <c r="M30" s="831"/>
    </row>
    <row r="31" spans="1:13" ht="10.5" customHeight="1" x14ac:dyDescent="0.2">
      <c r="A31" s="57"/>
    </row>
    <row r="32" spans="1:13" ht="11.25" hidden="1" customHeight="1" x14ac:dyDescent="0.2"/>
    <row r="33" spans="1:13" ht="11.25" hidden="1" customHeight="1" x14ac:dyDescent="0.2"/>
    <row r="34" spans="1:13" ht="11.25" hidden="1" customHeight="1" x14ac:dyDescent="0.2"/>
    <row r="35" spans="1:13" ht="27" customHeight="1" x14ac:dyDescent="0.2">
      <c r="A35" s="557"/>
      <c r="B35" s="826" t="s">
        <v>465</v>
      </c>
      <c r="C35" s="827"/>
      <c r="D35" s="827"/>
      <c r="E35" s="827"/>
      <c r="F35" s="828"/>
      <c r="G35" s="756" t="s">
        <v>294</v>
      </c>
      <c r="H35" s="829"/>
      <c r="I35" s="829"/>
      <c r="J35" s="829"/>
      <c r="K35" s="829"/>
      <c r="L35" s="830"/>
      <c r="M35" s="733" t="s">
        <v>462</v>
      </c>
    </row>
    <row r="36" spans="1:13" ht="12.75" x14ac:dyDescent="0.2">
      <c r="A36" s="613"/>
      <c r="B36" s="824" t="s">
        <v>146</v>
      </c>
      <c r="C36" s="824"/>
      <c r="D36" s="581"/>
      <c r="E36" s="581"/>
      <c r="F36" s="614"/>
      <c r="G36" s="741" t="s">
        <v>146</v>
      </c>
      <c r="H36" s="825"/>
      <c r="I36" s="581"/>
      <c r="J36" s="581"/>
      <c r="K36" s="581"/>
      <c r="L36" s="614"/>
      <c r="M36" s="734"/>
    </row>
    <row r="37" spans="1:13" ht="12.75" x14ac:dyDescent="0.2">
      <c r="A37" s="574" t="s">
        <v>545</v>
      </c>
      <c r="B37" s="733" t="s">
        <v>534</v>
      </c>
      <c r="C37" s="733" t="s">
        <v>533</v>
      </c>
      <c r="D37" s="567" t="s">
        <v>149</v>
      </c>
      <c r="E37" s="567" t="s">
        <v>148</v>
      </c>
      <c r="F37" s="615" t="s">
        <v>449</v>
      </c>
      <c r="G37" s="733" t="s">
        <v>534</v>
      </c>
      <c r="H37" s="733" t="s">
        <v>533</v>
      </c>
      <c r="I37" s="567" t="s">
        <v>450</v>
      </c>
      <c r="J37" s="567" t="s">
        <v>149</v>
      </c>
      <c r="K37" s="567" t="s">
        <v>148</v>
      </c>
      <c r="L37" s="615" t="s">
        <v>449</v>
      </c>
      <c r="M37" s="734"/>
    </row>
    <row r="38" spans="1:13" ht="12.75" x14ac:dyDescent="0.2">
      <c r="A38" s="613"/>
      <c r="B38" s="763"/>
      <c r="C38" s="763"/>
      <c r="D38" s="616"/>
      <c r="E38" s="616"/>
      <c r="F38" s="615" t="s">
        <v>75</v>
      </c>
      <c r="G38" s="763" t="s">
        <v>150</v>
      </c>
      <c r="H38" s="763" t="s">
        <v>151</v>
      </c>
      <c r="I38" s="616"/>
      <c r="J38" s="616"/>
      <c r="K38" s="616"/>
      <c r="L38" s="615" t="s">
        <v>76</v>
      </c>
      <c r="M38" s="734"/>
    </row>
    <row r="39" spans="1:13" ht="12.75" x14ac:dyDescent="0.2">
      <c r="A39" s="562"/>
      <c r="B39" s="764"/>
      <c r="C39" s="764"/>
      <c r="D39" s="579"/>
      <c r="E39" s="579"/>
      <c r="F39" s="617"/>
      <c r="G39" s="764"/>
      <c r="H39" s="764" t="s">
        <v>152</v>
      </c>
      <c r="I39" s="579"/>
      <c r="J39" s="579"/>
      <c r="K39" s="579"/>
      <c r="L39" s="617"/>
      <c r="M39" s="735"/>
    </row>
    <row r="40" spans="1:13" ht="11.25" customHeight="1" x14ac:dyDescent="0.2">
      <c r="A40" s="50" t="s">
        <v>63</v>
      </c>
      <c r="B40" s="161">
        <f t="shared" ref="B40:M40" si="4">B41+B42</f>
        <v>0</v>
      </c>
      <c r="C40" s="161">
        <f t="shared" si="4"/>
        <v>593514.79</v>
      </c>
      <c r="D40" s="161">
        <f t="shared" si="4"/>
        <v>593514.79</v>
      </c>
      <c r="E40" s="161">
        <f t="shared" si="4"/>
        <v>0</v>
      </c>
      <c r="F40" s="161">
        <f t="shared" si="4"/>
        <v>0</v>
      </c>
      <c r="G40" s="161">
        <f t="shared" si="4"/>
        <v>0</v>
      </c>
      <c r="H40" s="161">
        <f t="shared" si="4"/>
        <v>476124.04</v>
      </c>
      <c r="I40" s="161">
        <f t="shared" si="4"/>
        <v>286048.68</v>
      </c>
      <c r="J40" s="161">
        <f t="shared" si="4"/>
        <v>285786.51999999996</v>
      </c>
      <c r="K40" s="163">
        <f t="shared" si="4"/>
        <v>147465.88</v>
      </c>
      <c r="L40" s="163">
        <f t="shared" si="4"/>
        <v>42871.64</v>
      </c>
      <c r="M40" s="84">
        <f t="shared" si="4"/>
        <v>42871.64</v>
      </c>
    </row>
    <row r="41" spans="1:13" ht="11.25" customHeight="1" x14ac:dyDescent="0.2">
      <c r="A41" s="50" t="s">
        <v>464</v>
      </c>
      <c r="B41" s="161">
        <v>0</v>
      </c>
      <c r="C41" s="161">
        <v>593514.79</v>
      </c>
      <c r="D41" s="161">
        <v>593514.79</v>
      </c>
      <c r="E41" s="161">
        <v>0</v>
      </c>
      <c r="F41" s="161">
        <f>B41+C41-D41-E41</f>
        <v>0</v>
      </c>
      <c r="G41" s="161">
        <v>0</v>
      </c>
      <c r="H41" s="161">
        <v>426880.04</v>
      </c>
      <c r="I41" s="161">
        <v>279414.15999999997</v>
      </c>
      <c r="J41" s="161">
        <v>279414.15999999997</v>
      </c>
      <c r="K41" s="163">
        <v>147465.88</v>
      </c>
      <c r="L41" s="163">
        <f>G41+H41-J41-K41</f>
        <v>0</v>
      </c>
      <c r="M41" s="161">
        <f>F41+L41</f>
        <v>0</v>
      </c>
    </row>
    <row r="42" spans="1:13" ht="11.25" customHeight="1" x14ac:dyDescent="0.2">
      <c r="A42" s="50" t="s">
        <v>466</v>
      </c>
      <c r="B42" s="161">
        <f t="shared" ref="B42:M42" si="5">SUM(B43:B44)</f>
        <v>0</v>
      </c>
      <c r="C42" s="161">
        <f t="shared" si="5"/>
        <v>0</v>
      </c>
      <c r="D42" s="161">
        <f t="shared" si="5"/>
        <v>0</v>
      </c>
      <c r="E42" s="161">
        <f t="shared" si="5"/>
        <v>0</v>
      </c>
      <c r="F42" s="161">
        <f t="shared" si="5"/>
        <v>0</v>
      </c>
      <c r="G42" s="161">
        <f t="shared" si="5"/>
        <v>0</v>
      </c>
      <c r="H42" s="161">
        <f t="shared" si="5"/>
        <v>49244</v>
      </c>
      <c r="I42" s="161">
        <f t="shared" si="5"/>
        <v>6634.52</v>
      </c>
      <c r="J42" s="161">
        <f t="shared" si="5"/>
        <v>6372.36</v>
      </c>
      <c r="K42" s="163">
        <f t="shared" si="5"/>
        <v>0</v>
      </c>
      <c r="L42" s="163">
        <f t="shared" si="5"/>
        <v>42871.64</v>
      </c>
      <c r="M42" s="161">
        <f t="shared" si="5"/>
        <v>42871.64</v>
      </c>
    </row>
    <row r="43" spans="1:13" ht="11.25" hidden="1" customHeight="1" x14ac:dyDescent="0.2">
      <c r="A43" s="50" t="s">
        <v>535</v>
      </c>
      <c r="B43" s="65">
        <v>0</v>
      </c>
      <c r="C43" s="65">
        <v>0</v>
      </c>
      <c r="D43" s="96">
        <v>0</v>
      </c>
      <c r="E43" s="96">
        <v>0</v>
      </c>
      <c r="F43" s="65">
        <f>B43+C43-D43-E43</f>
        <v>0</v>
      </c>
      <c r="G43" s="63">
        <v>0</v>
      </c>
      <c r="H43" s="63">
        <v>49244</v>
      </c>
      <c r="I43" s="63">
        <v>6634.52</v>
      </c>
      <c r="J43" s="63">
        <v>6372.36</v>
      </c>
      <c r="K43" s="63">
        <v>0</v>
      </c>
      <c r="L43" s="63">
        <f>G43+H43-J43-K43</f>
        <v>42871.64</v>
      </c>
      <c r="M43" s="65">
        <f>F43+L43</f>
        <v>42871.64</v>
      </c>
    </row>
    <row r="44" spans="1:13" ht="11.25" hidden="1" customHeight="1" x14ac:dyDescent="0.2">
      <c r="A44" s="50" t="s">
        <v>536</v>
      </c>
      <c r="B44" s="65"/>
      <c r="C44" s="241"/>
      <c r="D44" s="242"/>
      <c r="E44" s="242"/>
      <c r="F44" s="65">
        <f>B44+C44-D44-E44</f>
        <v>0</v>
      </c>
      <c r="G44" s="243"/>
      <c r="H44" s="243"/>
      <c r="I44" s="243"/>
      <c r="J44" s="243"/>
      <c r="K44" s="243"/>
      <c r="L44" s="63">
        <f>G44+H44-J44-K44</f>
        <v>0</v>
      </c>
      <c r="M44" s="65">
        <f>F44+L44</f>
        <v>0</v>
      </c>
    </row>
    <row r="45" spans="1:13" ht="11.25" customHeight="1" x14ac:dyDescent="0.2">
      <c r="A45" s="832" t="s">
        <v>1129</v>
      </c>
      <c r="B45" s="831"/>
      <c r="C45" s="831"/>
      <c r="D45" s="831"/>
      <c r="E45" s="831"/>
      <c r="F45" s="831"/>
      <c r="G45" s="831"/>
      <c r="H45" s="831"/>
      <c r="I45" s="831"/>
      <c r="J45" s="831"/>
      <c r="K45" s="831"/>
      <c r="L45" s="831"/>
      <c r="M45" s="831"/>
    </row>
    <row r="51" spans="1:13" s="305" customFormat="1" ht="11.25" customHeight="1" x14ac:dyDescent="0.2">
      <c r="A51" s="531" t="s">
        <v>1118</v>
      </c>
      <c r="B51" s="532"/>
      <c r="C51" s="534"/>
      <c r="D51" s="532"/>
      <c r="E51" s="731" t="s">
        <v>1120</v>
      </c>
      <c r="F51" s="731"/>
      <c r="G51" s="731"/>
      <c r="H51" s="731"/>
      <c r="I51" s="534"/>
      <c r="J51" s="532" t="s">
        <v>1122</v>
      </c>
      <c r="K51" s="534"/>
      <c r="L51" s="532"/>
      <c r="M51" s="532"/>
    </row>
    <row r="52" spans="1:13" s="305" customFormat="1" ht="11.25" customHeight="1" x14ac:dyDescent="0.2">
      <c r="A52" s="531" t="s">
        <v>1119</v>
      </c>
      <c r="B52" s="532"/>
      <c r="C52" s="534"/>
      <c r="D52" s="532"/>
      <c r="E52" s="731" t="s">
        <v>1121</v>
      </c>
      <c r="F52" s="731"/>
      <c r="G52" s="731"/>
      <c r="H52" s="731"/>
      <c r="I52" s="534"/>
      <c r="J52" s="531" t="s">
        <v>1123</v>
      </c>
      <c r="K52" s="538"/>
      <c r="L52" s="532"/>
      <c r="M52" s="532"/>
    </row>
    <row r="53" spans="1:13" s="305" customFormat="1" ht="11.25" customHeight="1" x14ac:dyDescent="0.2">
      <c r="A53" s="534"/>
      <c r="B53" s="534"/>
      <c r="C53" s="534"/>
      <c r="D53" s="534"/>
      <c r="E53" s="732" t="s">
        <v>1136</v>
      </c>
      <c r="F53" s="732"/>
      <c r="G53" s="732"/>
      <c r="H53" s="732"/>
      <c r="I53" s="534"/>
      <c r="J53" s="534" t="s">
        <v>1137</v>
      </c>
      <c r="K53" s="534"/>
      <c r="L53" s="534"/>
      <c r="M53" s="534"/>
    </row>
  </sheetData>
  <mergeCells count="26">
    <mergeCell ref="E53:H53"/>
    <mergeCell ref="A11:L11"/>
    <mergeCell ref="A14:L14"/>
    <mergeCell ref="A15:L15"/>
    <mergeCell ref="B18:F18"/>
    <mergeCell ref="G18:L18"/>
    <mergeCell ref="B37:B39"/>
    <mergeCell ref="B35:F35"/>
    <mergeCell ref="G35:L35"/>
    <mergeCell ref="A30:M30"/>
    <mergeCell ref="B20:B22"/>
    <mergeCell ref="C20:C22"/>
    <mergeCell ref="G20:G22"/>
    <mergeCell ref="H20:H22"/>
    <mergeCell ref="C37:C39"/>
    <mergeCell ref="G37:G39"/>
    <mergeCell ref="M18:M22"/>
    <mergeCell ref="B19:C19"/>
    <mergeCell ref="G19:H19"/>
    <mergeCell ref="E51:H51"/>
    <mergeCell ref="E52:H52"/>
    <mergeCell ref="H37:H39"/>
    <mergeCell ref="A45:M45"/>
    <mergeCell ref="M35:M39"/>
    <mergeCell ref="B36:C36"/>
    <mergeCell ref="G36:H36"/>
  </mergeCells>
  <printOptions horizontalCentered="1"/>
  <pageMargins left="0.19685039370078741" right="0.27559055118110237" top="0.59055118110236227" bottom="0.39370078740157483" header="0" footer="0.19685039370078741"/>
  <pageSetup paperSize="9" scale="75" orientation="landscape" horizontalDpi="300" verticalDpi="300" r:id="rId1"/>
  <headerFooter alignWithMargins="0">
    <oddFooter>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G227"/>
  <sheetViews>
    <sheetView showGridLines="0" topLeftCell="A181" zoomScaleNormal="100" workbookViewId="0">
      <selection activeCell="A18" sqref="A18:C21"/>
    </sheetView>
  </sheetViews>
  <sheetFormatPr defaultRowHeight="11.25" customHeight="1" x14ac:dyDescent="0.2"/>
  <cols>
    <col min="1" max="1" width="92.85546875" style="244" customWidth="1"/>
    <col min="2" max="4" width="17.7109375" style="244" customWidth="1"/>
    <col min="5" max="5" width="17.5703125" style="244" customWidth="1"/>
    <col min="6" max="7" width="17.7109375" style="244" customWidth="1"/>
    <col min="8" max="16384" width="9.140625" style="244"/>
  </cols>
  <sheetData>
    <row r="1" spans="1:7" ht="12.75" x14ac:dyDescent="0.2"/>
    <row r="2" spans="1:7" ht="25.5" customHeight="1" x14ac:dyDescent="0.4">
      <c r="A2" s="511" t="s">
        <v>1113</v>
      </c>
    </row>
    <row r="3" spans="1:7" ht="15.75" customHeight="1" x14ac:dyDescent="0.2">
      <c r="A3" s="512" t="s">
        <v>1114</v>
      </c>
    </row>
    <row r="4" spans="1:7" ht="15.75" customHeight="1" x14ac:dyDescent="0.2">
      <c r="A4" s="512" t="s">
        <v>1115</v>
      </c>
    </row>
    <row r="5" spans="1:7" ht="15.75" customHeight="1" x14ac:dyDescent="0.2">
      <c r="A5" s="512" t="s">
        <v>1116</v>
      </c>
    </row>
    <row r="6" spans="1:7" ht="15.75" x14ac:dyDescent="0.25">
      <c r="A6" s="245" t="s">
        <v>480</v>
      </c>
      <c r="B6" s="245"/>
      <c r="C6" s="245"/>
      <c r="D6" s="245"/>
      <c r="E6" s="245"/>
      <c r="F6" s="245"/>
    </row>
    <row r="7" spans="1:7" ht="12.75" x14ac:dyDescent="0.2">
      <c r="A7" s="246"/>
      <c r="B7" s="246"/>
      <c r="C7" s="246"/>
      <c r="D7" s="246"/>
      <c r="E7" s="246"/>
      <c r="F7" s="246"/>
    </row>
    <row r="8" spans="1:7" s="248" customFormat="1" ht="15.75" x14ac:dyDescent="0.25">
      <c r="A8" s="513" t="s">
        <v>1113</v>
      </c>
      <c r="B8" s="247"/>
      <c r="C8" s="247"/>
      <c r="D8" s="247"/>
      <c r="E8" s="247"/>
      <c r="F8" s="247"/>
    </row>
    <row r="9" spans="1:7" s="5" customFormat="1" ht="12.75" x14ac:dyDescent="0.2">
      <c r="A9" s="249" t="s">
        <v>64</v>
      </c>
      <c r="B9" s="249"/>
      <c r="C9" s="249"/>
      <c r="D9" s="249"/>
      <c r="E9" s="249"/>
      <c r="F9" s="249"/>
    </row>
    <row r="10" spans="1:7" s="5" customFormat="1" ht="12.75" x14ac:dyDescent="0.2">
      <c r="A10" s="250" t="s">
        <v>176</v>
      </c>
      <c r="B10" s="250"/>
      <c r="C10" s="250"/>
      <c r="D10" s="250"/>
      <c r="E10" s="250"/>
      <c r="F10" s="250"/>
    </row>
    <row r="11" spans="1:7" s="5" customFormat="1" ht="12.75" x14ac:dyDescent="0.2">
      <c r="A11" s="834" t="s">
        <v>66</v>
      </c>
      <c r="B11" s="834"/>
      <c r="C11" s="834"/>
      <c r="D11" s="834"/>
      <c r="E11" s="834"/>
      <c r="F11" s="834"/>
    </row>
    <row r="12" spans="1:7" s="50" customFormat="1" ht="12.75" x14ac:dyDescent="0.2">
      <c r="A12" s="529" t="s">
        <v>1148</v>
      </c>
      <c r="B12" s="529"/>
      <c r="C12" s="529"/>
      <c r="D12" s="529"/>
      <c r="E12" s="529"/>
      <c r="F12" s="529"/>
      <c r="G12" s="529"/>
    </row>
    <row r="13" spans="1:7" s="5" customFormat="1" ht="12.75" x14ac:dyDescent="0.2">
      <c r="A13" s="514" t="s">
        <v>1117</v>
      </c>
      <c r="B13" s="251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</row>
    <row r="14" spans="1:7" s="5" customFormat="1" ht="12.75" hidden="1" x14ac:dyDescent="0.2">
      <c r="A14" s="834"/>
      <c r="B14" s="834"/>
      <c r="C14" s="834"/>
      <c r="D14" s="834"/>
      <c r="E14" s="834"/>
      <c r="F14" s="834"/>
    </row>
    <row r="15" spans="1:7" s="5" customFormat="1" ht="12.75" hidden="1" x14ac:dyDescent="0.2">
      <c r="A15" s="834"/>
      <c r="B15" s="834"/>
      <c r="C15" s="834"/>
      <c r="D15" s="834"/>
      <c r="E15" s="834"/>
      <c r="F15" s="834"/>
    </row>
    <row r="16" spans="1:7" s="5" customFormat="1" ht="12.75" x14ac:dyDescent="0.2">
      <c r="A16" s="249"/>
      <c r="B16" s="249"/>
      <c r="C16" s="249"/>
      <c r="D16" s="249"/>
      <c r="E16" s="249"/>
      <c r="F16" s="249"/>
    </row>
    <row r="17" spans="1:4" s="5" customFormat="1" ht="12.75" x14ac:dyDescent="0.2">
      <c r="A17" s="5" t="s">
        <v>479</v>
      </c>
      <c r="B17" s="252"/>
      <c r="C17" s="58" t="s">
        <v>340</v>
      </c>
      <c r="D17" s="253"/>
    </row>
    <row r="18" spans="1:4" s="5" customFormat="1" ht="12.75" x14ac:dyDescent="0.2">
      <c r="A18" s="838" t="s">
        <v>123</v>
      </c>
      <c r="B18" s="839"/>
      <c r="C18" s="840"/>
    </row>
    <row r="19" spans="1:4" s="5" customFormat="1" ht="12.75" x14ac:dyDescent="0.2">
      <c r="A19" s="614"/>
      <c r="B19" s="618" t="s">
        <v>67</v>
      </c>
      <c r="C19" s="619" t="s">
        <v>69</v>
      </c>
    </row>
    <row r="20" spans="1:4" s="5" customFormat="1" ht="12.75" x14ac:dyDescent="0.2">
      <c r="A20" s="615" t="s">
        <v>297</v>
      </c>
      <c r="B20" s="620" t="s">
        <v>71</v>
      </c>
      <c r="C20" s="615" t="s">
        <v>932</v>
      </c>
    </row>
    <row r="21" spans="1:4" s="5" customFormat="1" ht="12.75" x14ac:dyDescent="0.2">
      <c r="A21" s="617"/>
      <c r="B21" s="621" t="s">
        <v>75</v>
      </c>
      <c r="C21" s="621" t="s">
        <v>76</v>
      </c>
    </row>
    <row r="22" spans="1:4" s="5" customFormat="1" ht="12.75" x14ac:dyDescent="0.2">
      <c r="A22" s="423" t="s">
        <v>124</v>
      </c>
      <c r="B22" s="7">
        <f>SUM(B23:B26)</f>
        <v>300448000</v>
      </c>
      <c r="C22" s="4">
        <f>SUM(C23:C26)</f>
        <v>197824165.88</v>
      </c>
    </row>
    <row r="23" spans="1:4" s="5" customFormat="1" ht="12.75" x14ac:dyDescent="0.2">
      <c r="A23" s="9" t="s">
        <v>478</v>
      </c>
      <c r="B23" s="7">
        <v>125330000</v>
      </c>
      <c r="C23" s="4">
        <v>88952364.340000004</v>
      </c>
    </row>
    <row r="24" spans="1:4" s="5" customFormat="1" ht="12.75" x14ac:dyDescent="0.2">
      <c r="A24" s="9" t="s">
        <v>477</v>
      </c>
      <c r="B24" s="7">
        <v>43705000</v>
      </c>
      <c r="C24" s="4">
        <v>32811080.23</v>
      </c>
    </row>
    <row r="25" spans="1:4" s="5" customFormat="1" ht="12.75" x14ac:dyDescent="0.2">
      <c r="A25" s="9" t="s">
        <v>476</v>
      </c>
      <c r="B25" s="7">
        <v>90380000</v>
      </c>
      <c r="C25" s="4">
        <v>57823854.479999997</v>
      </c>
    </row>
    <row r="26" spans="1:4" s="5" customFormat="1" ht="12.75" x14ac:dyDescent="0.2">
      <c r="A26" s="6" t="s">
        <v>722</v>
      </c>
      <c r="B26" s="7">
        <v>41033000</v>
      </c>
      <c r="C26" s="4">
        <v>18236866.829999998</v>
      </c>
    </row>
    <row r="27" spans="1:4" s="5" customFormat="1" ht="12.75" x14ac:dyDescent="0.2">
      <c r="A27" s="423" t="s">
        <v>298</v>
      </c>
      <c r="B27" s="10">
        <f>B28+SUM(B31:B36)</f>
        <v>447297000</v>
      </c>
      <c r="C27" s="4">
        <f>C28+SUM(C31:C36)</f>
        <v>260771925.00000003</v>
      </c>
    </row>
    <row r="28" spans="1:4" s="5" customFormat="1" ht="12.75" x14ac:dyDescent="0.2">
      <c r="A28" s="6" t="s">
        <v>475</v>
      </c>
      <c r="B28" s="10">
        <f>SUM(B29:B30)</f>
        <v>77050000</v>
      </c>
      <c r="C28" s="4">
        <f>SUM(C29:C30)</f>
        <v>44533720.899999999</v>
      </c>
    </row>
    <row r="29" spans="1:4" s="5" customFormat="1" ht="12.75" x14ac:dyDescent="0.2">
      <c r="A29" s="6" t="s">
        <v>474</v>
      </c>
      <c r="B29" s="10">
        <v>71000000</v>
      </c>
      <c r="C29" s="4">
        <v>44533720.899999999</v>
      </c>
    </row>
    <row r="30" spans="1:4" s="5" customFormat="1" ht="12.75" x14ac:dyDescent="0.2">
      <c r="A30" s="6" t="s">
        <v>933</v>
      </c>
      <c r="B30" s="10">
        <v>6050000</v>
      </c>
      <c r="C30" s="4">
        <v>0</v>
      </c>
    </row>
    <row r="31" spans="1:4" s="5" customFormat="1" ht="12.75" x14ac:dyDescent="0.2">
      <c r="A31" s="6" t="s">
        <v>473</v>
      </c>
      <c r="B31" s="10">
        <v>301442000</v>
      </c>
      <c r="C31" s="4">
        <v>154457143.37</v>
      </c>
    </row>
    <row r="32" spans="1:4" s="5" customFormat="1" ht="12.75" x14ac:dyDescent="0.2">
      <c r="A32" s="6" t="s">
        <v>472</v>
      </c>
      <c r="B32" s="10">
        <v>5000</v>
      </c>
      <c r="C32" s="4">
        <v>0</v>
      </c>
    </row>
    <row r="33" spans="1:5" s="5" customFormat="1" ht="12.75" x14ac:dyDescent="0.2">
      <c r="A33" s="6" t="s">
        <v>471</v>
      </c>
      <c r="B33" s="7">
        <v>1800000</v>
      </c>
      <c r="C33" s="4">
        <v>1233132.1100000001</v>
      </c>
    </row>
    <row r="34" spans="1:5" s="5" customFormat="1" ht="12.75" x14ac:dyDescent="0.2">
      <c r="A34" s="6" t="s">
        <v>470</v>
      </c>
      <c r="B34" s="7">
        <v>1000000</v>
      </c>
      <c r="C34" s="4">
        <v>51498.68</v>
      </c>
    </row>
    <row r="35" spans="1:5" s="5" customFormat="1" ht="12.75" x14ac:dyDescent="0.2">
      <c r="A35" s="6" t="s">
        <v>469</v>
      </c>
      <c r="B35" s="7">
        <v>66000000</v>
      </c>
      <c r="C35" s="4">
        <v>60496429.939999998</v>
      </c>
    </row>
    <row r="36" spans="1:5" s="5" customFormat="1" ht="12.75" x14ac:dyDescent="0.2">
      <c r="A36" s="6" t="s">
        <v>468</v>
      </c>
      <c r="B36" s="7"/>
      <c r="C36" s="4"/>
    </row>
    <row r="37" spans="1:5" s="5" customFormat="1" ht="12.75" x14ac:dyDescent="0.2">
      <c r="A37" s="424" t="s">
        <v>463</v>
      </c>
      <c r="B37" s="11">
        <f>B22+B27</f>
        <v>747745000</v>
      </c>
      <c r="C37" s="12">
        <f>C22+C27</f>
        <v>458596090.88</v>
      </c>
    </row>
    <row r="38" spans="1:5" s="5" customFormat="1" ht="12.75" x14ac:dyDescent="0.2">
      <c r="A38" s="13"/>
      <c r="B38" s="21"/>
      <c r="C38" s="21"/>
    </row>
    <row r="39" spans="1:5" s="5" customFormat="1" ht="12.75" x14ac:dyDescent="0.2">
      <c r="A39" s="424" t="s">
        <v>1111</v>
      </c>
      <c r="B39" s="11">
        <f>SUM(B29,B31,B32,B33,B34,B35)*20%</f>
        <v>88249400</v>
      </c>
      <c r="C39" s="12">
        <f>SUM(C29,C31,C32,C33,C34,C35)*20%</f>
        <v>52154385.000000007</v>
      </c>
      <c r="D39" s="170"/>
      <c r="E39" s="36"/>
    </row>
    <row r="40" spans="1:5" s="5" customFormat="1" ht="12.75" x14ac:dyDescent="0.2">
      <c r="A40" s="13"/>
      <c r="B40" s="21"/>
      <c r="C40" s="21"/>
      <c r="D40" s="36"/>
      <c r="E40" s="36"/>
    </row>
    <row r="41" spans="1:5" s="5" customFormat="1" ht="25.5" x14ac:dyDescent="0.2">
      <c r="A41" s="424" t="s">
        <v>934</v>
      </c>
      <c r="B41" s="11">
        <f>ROUND(B37*0.25,2)-B39</f>
        <v>98686850</v>
      </c>
      <c r="C41" s="12">
        <f>ROUND(C37*0.25,2)-C39</f>
        <v>62494637.719999991</v>
      </c>
      <c r="D41" s="36"/>
      <c r="E41" s="36"/>
    </row>
    <row r="42" spans="1:5" s="5" customFormat="1" ht="12.75" x14ac:dyDescent="0.2">
      <c r="A42" s="13"/>
      <c r="B42" s="14"/>
      <c r="C42" s="14"/>
      <c r="D42" s="36"/>
      <c r="E42" s="36"/>
    </row>
    <row r="43" spans="1:5" s="5" customFormat="1" ht="12.75" x14ac:dyDescent="0.2">
      <c r="A43" s="838" t="s">
        <v>125</v>
      </c>
      <c r="B43" s="839"/>
      <c r="C43" s="840"/>
      <c r="D43" s="36"/>
      <c r="E43" s="36"/>
    </row>
    <row r="44" spans="1:5" s="5" customFormat="1" ht="12.75" x14ac:dyDescent="0.2">
      <c r="A44" s="614"/>
      <c r="B44" s="618" t="s">
        <v>67</v>
      </c>
      <c r="C44" s="619" t="s">
        <v>69</v>
      </c>
      <c r="D44" s="36"/>
      <c r="E44" s="36"/>
    </row>
    <row r="45" spans="1:5" s="5" customFormat="1" ht="12.75" x14ac:dyDescent="0.2">
      <c r="A45" s="615" t="s">
        <v>935</v>
      </c>
      <c r="B45" s="620" t="s">
        <v>71</v>
      </c>
      <c r="C45" s="615" t="s">
        <v>932</v>
      </c>
      <c r="D45" s="36"/>
      <c r="E45" s="36"/>
    </row>
    <row r="46" spans="1:5" s="5" customFormat="1" ht="12.75" x14ac:dyDescent="0.2">
      <c r="A46" s="617"/>
      <c r="B46" s="621" t="s">
        <v>75</v>
      </c>
      <c r="C46" s="621" t="s">
        <v>76</v>
      </c>
      <c r="D46" s="36"/>
      <c r="E46" s="36"/>
    </row>
    <row r="47" spans="1:5" s="5" customFormat="1" ht="12.75" x14ac:dyDescent="0.2">
      <c r="A47" s="425" t="s">
        <v>936</v>
      </c>
      <c r="B47" s="725">
        <f>B48+B51+B54</f>
        <v>126560000</v>
      </c>
      <c r="C47" s="726">
        <f>C48+C51+C54</f>
        <v>75208694.840000004</v>
      </c>
      <c r="D47" s="36"/>
      <c r="E47" s="36"/>
    </row>
    <row r="48" spans="1:5" s="5" customFormat="1" ht="12.75" x14ac:dyDescent="0.2">
      <c r="A48" s="425" t="s">
        <v>937</v>
      </c>
      <c r="B48" s="725">
        <f>SUM(B49:B50)</f>
        <v>126560000</v>
      </c>
      <c r="C48" s="727">
        <f>SUM(C49:C50)</f>
        <v>75208694.840000004</v>
      </c>
      <c r="D48" s="36"/>
      <c r="E48" s="36"/>
    </row>
    <row r="49" spans="1:5" s="5" customFormat="1" ht="12.75" x14ac:dyDescent="0.2">
      <c r="A49" s="425" t="s">
        <v>938</v>
      </c>
      <c r="B49" s="725">
        <v>126500000</v>
      </c>
      <c r="C49" s="727">
        <v>75027711.829999998</v>
      </c>
      <c r="D49" s="36"/>
      <c r="E49" s="36"/>
    </row>
    <row r="50" spans="1:5" s="5" customFormat="1" ht="12.75" x14ac:dyDescent="0.2">
      <c r="A50" s="425" t="s">
        <v>939</v>
      </c>
      <c r="B50" s="725">
        <v>60000</v>
      </c>
      <c r="C50" s="727">
        <v>180983.01</v>
      </c>
      <c r="D50" s="36"/>
      <c r="E50" s="36"/>
    </row>
    <row r="51" spans="1:5" s="5" customFormat="1" ht="12.75" x14ac:dyDescent="0.2">
      <c r="A51" s="425" t="s">
        <v>940</v>
      </c>
      <c r="B51" s="725">
        <f>SUM(B52:B53)</f>
        <v>0</v>
      </c>
      <c r="C51" s="727">
        <f>SUM(C52:C53)</f>
        <v>0</v>
      </c>
      <c r="D51" s="36"/>
      <c r="E51" s="36"/>
    </row>
    <row r="52" spans="1:5" s="5" customFormat="1" ht="12.75" x14ac:dyDescent="0.2">
      <c r="A52" s="425" t="s">
        <v>941</v>
      </c>
      <c r="B52" s="725"/>
      <c r="C52" s="727"/>
      <c r="D52" s="36"/>
      <c r="E52" s="36"/>
    </row>
    <row r="53" spans="1:5" s="5" customFormat="1" ht="12.75" x14ac:dyDescent="0.2">
      <c r="A53" s="425" t="s">
        <v>942</v>
      </c>
      <c r="B53" s="725"/>
      <c r="C53" s="727"/>
      <c r="D53" s="36"/>
      <c r="E53" s="36"/>
    </row>
    <row r="54" spans="1:5" s="5" customFormat="1" ht="12.75" x14ac:dyDescent="0.2">
      <c r="A54" s="425" t="s">
        <v>943</v>
      </c>
      <c r="B54" s="725">
        <f>SUM(B55:B56)</f>
        <v>0</v>
      </c>
      <c r="C54" s="727">
        <f>SUM(C55:C56)</f>
        <v>0</v>
      </c>
      <c r="D54" s="36"/>
      <c r="E54" s="36"/>
    </row>
    <row r="55" spans="1:5" s="5" customFormat="1" ht="12.75" x14ac:dyDescent="0.2">
      <c r="A55" s="425" t="s">
        <v>944</v>
      </c>
      <c r="B55" s="725"/>
      <c r="C55" s="727"/>
      <c r="D55" s="36"/>
      <c r="E55" s="36"/>
    </row>
    <row r="56" spans="1:5" s="5" customFormat="1" ht="12.75" x14ac:dyDescent="0.2">
      <c r="A56" s="425" t="s">
        <v>945</v>
      </c>
      <c r="B56" s="725"/>
      <c r="C56" s="727"/>
      <c r="D56" s="36"/>
      <c r="E56" s="36"/>
    </row>
    <row r="57" spans="1:5" s="5" customFormat="1" ht="15.75" x14ac:dyDescent="0.2">
      <c r="A57" s="426" t="s">
        <v>946</v>
      </c>
      <c r="B57" s="728">
        <f>B49-B39</f>
        <v>38250600</v>
      </c>
      <c r="C57" s="729">
        <f>C49-C39</f>
        <v>22873326.829999991</v>
      </c>
      <c r="D57" s="36"/>
      <c r="E57" s="36"/>
    </row>
    <row r="58" spans="1:5" s="5" customFormat="1" ht="12.75" x14ac:dyDescent="0.2">
      <c r="A58" s="428"/>
      <c r="B58" s="428"/>
      <c r="C58" s="428"/>
      <c r="D58" s="36"/>
      <c r="E58" s="36"/>
    </row>
    <row r="59" spans="1:5" s="5" customFormat="1" ht="12.75" x14ac:dyDescent="0.2">
      <c r="A59" s="625"/>
      <c r="B59" s="625"/>
      <c r="C59" s="625"/>
      <c r="D59" s="36"/>
      <c r="E59" s="36"/>
    </row>
    <row r="60" spans="1:5" s="5" customFormat="1" ht="12.75" x14ac:dyDescent="0.2">
      <c r="A60" s="625"/>
      <c r="B60" s="625"/>
      <c r="C60" s="625"/>
      <c r="D60" s="36"/>
      <c r="E60" s="36"/>
    </row>
    <row r="61" spans="1:5" s="5" customFormat="1" ht="12.75" x14ac:dyDescent="0.2">
      <c r="A61" s="625"/>
      <c r="B61" s="625"/>
      <c r="C61" s="625"/>
      <c r="D61" s="36"/>
      <c r="E61" s="36"/>
    </row>
    <row r="62" spans="1:5" s="5" customFormat="1" ht="12.75" x14ac:dyDescent="0.2">
      <c r="A62" s="614"/>
      <c r="B62" s="619"/>
      <c r="C62" s="36"/>
      <c r="D62" s="36"/>
    </row>
    <row r="63" spans="1:5" s="5" customFormat="1" ht="12.75" x14ac:dyDescent="0.2">
      <c r="A63" s="615" t="s">
        <v>1099</v>
      </c>
      <c r="B63" s="615" t="s">
        <v>144</v>
      </c>
      <c r="C63" s="36"/>
      <c r="D63" s="36"/>
    </row>
    <row r="64" spans="1:5" s="5" customFormat="1" ht="12.75" x14ac:dyDescent="0.2">
      <c r="A64" s="617"/>
      <c r="B64" s="621"/>
      <c r="C64" s="36"/>
      <c r="D64" s="36"/>
    </row>
    <row r="65" spans="1:7" s="5" customFormat="1" ht="12.75" x14ac:dyDescent="0.2">
      <c r="A65" s="429" t="s">
        <v>947</v>
      </c>
      <c r="B65" s="555">
        <f>SUM(B66:B67)</f>
        <v>6040306.2599999998</v>
      </c>
      <c r="C65" s="36"/>
      <c r="D65" s="36"/>
    </row>
    <row r="66" spans="1:7" s="5" customFormat="1" ht="12.75" x14ac:dyDescent="0.2">
      <c r="A66" s="430" t="s">
        <v>948</v>
      </c>
      <c r="B66" s="555">
        <v>6040306.2599999998</v>
      </c>
      <c r="C66" s="36"/>
      <c r="D66" s="36"/>
    </row>
    <row r="67" spans="1:7" s="5" customFormat="1" ht="12.75" x14ac:dyDescent="0.2">
      <c r="A67" s="431" t="s">
        <v>949</v>
      </c>
      <c r="B67" s="556"/>
      <c r="C67" s="36"/>
      <c r="D67" s="36"/>
    </row>
    <row r="68" spans="1:7" s="5" customFormat="1" ht="12.75" x14ac:dyDescent="0.2">
      <c r="A68" s="432"/>
      <c r="B68" s="427"/>
      <c r="C68" s="36"/>
      <c r="D68" s="36"/>
    </row>
    <row r="69" spans="1:7" s="5" customFormat="1" ht="12.75" x14ac:dyDescent="0.2">
      <c r="A69" s="841" t="s">
        <v>126</v>
      </c>
      <c r="B69" s="619" t="s">
        <v>94</v>
      </c>
      <c r="C69" s="619" t="s">
        <v>97</v>
      </c>
      <c r="D69" s="619" t="s">
        <v>97</v>
      </c>
      <c r="E69" s="619" t="s">
        <v>97</v>
      </c>
      <c r="F69" s="619" t="s">
        <v>950</v>
      </c>
      <c r="G69" s="254"/>
    </row>
    <row r="70" spans="1:7" s="5" customFormat="1" ht="12.75" x14ac:dyDescent="0.2">
      <c r="A70" s="842"/>
      <c r="B70" s="615" t="s">
        <v>71</v>
      </c>
      <c r="C70" s="615" t="s">
        <v>453</v>
      </c>
      <c r="D70" s="615" t="s">
        <v>951</v>
      </c>
      <c r="E70" s="615" t="s">
        <v>952</v>
      </c>
      <c r="F70" s="615" t="s">
        <v>953</v>
      </c>
      <c r="G70" s="255"/>
    </row>
    <row r="71" spans="1:7" s="5" customFormat="1" ht="12.75" x14ac:dyDescent="0.2">
      <c r="A71" s="843"/>
      <c r="B71" s="621" t="s">
        <v>91</v>
      </c>
      <c r="C71" s="621" t="s">
        <v>99</v>
      </c>
      <c r="D71" s="621" t="s">
        <v>100</v>
      </c>
      <c r="E71" s="621" t="s">
        <v>177</v>
      </c>
      <c r="F71" s="621" t="s">
        <v>101</v>
      </c>
      <c r="G71" s="255"/>
    </row>
    <row r="72" spans="1:7" s="5" customFormat="1" ht="12.75" x14ac:dyDescent="0.2">
      <c r="A72" s="433" t="s">
        <v>954</v>
      </c>
      <c r="B72" s="24">
        <f>B73+B76</f>
        <v>96076000</v>
      </c>
      <c r="C72" s="24">
        <f>C73+C76</f>
        <v>38563775.859999999</v>
      </c>
      <c r="D72" s="24">
        <f>D73+D76</f>
        <v>38563775.859999999</v>
      </c>
      <c r="E72" s="24">
        <f>E73+E76</f>
        <v>31514864.770000003</v>
      </c>
      <c r="F72" s="150">
        <f>F73+F76</f>
        <v>0</v>
      </c>
    </row>
    <row r="73" spans="1:7" s="5" customFormat="1" ht="12.75" x14ac:dyDescent="0.2">
      <c r="A73" s="425" t="s">
        <v>955</v>
      </c>
      <c r="B73" s="27">
        <f>SUM(B74:B75)</f>
        <v>28827000</v>
      </c>
      <c r="C73" s="27">
        <f>SUM(C74:C75)</f>
        <v>11877953.93</v>
      </c>
      <c r="D73" s="27">
        <f>SUM(D74:D75)</f>
        <v>11877953.93</v>
      </c>
      <c r="E73" s="27">
        <f>SUM(E74:E75)</f>
        <v>9719019.6300000008</v>
      </c>
      <c r="F73" s="434">
        <f>SUM(F74:F75)</f>
        <v>0</v>
      </c>
    </row>
    <row r="74" spans="1:7" s="5" customFormat="1" ht="12.75" x14ac:dyDescent="0.2">
      <c r="A74" s="425" t="s">
        <v>956</v>
      </c>
      <c r="B74" s="27"/>
      <c r="C74" s="27"/>
      <c r="D74" s="27"/>
      <c r="E74" s="27"/>
      <c r="F74" s="434"/>
    </row>
    <row r="75" spans="1:7" s="5" customFormat="1" ht="12.75" x14ac:dyDescent="0.2">
      <c r="A75" s="425" t="s">
        <v>957</v>
      </c>
      <c r="B75" s="27">
        <v>28827000</v>
      </c>
      <c r="C75" s="27">
        <v>11877953.93</v>
      </c>
      <c r="D75" s="27">
        <v>11877953.93</v>
      </c>
      <c r="E75" s="27">
        <v>9719019.6300000008</v>
      </c>
      <c r="F75" s="434"/>
    </row>
    <row r="76" spans="1:7" s="5" customFormat="1" ht="12.75" x14ac:dyDescent="0.2">
      <c r="A76" s="425" t="s">
        <v>958</v>
      </c>
      <c r="B76" s="27">
        <v>67249000</v>
      </c>
      <c r="C76" s="27">
        <v>26685821.93</v>
      </c>
      <c r="D76" s="27">
        <v>26685821.93</v>
      </c>
      <c r="E76" s="27">
        <v>21795845.140000001</v>
      </c>
      <c r="F76" s="434"/>
    </row>
    <row r="77" spans="1:7" s="5" customFormat="1" ht="12.75" x14ac:dyDescent="0.2">
      <c r="A77" s="425" t="s">
        <v>959</v>
      </c>
      <c r="B77" s="27">
        <f>B78+B81</f>
        <v>30484000</v>
      </c>
      <c r="C77" s="27">
        <f>C78+C81</f>
        <v>20394694.539999999</v>
      </c>
      <c r="D77" s="27">
        <f>D78+D81</f>
        <v>20394694.539999999</v>
      </c>
      <c r="E77" s="27">
        <f>E78+E81</f>
        <v>16898670.23</v>
      </c>
      <c r="F77" s="434">
        <f>F78+F81</f>
        <v>0</v>
      </c>
    </row>
    <row r="78" spans="1:7" s="5" customFormat="1" ht="12.75" x14ac:dyDescent="0.2">
      <c r="A78" s="425" t="s">
        <v>960</v>
      </c>
      <c r="B78" s="27">
        <f>SUM(B79:B80)</f>
        <v>18936000</v>
      </c>
      <c r="C78" s="27">
        <f>SUM(C79:C80)</f>
        <v>11687365.49</v>
      </c>
      <c r="D78" s="27">
        <f>SUM(D79:D80)</f>
        <v>11687365.49</v>
      </c>
      <c r="E78" s="27">
        <f>SUM(E79:E80)</f>
        <v>9586541.3599999994</v>
      </c>
      <c r="F78" s="434">
        <f>SUM(F79:F80)</f>
        <v>0</v>
      </c>
    </row>
    <row r="79" spans="1:7" s="5" customFormat="1" ht="12.75" x14ac:dyDescent="0.2">
      <c r="A79" s="425" t="s">
        <v>961</v>
      </c>
      <c r="B79" s="27"/>
      <c r="C79" s="27"/>
      <c r="D79" s="27"/>
      <c r="E79" s="27"/>
      <c r="F79" s="434"/>
    </row>
    <row r="80" spans="1:7" s="5" customFormat="1" ht="12.75" x14ac:dyDescent="0.2">
      <c r="A80" s="425" t="s">
        <v>962</v>
      </c>
      <c r="B80" s="27">
        <v>18936000</v>
      </c>
      <c r="C80" s="27">
        <v>11687365.49</v>
      </c>
      <c r="D80" s="27">
        <v>11687365.49</v>
      </c>
      <c r="E80" s="27">
        <v>9586541.3599999994</v>
      </c>
      <c r="F80" s="434"/>
    </row>
    <row r="81" spans="1:6" s="5" customFormat="1" ht="12.75" x14ac:dyDescent="0.2">
      <c r="A81" s="425" t="s">
        <v>963</v>
      </c>
      <c r="B81" s="27">
        <v>11548000</v>
      </c>
      <c r="C81" s="27">
        <v>8707329.0500000007</v>
      </c>
      <c r="D81" s="27">
        <v>8707329.0500000007</v>
      </c>
      <c r="E81" s="27">
        <v>7312128.8700000001</v>
      </c>
      <c r="F81" s="434"/>
    </row>
    <row r="82" spans="1:6" s="5" customFormat="1" ht="12.75" x14ac:dyDescent="0.2">
      <c r="A82" s="424" t="s">
        <v>964</v>
      </c>
      <c r="B82" s="30">
        <f>B72+B77</f>
        <v>126560000</v>
      </c>
      <c r="C82" s="31">
        <f>C72+C77</f>
        <v>58958470.399999999</v>
      </c>
      <c r="D82" s="31">
        <f>D72+D77</f>
        <v>58958470.399999999</v>
      </c>
      <c r="E82" s="30">
        <f>E72+E77</f>
        <v>48413535</v>
      </c>
      <c r="F82" s="30">
        <f>F72+F77</f>
        <v>0</v>
      </c>
    </row>
    <row r="83" spans="1:6" s="5" customFormat="1" ht="12.75" x14ac:dyDescent="0.2">
      <c r="A83" s="432"/>
      <c r="B83" s="427"/>
      <c r="C83" s="36"/>
      <c r="D83" s="36"/>
    </row>
    <row r="84" spans="1:6" s="5" customFormat="1" ht="12.75" x14ac:dyDescent="0.2">
      <c r="A84" s="841" t="s">
        <v>965</v>
      </c>
      <c r="B84" s="619" t="s">
        <v>97</v>
      </c>
      <c r="C84" s="619" t="s">
        <v>97</v>
      </c>
      <c r="D84" s="619" t="s">
        <v>97</v>
      </c>
      <c r="E84" s="619" t="s">
        <v>966</v>
      </c>
      <c r="F84" s="619" t="s">
        <v>967</v>
      </c>
    </row>
    <row r="85" spans="1:6" s="5" customFormat="1" ht="12.75" x14ac:dyDescent="0.2">
      <c r="A85" s="822"/>
      <c r="B85" s="615" t="s">
        <v>453</v>
      </c>
      <c r="C85" s="615" t="s">
        <v>951</v>
      </c>
      <c r="D85" s="615" t="s">
        <v>952</v>
      </c>
      <c r="E85" s="615" t="s">
        <v>968</v>
      </c>
      <c r="F85" s="615" t="s">
        <v>969</v>
      </c>
    </row>
    <row r="86" spans="1:6" s="5" customFormat="1" ht="12.75" x14ac:dyDescent="0.2">
      <c r="A86" s="842"/>
      <c r="B86" s="615"/>
      <c r="C86" s="615"/>
      <c r="D86" s="615"/>
      <c r="E86" s="615" t="s">
        <v>970</v>
      </c>
      <c r="F86" s="615" t="s">
        <v>971</v>
      </c>
    </row>
    <row r="87" spans="1:6" s="5" customFormat="1" ht="12.75" x14ac:dyDescent="0.2">
      <c r="A87" s="843"/>
      <c r="B87" s="621" t="s">
        <v>99</v>
      </c>
      <c r="C87" s="621" t="s">
        <v>100</v>
      </c>
      <c r="D87" s="621" t="s">
        <v>177</v>
      </c>
      <c r="E87" s="621" t="s">
        <v>101</v>
      </c>
      <c r="F87" s="621" t="s">
        <v>102</v>
      </c>
    </row>
    <row r="88" spans="1:6" s="5" customFormat="1" ht="12.75" x14ac:dyDescent="0.2">
      <c r="A88" s="435" t="s">
        <v>972</v>
      </c>
      <c r="B88" s="24">
        <v>38563775.859999999</v>
      </c>
      <c r="C88" s="24">
        <v>38563775.859999999</v>
      </c>
      <c r="D88" s="25">
        <v>31514864.77</v>
      </c>
      <c r="E88" s="8"/>
      <c r="F88" s="8"/>
    </row>
    <row r="89" spans="1:6" s="5" customFormat="1" ht="12.75" x14ac:dyDescent="0.2">
      <c r="A89" s="436" t="s">
        <v>973</v>
      </c>
      <c r="B89" s="27">
        <v>58958470.399999999</v>
      </c>
      <c r="C89" s="27">
        <v>58958470.399999999</v>
      </c>
      <c r="D89" s="437">
        <v>48413535</v>
      </c>
      <c r="E89" s="4"/>
      <c r="F89" s="4">
        <v>0</v>
      </c>
    </row>
    <row r="90" spans="1:6" s="5" customFormat="1" ht="12.75" x14ac:dyDescent="0.2">
      <c r="A90" s="436" t="s">
        <v>974</v>
      </c>
      <c r="B90" s="27"/>
      <c r="C90" s="27"/>
      <c r="D90" s="437"/>
      <c r="E90" s="4"/>
      <c r="F90" s="4">
        <v>0</v>
      </c>
    </row>
    <row r="91" spans="1:6" s="5" customFormat="1" ht="12.75" x14ac:dyDescent="0.2">
      <c r="A91" s="436" t="s">
        <v>975</v>
      </c>
      <c r="B91" s="27"/>
      <c r="C91" s="27"/>
      <c r="D91" s="28"/>
      <c r="E91" s="4"/>
      <c r="F91" s="4">
        <v>0</v>
      </c>
    </row>
    <row r="92" spans="1:6" s="5" customFormat="1" ht="12.75" customHeight="1" x14ac:dyDescent="0.2">
      <c r="A92" s="436" t="s">
        <v>976</v>
      </c>
      <c r="B92" s="27"/>
      <c r="C92" s="27"/>
      <c r="D92" s="28"/>
      <c r="E92" s="4"/>
      <c r="F92" s="4"/>
    </row>
    <row r="93" spans="1:6" s="5" customFormat="1" ht="12.75" customHeight="1" x14ac:dyDescent="0.2">
      <c r="A93" s="438" t="s">
        <v>977</v>
      </c>
      <c r="B93" s="27"/>
      <c r="C93" s="27"/>
      <c r="D93" s="28"/>
      <c r="E93" s="4"/>
      <c r="F93" s="20"/>
    </row>
    <row r="94" spans="1:6" s="5" customFormat="1" ht="12.75" x14ac:dyDescent="0.2">
      <c r="A94" s="13"/>
      <c r="B94" s="13"/>
      <c r="C94" s="33"/>
      <c r="D94" s="33"/>
      <c r="E94" s="33"/>
    </row>
    <row r="95" spans="1:6" s="5" customFormat="1" ht="12.75" customHeight="1" x14ac:dyDescent="0.2">
      <c r="A95" s="841" t="s">
        <v>978</v>
      </c>
      <c r="B95" s="619"/>
      <c r="C95" s="619"/>
      <c r="D95" s="619" t="s">
        <v>979</v>
      </c>
      <c r="E95" s="619"/>
    </row>
    <row r="96" spans="1:6" s="5" customFormat="1" ht="12.75" x14ac:dyDescent="0.2">
      <c r="A96" s="842"/>
      <c r="B96" s="615" t="s">
        <v>980</v>
      </c>
      <c r="C96" s="615" t="s">
        <v>981</v>
      </c>
      <c r="D96" s="615" t="s">
        <v>982</v>
      </c>
      <c r="E96" s="615" t="s">
        <v>983</v>
      </c>
    </row>
    <row r="97" spans="1:7" s="5" customFormat="1" ht="12.75" x14ac:dyDescent="0.2">
      <c r="A97" s="843"/>
      <c r="B97" s="621" t="s">
        <v>309</v>
      </c>
      <c r="C97" s="621" t="s">
        <v>307</v>
      </c>
      <c r="D97" s="621" t="s">
        <v>308</v>
      </c>
      <c r="E97" s="621" t="s">
        <v>984</v>
      </c>
    </row>
    <row r="98" spans="1:7" s="5" customFormat="1" ht="12.75" x14ac:dyDescent="0.2">
      <c r="A98" s="439" t="s">
        <v>985</v>
      </c>
      <c r="B98" s="24">
        <f>C47*0.7</f>
        <v>52646086.387999997</v>
      </c>
      <c r="C98" s="24">
        <f>B88</f>
        <v>38563775.859999999</v>
      </c>
      <c r="D98" s="25">
        <f>C98-E88</f>
        <v>38563775.859999999</v>
      </c>
      <c r="E98" s="8">
        <f>IF(C47&gt;0,D98/C47*100,0)</f>
        <v>51.275688192756299</v>
      </c>
    </row>
    <row r="99" spans="1:7" s="5" customFormat="1" ht="12.75" x14ac:dyDescent="0.2">
      <c r="A99" s="440" t="s">
        <v>986</v>
      </c>
      <c r="B99" s="27">
        <f>C54*0.5</f>
        <v>0</v>
      </c>
      <c r="C99" s="27">
        <f>B92</f>
        <v>0</v>
      </c>
      <c r="D99" s="437">
        <f>C99-E92</f>
        <v>0</v>
      </c>
      <c r="E99" s="4">
        <f>IF(C54&gt;0,D99/C54*100,0)</f>
        <v>0</v>
      </c>
    </row>
    <row r="100" spans="1:7" s="5" customFormat="1" ht="12.75" customHeight="1" x14ac:dyDescent="0.2">
      <c r="A100" s="441" t="s">
        <v>987</v>
      </c>
      <c r="B100" s="442">
        <f>C54*0.15</f>
        <v>0</v>
      </c>
      <c r="C100" s="442">
        <f>B93</f>
        <v>0</v>
      </c>
      <c r="D100" s="443">
        <f>C100-E93</f>
        <v>0</v>
      </c>
      <c r="E100" s="20">
        <f>IF(C54&gt;0,D100/C54*100,0)</f>
        <v>0</v>
      </c>
    </row>
    <row r="101" spans="1:7" s="5" customFormat="1" ht="12.75" x14ac:dyDescent="0.2">
      <c r="A101" s="444"/>
      <c r="B101" s="445"/>
      <c r="C101" s="445"/>
      <c r="D101" s="28"/>
      <c r="E101" s="10"/>
    </row>
    <row r="102" spans="1:7" s="5" customFormat="1" ht="12.75" x14ac:dyDescent="0.2">
      <c r="A102" s="841" t="s">
        <v>988</v>
      </c>
      <c r="B102" s="619" t="s">
        <v>989</v>
      </c>
      <c r="C102" s="619" t="s">
        <v>990</v>
      </c>
      <c r="D102" s="619" t="s">
        <v>991</v>
      </c>
      <c r="E102" s="619"/>
    </row>
    <row r="103" spans="1:7" s="5" customFormat="1" ht="12.75" x14ac:dyDescent="0.2">
      <c r="A103" s="842"/>
      <c r="B103" s="615" t="s">
        <v>992</v>
      </c>
      <c r="C103" s="615" t="s">
        <v>993</v>
      </c>
      <c r="D103" s="615" t="s">
        <v>994</v>
      </c>
      <c r="E103" s="730" t="s">
        <v>995</v>
      </c>
    </row>
    <row r="104" spans="1:7" s="5" customFormat="1" ht="12.75" x14ac:dyDescent="0.2">
      <c r="A104" s="843"/>
      <c r="B104" s="621" t="s">
        <v>331</v>
      </c>
      <c r="C104" s="621" t="s">
        <v>841</v>
      </c>
      <c r="D104" s="621" t="s">
        <v>996</v>
      </c>
      <c r="E104" s="621" t="s">
        <v>845</v>
      </c>
    </row>
    <row r="105" spans="1:7" s="5" customFormat="1" ht="12.75" x14ac:dyDescent="0.2">
      <c r="A105" s="446" t="s">
        <v>997</v>
      </c>
      <c r="B105" s="31">
        <f>C47*0.1</f>
        <v>7520869.4840000011</v>
      </c>
      <c r="C105" s="31">
        <f>C47-B89-B90-B91</f>
        <v>16250224.440000005</v>
      </c>
      <c r="D105" s="445">
        <f>C105-F89-F90-F91</f>
        <v>16250224.440000005</v>
      </c>
      <c r="E105" s="12">
        <f>IF(C47&gt;0,D105/C47*100,0)</f>
        <v>21.606842765415557</v>
      </c>
    </row>
    <row r="106" spans="1:7" s="5" customFormat="1" ht="12.75" x14ac:dyDescent="0.2">
      <c r="A106" s="447"/>
      <c r="B106" s="25"/>
      <c r="C106" s="445"/>
      <c r="D106" s="437"/>
      <c r="E106" s="10"/>
    </row>
    <row r="107" spans="1:7" s="5" customFormat="1" ht="12.75" x14ac:dyDescent="0.2">
      <c r="A107" s="844" t="s">
        <v>998</v>
      </c>
      <c r="B107" s="619" t="s">
        <v>999</v>
      </c>
      <c r="C107" s="619" t="s">
        <v>990</v>
      </c>
      <c r="D107" s="619" t="s">
        <v>1000</v>
      </c>
      <c r="E107" s="619" t="s">
        <v>1001</v>
      </c>
      <c r="F107" s="619" t="s">
        <v>1000</v>
      </c>
      <c r="G107" s="619" t="s">
        <v>990</v>
      </c>
    </row>
    <row r="108" spans="1:7" s="5" customFormat="1" ht="12.75" x14ac:dyDescent="0.2">
      <c r="A108" s="845"/>
      <c r="B108" s="615" t="s">
        <v>1002</v>
      </c>
      <c r="C108" s="615" t="s">
        <v>993</v>
      </c>
      <c r="D108" s="615" t="s">
        <v>1003</v>
      </c>
      <c r="E108" s="615" t="s">
        <v>1004</v>
      </c>
      <c r="F108" s="615" t="s">
        <v>1005</v>
      </c>
      <c r="G108" s="615" t="s">
        <v>1006</v>
      </c>
    </row>
    <row r="109" spans="1:7" s="5" customFormat="1" ht="12.75" x14ac:dyDescent="0.2">
      <c r="A109" s="846"/>
      <c r="B109" s="615" t="s">
        <v>1007</v>
      </c>
      <c r="C109" s="615" t="s">
        <v>1008</v>
      </c>
      <c r="D109" s="615" t="s">
        <v>1004</v>
      </c>
      <c r="E109" s="615" t="s">
        <v>1009</v>
      </c>
      <c r="F109" s="615" t="s">
        <v>1004</v>
      </c>
      <c r="G109" s="615" t="s">
        <v>1010</v>
      </c>
    </row>
    <row r="110" spans="1:7" s="5" customFormat="1" ht="12.75" x14ac:dyDescent="0.2">
      <c r="A110" s="846"/>
      <c r="B110" s="615" t="s">
        <v>1011</v>
      </c>
      <c r="C110" s="615" t="s">
        <v>136</v>
      </c>
      <c r="D110" s="615"/>
      <c r="E110" s="615" t="s">
        <v>1012</v>
      </c>
      <c r="F110" s="615"/>
      <c r="G110" s="615"/>
    </row>
    <row r="111" spans="1:7" s="5" customFormat="1" ht="12.75" x14ac:dyDescent="0.2">
      <c r="A111" s="847"/>
      <c r="B111" s="621" t="s">
        <v>1013</v>
      </c>
      <c r="C111" s="621" t="s">
        <v>1014</v>
      </c>
      <c r="D111" s="621" t="s">
        <v>852</v>
      </c>
      <c r="E111" s="621" t="s">
        <v>854</v>
      </c>
      <c r="F111" s="621" t="s">
        <v>855</v>
      </c>
      <c r="G111" s="621" t="s">
        <v>1015</v>
      </c>
    </row>
    <row r="112" spans="1:7" s="5" customFormat="1" ht="12.75" x14ac:dyDescent="0.2">
      <c r="A112" s="435" t="s">
        <v>1016</v>
      </c>
      <c r="B112" s="150">
        <f t="shared" ref="B112:G112" si="0">SUM(B113:B114)</f>
        <v>6135494.75</v>
      </c>
      <c r="C112" s="150">
        <f t="shared" si="0"/>
        <v>6040306.2599999998</v>
      </c>
      <c r="D112" s="150">
        <f t="shared" si="0"/>
        <v>6040306.2599999998</v>
      </c>
      <c r="E112" s="8">
        <f t="shared" si="0"/>
        <v>6040306.2599999998</v>
      </c>
      <c r="F112" s="8">
        <f t="shared" si="0"/>
        <v>0</v>
      </c>
      <c r="G112" s="8">
        <f t="shared" si="0"/>
        <v>0</v>
      </c>
    </row>
    <row r="113" spans="1:7" s="5" customFormat="1" ht="12.75" x14ac:dyDescent="0.2">
      <c r="A113" s="436" t="s">
        <v>1017</v>
      </c>
      <c r="B113" s="434">
        <v>6135494.75</v>
      </c>
      <c r="C113" s="434">
        <v>6040306.2599999998</v>
      </c>
      <c r="D113" s="434">
        <v>6040306.2599999998</v>
      </c>
      <c r="E113" s="4">
        <v>6040306.2599999998</v>
      </c>
      <c r="F113" s="67"/>
      <c r="G113" s="67"/>
    </row>
    <row r="114" spans="1:7" s="5" customFormat="1" ht="12.75" x14ac:dyDescent="0.2">
      <c r="A114" s="438" t="s">
        <v>1018</v>
      </c>
      <c r="B114" s="38"/>
      <c r="C114" s="38"/>
      <c r="D114" s="38"/>
      <c r="E114" s="20"/>
      <c r="F114" s="448"/>
      <c r="G114" s="448"/>
    </row>
    <row r="115" spans="1:7" s="5" customFormat="1" ht="12.75" x14ac:dyDescent="0.2">
      <c r="A115" s="444"/>
      <c r="B115" s="27"/>
      <c r="C115" s="437"/>
      <c r="D115" s="28"/>
      <c r="E115" s="10"/>
    </row>
    <row r="116" spans="1:7" s="5" customFormat="1" ht="12.75" x14ac:dyDescent="0.2">
      <c r="A116" s="738" t="s">
        <v>1019</v>
      </c>
      <c r="B116" s="619" t="s">
        <v>94</v>
      </c>
      <c r="C116" s="619" t="s">
        <v>97</v>
      </c>
      <c r="D116" s="619" t="s">
        <v>97</v>
      </c>
      <c r="E116" s="619" t="s">
        <v>97</v>
      </c>
      <c r="F116" s="619" t="s">
        <v>950</v>
      </c>
    </row>
    <row r="117" spans="1:7" s="5" customFormat="1" ht="12.75" x14ac:dyDescent="0.2">
      <c r="A117" s="848"/>
      <c r="B117" s="615" t="s">
        <v>71</v>
      </c>
      <c r="C117" s="615" t="s">
        <v>453</v>
      </c>
      <c r="D117" s="615" t="s">
        <v>951</v>
      </c>
      <c r="E117" s="615" t="s">
        <v>952</v>
      </c>
      <c r="F117" s="615" t="s">
        <v>953</v>
      </c>
    </row>
    <row r="118" spans="1:7" s="5" customFormat="1" ht="12.75" x14ac:dyDescent="0.2">
      <c r="A118" s="849"/>
      <c r="B118" s="621" t="s">
        <v>91</v>
      </c>
      <c r="C118" s="621" t="s">
        <v>99</v>
      </c>
      <c r="D118" s="621" t="s">
        <v>100</v>
      </c>
      <c r="E118" s="621" t="s">
        <v>177</v>
      </c>
      <c r="F118" s="621" t="s">
        <v>101</v>
      </c>
    </row>
    <row r="119" spans="1:7" s="5" customFormat="1" ht="12.75" x14ac:dyDescent="0.2">
      <c r="A119" s="433" t="s">
        <v>1020</v>
      </c>
      <c r="B119" s="24">
        <f>SUM(B120:B121)</f>
        <v>84862000</v>
      </c>
      <c r="C119" s="24">
        <f>SUM(C120:C121)</f>
        <v>39992221.54999999</v>
      </c>
      <c r="D119" s="24">
        <f>SUM(D120:D121)</f>
        <v>24385475.640000004</v>
      </c>
      <c r="E119" s="24">
        <f>SUM(E120:E121)</f>
        <v>21427439.979999997</v>
      </c>
      <c r="F119" s="150">
        <f>SUM(F120:F121)</f>
        <v>0</v>
      </c>
    </row>
    <row r="120" spans="1:7" s="5" customFormat="1" ht="12.75" x14ac:dyDescent="0.2">
      <c r="A120" s="425" t="s">
        <v>1021</v>
      </c>
      <c r="B120" s="27"/>
      <c r="C120" s="27"/>
      <c r="D120" s="27"/>
      <c r="E120" s="27"/>
      <c r="F120" s="434"/>
    </row>
    <row r="121" spans="1:7" s="5" customFormat="1" ht="12.75" x14ac:dyDescent="0.2">
      <c r="A121" s="425" t="s">
        <v>1022</v>
      </c>
      <c r="B121" s="27">
        <v>84862000</v>
      </c>
      <c r="C121" s="27">
        <v>39992221.54999999</v>
      </c>
      <c r="D121" s="27">
        <v>24385475.640000004</v>
      </c>
      <c r="E121" s="27">
        <v>21427439.979999997</v>
      </c>
      <c r="F121" s="434"/>
    </row>
    <row r="122" spans="1:7" s="5" customFormat="1" ht="12.75" x14ac:dyDescent="0.2">
      <c r="A122" s="425" t="s">
        <v>1023</v>
      </c>
      <c r="B122" s="27">
        <v>101048400</v>
      </c>
      <c r="C122" s="27">
        <v>34761211.289999999</v>
      </c>
      <c r="D122" s="27">
        <v>20402153.899999999</v>
      </c>
      <c r="E122" s="27">
        <v>17291126.979999997</v>
      </c>
      <c r="F122" s="434"/>
    </row>
    <row r="123" spans="1:7" s="5" customFormat="1" ht="12.75" x14ac:dyDescent="0.2">
      <c r="A123" s="449" t="s">
        <v>1024</v>
      </c>
      <c r="B123" s="30">
        <f>B119+B122</f>
        <v>185910400</v>
      </c>
      <c r="C123" s="30">
        <f>C119+C122</f>
        <v>74753432.839999989</v>
      </c>
      <c r="D123" s="30">
        <f>D119+D122</f>
        <v>44787629.540000007</v>
      </c>
      <c r="E123" s="30">
        <f>E119+E122</f>
        <v>38718566.959999993</v>
      </c>
      <c r="F123" s="30">
        <f>F119+F122</f>
        <v>0</v>
      </c>
    </row>
    <row r="124" spans="1:7" s="5" customFormat="1" ht="12.75" x14ac:dyDescent="0.2">
      <c r="A124" s="45"/>
      <c r="B124" s="23"/>
      <c r="C124" s="23"/>
      <c r="D124" s="23"/>
      <c r="E124" s="23"/>
      <c r="F124" s="23"/>
      <c r="G124" s="17"/>
    </row>
    <row r="125" spans="1:7" s="5" customFormat="1" ht="12.75" x14ac:dyDescent="0.2">
      <c r="A125" s="802" t="s">
        <v>1025</v>
      </c>
      <c r="B125" s="835"/>
      <c r="C125" s="835"/>
      <c r="D125" s="835"/>
      <c r="E125" s="803"/>
      <c r="F125" s="594" t="s">
        <v>144</v>
      </c>
      <c r="G125" s="486"/>
    </row>
    <row r="126" spans="1:7" s="5" customFormat="1" ht="12.75" customHeight="1" x14ac:dyDescent="0.2">
      <c r="A126" s="836" t="s">
        <v>1026</v>
      </c>
      <c r="B126" s="837"/>
      <c r="C126" s="837"/>
      <c r="D126" s="837"/>
      <c r="E126" s="837"/>
      <c r="F126" s="720">
        <f>C89+E89+D123+F123+E113</f>
        <v>109786406.2</v>
      </c>
      <c r="G126" s="487"/>
    </row>
    <row r="127" spans="1:7" s="5" customFormat="1" ht="12.75" x14ac:dyDescent="0.2">
      <c r="A127" s="851" t="s">
        <v>1027</v>
      </c>
      <c r="B127" s="852"/>
      <c r="C127" s="852"/>
      <c r="D127" s="852"/>
      <c r="E127" s="852"/>
      <c r="F127" s="721">
        <f>C57</f>
        <v>22873326.829999991</v>
      </c>
      <c r="G127" s="487"/>
    </row>
    <row r="128" spans="1:7" s="5" customFormat="1" ht="12.75" customHeight="1" x14ac:dyDescent="0.2">
      <c r="A128" s="851" t="s">
        <v>1028</v>
      </c>
      <c r="B128" s="852"/>
      <c r="C128" s="852"/>
      <c r="D128" s="852"/>
      <c r="E128" s="852"/>
      <c r="F128" s="722">
        <f>F89</f>
        <v>0</v>
      </c>
      <c r="G128" s="488"/>
    </row>
    <row r="129" spans="1:7" s="5" customFormat="1" ht="12.75" x14ac:dyDescent="0.2">
      <c r="A129" s="860" t="s">
        <v>1029</v>
      </c>
      <c r="B129" s="861"/>
      <c r="C129" s="861"/>
      <c r="D129" s="861"/>
      <c r="E129" s="862"/>
      <c r="F129" s="722"/>
      <c r="G129" s="488">
        <v>0</v>
      </c>
    </row>
    <row r="130" spans="1:7" s="5" customFormat="1" ht="12.75" customHeight="1" x14ac:dyDescent="0.2">
      <c r="A130" s="855" t="s">
        <v>1030</v>
      </c>
      <c r="B130" s="856"/>
      <c r="C130" s="856"/>
      <c r="D130" s="856"/>
      <c r="E130" s="856"/>
      <c r="F130" s="723">
        <f>E140+E143</f>
        <v>1232243.72</v>
      </c>
      <c r="G130" s="489"/>
    </row>
    <row r="131" spans="1:7" s="5" customFormat="1" ht="12.75" x14ac:dyDescent="0.2">
      <c r="A131" s="857" t="s">
        <v>1031</v>
      </c>
      <c r="B131" s="858"/>
      <c r="C131" s="858"/>
      <c r="D131" s="858"/>
      <c r="E131" s="859"/>
      <c r="F131" s="724">
        <f>F126-SUM(F127:F130)</f>
        <v>85680835.650000006</v>
      </c>
      <c r="G131" s="251"/>
    </row>
    <row r="132" spans="1:7" s="48" customFormat="1" ht="12.75" x14ac:dyDescent="0.2">
      <c r="A132" s="450"/>
      <c r="B132" s="46"/>
      <c r="C132" s="46"/>
      <c r="D132" s="46"/>
      <c r="E132" s="47"/>
    </row>
    <row r="133" spans="1:7" s="48" customFormat="1" ht="12.75" x14ac:dyDescent="0.2">
      <c r="A133" s="738" t="s">
        <v>1032</v>
      </c>
      <c r="B133" s="619" t="s">
        <v>980</v>
      </c>
      <c r="C133" s="619" t="s">
        <v>981</v>
      </c>
      <c r="D133" s="619" t="s">
        <v>983</v>
      </c>
      <c r="E133" s="47"/>
    </row>
    <row r="134" spans="1:7" s="48" customFormat="1" ht="12.75" x14ac:dyDescent="0.2">
      <c r="A134" s="849"/>
      <c r="B134" s="621" t="s">
        <v>865</v>
      </c>
      <c r="C134" s="621" t="s">
        <v>1033</v>
      </c>
      <c r="D134" s="621" t="s">
        <v>866</v>
      </c>
      <c r="E134" s="47"/>
    </row>
    <row r="135" spans="1:7" s="48" customFormat="1" ht="12.75" x14ac:dyDescent="0.2">
      <c r="A135" s="451" t="s">
        <v>1034</v>
      </c>
      <c r="B135" s="30">
        <f>C37*0.25</f>
        <v>114649022.72</v>
      </c>
      <c r="C135" s="30">
        <f>F131</f>
        <v>85680835.650000006</v>
      </c>
      <c r="D135" s="30">
        <f>IF(C37&gt;0,F131/C37*100,0)</f>
        <v>18.683289577455199</v>
      </c>
      <c r="E135" s="47"/>
    </row>
    <row r="136" spans="1:7" s="48" customFormat="1" ht="12.75" x14ac:dyDescent="0.2">
      <c r="A136" s="452"/>
      <c r="B136" s="150"/>
      <c r="C136" s="150"/>
      <c r="D136" s="32"/>
      <c r="E136" s="47"/>
    </row>
    <row r="137" spans="1:7" s="48" customFormat="1" ht="12.75" x14ac:dyDescent="0.2">
      <c r="A137" s="853" t="s">
        <v>1035</v>
      </c>
      <c r="B137" s="619" t="s">
        <v>1036</v>
      </c>
      <c r="C137" s="619" t="s">
        <v>1037</v>
      </c>
      <c r="D137" s="619" t="s">
        <v>1038</v>
      </c>
      <c r="E137" s="619" t="s">
        <v>1039</v>
      </c>
      <c r="F137" s="619" t="s">
        <v>1040</v>
      </c>
    </row>
    <row r="138" spans="1:7" s="5" customFormat="1" ht="12.75" x14ac:dyDescent="0.2">
      <c r="A138" s="854"/>
      <c r="B138" s="621" t="s">
        <v>867</v>
      </c>
      <c r="C138" s="621" t="s">
        <v>1041</v>
      </c>
      <c r="D138" s="621" t="s">
        <v>1042</v>
      </c>
      <c r="E138" s="621" t="s">
        <v>1043</v>
      </c>
      <c r="F138" s="621" t="s">
        <v>1044</v>
      </c>
      <c r="G138" s="255"/>
    </row>
    <row r="139" spans="1:7" s="5" customFormat="1" ht="12.75" x14ac:dyDescent="0.2">
      <c r="A139" s="453" t="s">
        <v>1045</v>
      </c>
      <c r="B139" s="16">
        <f>B140+B143+B146</f>
        <v>12531241.449999999</v>
      </c>
      <c r="C139" s="18">
        <f>C140+C143+C146</f>
        <v>9775931.0299999993</v>
      </c>
      <c r="D139" s="18">
        <f>D140+D143+D146</f>
        <v>11296572.739999998</v>
      </c>
      <c r="E139" s="18">
        <f>E140+E143+E146</f>
        <v>1232243.72</v>
      </c>
      <c r="F139" s="16">
        <f>F140+F143+F146</f>
        <v>2424.990000000922</v>
      </c>
      <c r="G139" s="494"/>
    </row>
    <row r="140" spans="1:7" s="5" customFormat="1" ht="12.75" x14ac:dyDescent="0.2">
      <c r="A140" s="454" t="s">
        <v>1046</v>
      </c>
      <c r="B140" s="18">
        <f>SUM(B141:B142)</f>
        <v>12531241.449999999</v>
      </c>
      <c r="C140" s="18">
        <f>SUM(C141:C142)</f>
        <v>9775931.0299999993</v>
      </c>
      <c r="D140" s="18">
        <f>SUM(D141:D142)</f>
        <v>11296572.739999998</v>
      </c>
      <c r="E140" s="18">
        <f>SUM(E141:E142)</f>
        <v>1232243.72</v>
      </c>
      <c r="F140" s="18">
        <f>SUM(F141:F142)</f>
        <v>2424.990000000922</v>
      </c>
      <c r="G140" s="486"/>
    </row>
    <row r="141" spans="1:7" s="5" customFormat="1" ht="12.75" x14ac:dyDescent="0.2">
      <c r="A141" s="454" t="s">
        <v>1100</v>
      </c>
      <c r="B141" s="18">
        <v>1523066.7</v>
      </c>
      <c r="C141" s="15">
        <v>0</v>
      </c>
      <c r="D141" s="15">
        <v>1523066.7</v>
      </c>
      <c r="E141" s="15">
        <v>0</v>
      </c>
      <c r="F141" s="18">
        <f>B141-D141-E141</f>
        <v>0</v>
      </c>
      <c r="G141" s="486">
        <v>0</v>
      </c>
    </row>
    <row r="142" spans="1:7" s="5" customFormat="1" ht="12.75" x14ac:dyDescent="0.2">
      <c r="A142" s="454" t="s">
        <v>1101</v>
      </c>
      <c r="B142" s="18">
        <v>11008174.75</v>
      </c>
      <c r="C142" s="15">
        <v>9775931.0299999993</v>
      </c>
      <c r="D142" s="15">
        <v>9773506.0399999991</v>
      </c>
      <c r="E142" s="15">
        <v>1232243.72</v>
      </c>
      <c r="F142" s="18">
        <f>B142-D142-E142</f>
        <v>2424.990000000922</v>
      </c>
      <c r="G142" s="486">
        <v>0</v>
      </c>
    </row>
    <row r="143" spans="1:7" s="5" customFormat="1" ht="14.25" customHeight="1" x14ac:dyDescent="0.2">
      <c r="A143" s="454" t="s">
        <v>1047</v>
      </c>
      <c r="B143" s="18">
        <v>0</v>
      </c>
      <c r="C143" s="18">
        <v>0</v>
      </c>
      <c r="D143" s="18">
        <v>0</v>
      </c>
      <c r="E143" s="18">
        <v>0</v>
      </c>
      <c r="F143" s="18">
        <v>0</v>
      </c>
      <c r="G143" s="251"/>
    </row>
    <row r="144" spans="1:7" s="5" customFormat="1" ht="14.25" customHeight="1" x14ac:dyDescent="0.2">
      <c r="A144" s="454" t="s">
        <v>1102</v>
      </c>
      <c r="B144" s="18">
        <v>0</v>
      </c>
      <c r="C144" s="18">
        <v>0</v>
      </c>
      <c r="D144" s="18">
        <v>0</v>
      </c>
      <c r="E144" s="18">
        <v>0</v>
      </c>
      <c r="F144" s="18">
        <v>0</v>
      </c>
      <c r="G144" s="251">
        <v>0</v>
      </c>
    </row>
    <row r="145" spans="1:7" s="5" customFormat="1" ht="14.25" customHeight="1" x14ac:dyDescent="0.2">
      <c r="A145" s="454" t="s">
        <v>1103</v>
      </c>
      <c r="B145" s="18">
        <v>0</v>
      </c>
      <c r="C145" s="18">
        <v>0</v>
      </c>
      <c r="D145" s="18">
        <v>0</v>
      </c>
      <c r="E145" s="18">
        <v>0</v>
      </c>
      <c r="F145" s="18">
        <v>0</v>
      </c>
      <c r="G145" s="251">
        <v>0</v>
      </c>
    </row>
    <row r="146" spans="1:7" s="5" customFormat="1" ht="14.25" customHeight="1" x14ac:dyDescent="0.2">
      <c r="A146" s="454" t="s">
        <v>1048</v>
      </c>
      <c r="B146" s="18">
        <v>0</v>
      </c>
      <c r="C146" s="18">
        <v>0</v>
      </c>
      <c r="D146" s="18">
        <v>0</v>
      </c>
      <c r="E146" s="18">
        <v>0</v>
      </c>
      <c r="F146" s="18">
        <v>0</v>
      </c>
      <c r="G146" s="251"/>
    </row>
    <row r="147" spans="1:7" s="5" customFormat="1" ht="14.25" customHeight="1" x14ac:dyDescent="0.2">
      <c r="A147" s="454" t="s">
        <v>1104</v>
      </c>
      <c r="B147" s="18">
        <v>0</v>
      </c>
      <c r="C147" s="18">
        <v>0</v>
      </c>
      <c r="D147" s="18">
        <v>0</v>
      </c>
      <c r="E147" s="18">
        <v>0</v>
      </c>
      <c r="F147" s="18">
        <v>0</v>
      </c>
      <c r="G147" s="251"/>
    </row>
    <row r="148" spans="1:7" s="5" customFormat="1" ht="12.75" x14ac:dyDescent="0.2">
      <c r="A148" s="454" t="s">
        <v>1105</v>
      </c>
      <c r="B148" s="42">
        <v>0</v>
      </c>
      <c r="C148" s="42">
        <v>0</v>
      </c>
      <c r="D148" s="42">
        <v>0</v>
      </c>
      <c r="E148" s="42">
        <v>0</v>
      </c>
      <c r="F148" s="42">
        <v>0</v>
      </c>
      <c r="G148" s="251"/>
    </row>
    <row r="149" spans="1:7" s="5" customFormat="1" ht="12.75" x14ac:dyDescent="0.2">
      <c r="A149" s="49"/>
      <c r="B149" s="34"/>
      <c r="C149" s="34"/>
      <c r="D149" s="34"/>
      <c r="E149" s="34"/>
      <c r="F149" s="34"/>
    </row>
    <row r="150" spans="1:7" s="5" customFormat="1" ht="12.75" x14ac:dyDescent="0.2">
      <c r="A150" s="838" t="s">
        <v>299</v>
      </c>
      <c r="B150" s="839"/>
      <c r="C150" s="840"/>
      <c r="D150" s="36"/>
      <c r="E150" s="36"/>
      <c r="F150" s="36"/>
    </row>
    <row r="151" spans="1:7" s="5" customFormat="1" ht="12.75" x14ac:dyDescent="0.2">
      <c r="A151" s="614"/>
      <c r="B151" s="618" t="s">
        <v>67</v>
      </c>
      <c r="C151" s="619" t="s">
        <v>69</v>
      </c>
      <c r="D151" s="36"/>
      <c r="E151" s="36"/>
      <c r="F151" s="36"/>
    </row>
    <row r="152" spans="1:7" s="5" customFormat="1" ht="12.75" x14ac:dyDescent="0.2">
      <c r="A152" s="615" t="s">
        <v>467</v>
      </c>
      <c r="B152" s="620" t="s">
        <v>71</v>
      </c>
      <c r="C152" s="615" t="s">
        <v>932</v>
      </c>
      <c r="D152" s="36"/>
      <c r="E152" s="36"/>
      <c r="F152" s="36"/>
    </row>
    <row r="153" spans="1:7" s="5" customFormat="1" ht="12.75" x14ac:dyDescent="0.2">
      <c r="A153" s="617"/>
      <c r="B153" s="621" t="s">
        <v>75</v>
      </c>
      <c r="C153" s="621" t="s">
        <v>76</v>
      </c>
      <c r="D153" s="36"/>
      <c r="E153" s="36"/>
      <c r="F153" s="36"/>
    </row>
    <row r="154" spans="1:7" s="5" customFormat="1" ht="12.75" x14ac:dyDescent="0.2">
      <c r="A154" s="455" t="s">
        <v>1049</v>
      </c>
      <c r="B154" s="7">
        <f>SUM(B155:B159)</f>
        <v>22460906.800000001</v>
      </c>
      <c r="C154" s="4">
        <f>SUM(C155:C159)</f>
        <v>13476628.16</v>
      </c>
      <c r="D154" s="36"/>
      <c r="E154" s="36"/>
      <c r="F154" s="36"/>
    </row>
    <row r="155" spans="1:7" s="5" customFormat="1" ht="12.75" x14ac:dyDescent="0.2">
      <c r="A155" s="455" t="s">
        <v>1050</v>
      </c>
      <c r="B155" s="7">
        <v>16860000</v>
      </c>
      <c r="C155" s="4">
        <v>10463264.539999999</v>
      </c>
      <c r="D155" s="36"/>
      <c r="E155" s="36"/>
      <c r="F155" s="36"/>
    </row>
    <row r="156" spans="1:7" s="5" customFormat="1" ht="12.75" x14ac:dyDescent="0.2">
      <c r="A156" s="455" t="s">
        <v>1051</v>
      </c>
      <c r="B156" s="7">
        <v>0</v>
      </c>
      <c r="C156" s="4">
        <v>7.15</v>
      </c>
      <c r="D156" s="36"/>
      <c r="E156" s="36"/>
      <c r="F156" s="36"/>
    </row>
    <row r="157" spans="1:7" s="5" customFormat="1" ht="12.75" x14ac:dyDescent="0.2">
      <c r="A157" s="455" t="s">
        <v>1052</v>
      </c>
      <c r="B157" s="7">
        <v>5425806.7999999998</v>
      </c>
      <c r="C157" s="4">
        <v>2948327.27</v>
      </c>
      <c r="D157" s="36"/>
      <c r="E157" s="36"/>
      <c r="F157" s="36"/>
    </row>
    <row r="158" spans="1:7" s="5" customFormat="1" ht="12.75" x14ac:dyDescent="0.2">
      <c r="A158" s="455" t="s">
        <v>1053</v>
      </c>
      <c r="B158" s="7">
        <v>103100</v>
      </c>
      <c r="C158" s="4">
        <v>38140.49</v>
      </c>
      <c r="D158" s="36"/>
      <c r="E158" s="36"/>
      <c r="F158" s="36"/>
    </row>
    <row r="159" spans="1:7" s="5" customFormat="1" ht="12.75" x14ac:dyDescent="0.2">
      <c r="A159" s="455" t="s">
        <v>1054</v>
      </c>
      <c r="B159" s="7">
        <v>72000</v>
      </c>
      <c r="C159" s="4">
        <v>26888.71</v>
      </c>
      <c r="D159" s="36"/>
      <c r="E159" s="36"/>
      <c r="F159" s="36"/>
    </row>
    <row r="160" spans="1:7" s="5" customFormat="1" ht="12.75" x14ac:dyDescent="0.2">
      <c r="A160" s="455" t="s">
        <v>1055</v>
      </c>
      <c r="B160" s="7">
        <v>11114263.199999999</v>
      </c>
      <c r="C160" s="4">
        <v>4651199.1900000004</v>
      </c>
      <c r="D160" s="36"/>
      <c r="E160" s="36"/>
      <c r="F160" s="36"/>
    </row>
    <row r="161" spans="1:6" s="5" customFormat="1" ht="12.75" x14ac:dyDescent="0.2">
      <c r="A161" s="456" t="s">
        <v>1056</v>
      </c>
      <c r="B161" s="7"/>
      <c r="C161" s="4"/>
      <c r="D161" s="36"/>
      <c r="E161" s="36"/>
      <c r="F161" s="36"/>
    </row>
    <row r="162" spans="1:6" s="5" customFormat="1" ht="12.75" x14ac:dyDescent="0.2">
      <c r="A162" s="456" t="s">
        <v>1057</v>
      </c>
      <c r="B162" s="7"/>
      <c r="C162" s="4"/>
      <c r="D162" s="36"/>
      <c r="E162" s="36"/>
      <c r="F162" s="36"/>
    </row>
    <row r="163" spans="1:6" s="5" customFormat="1" ht="12.75" x14ac:dyDescent="0.2">
      <c r="A163" s="455" t="s">
        <v>1058</v>
      </c>
      <c r="B163" s="7">
        <v>185400</v>
      </c>
      <c r="C163" s="4">
        <v>298632.11</v>
      </c>
      <c r="D163" s="36"/>
      <c r="E163" s="36"/>
      <c r="F163" s="36"/>
    </row>
    <row r="164" spans="1:6" s="5" customFormat="1" ht="12.75" x14ac:dyDescent="0.2">
      <c r="A164" s="457" t="s">
        <v>1059</v>
      </c>
      <c r="B164" s="37">
        <f>B154+B160+B161+B162+B163</f>
        <v>33760570</v>
      </c>
      <c r="C164" s="451">
        <f>C154+C160+C161+C162+C163</f>
        <v>18426459.460000001</v>
      </c>
      <c r="D164" s="39"/>
      <c r="E164" s="39"/>
      <c r="F164" s="36"/>
    </row>
    <row r="165" spans="1:6" s="5" customFormat="1" ht="12.75" x14ac:dyDescent="0.2">
      <c r="A165" s="39"/>
      <c r="B165" s="39"/>
      <c r="C165" s="39"/>
      <c r="D165" s="39"/>
      <c r="E165" s="39"/>
      <c r="F165" s="36"/>
    </row>
    <row r="166" spans="1:6" s="5" customFormat="1" ht="12.75" x14ac:dyDescent="0.2">
      <c r="A166" s="738" t="s">
        <v>1060</v>
      </c>
      <c r="B166" s="619" t="s">
        <v>94</v>
      </c>
      <c r="C166" s="619" t="s">
        <v>97</v>
      </c>
      <c r="D166" s="619" t="s">
        <v>97</v>
      </c>
      <c r="E166" s="619" t="s">
        <v>97</v>
      </c>
      <c r="F166" s="619" t="s">
        <v>950</v>
      </c>
    </row>
    <row r="167" spans="1:6" s="5" customFormat="1" ht="12.75" x14ac:dyDescent="0.2">
      <c r="A167" s="848"/>
      <c r="B167" s="615" t="s">
        <v>71</v>
      </c>
      <c r="C167" s="615" t="s">
        <v>453</v>
      </c>
      <c r="D167" s="615" t="s">
        <v>951</v>
      </c>
      <c r="E167" s="615" t="s">
        <v>952</v>
      </c>
      <c r="F167" s="615" t="s">
        <v>953</v>
      </c>
    </row>
    <row r="168" spans="1:6" s="5" customFormat="1" ht="12.75" x14ac:dyDescent="0.2">
      <c r="A168" s="849"/>
      <c r="B168" s="621" t="s">
        <v>91</v>
      </c>
      <c r="C168" s="621" t="s">
        <v>99</v>
      </c>
      <c r="D168" s="621" t="s">
        <v>100</v>
      </c>
      <c r="E168" s="621" t="s">
        <v>177</v>
      </c>
      <c r="F168" s="621" t="s">
        <v>101</v>
      </c>
    </row>
    <row r="169" spans="1:6" s="5" customFormat="1" ht="12.75" x14ac:dyDescent="0.2">
      <c r="A169" s="433" t="s">
        <v>1061</v>
      </c>
      <c r="B169" s="24">
        <f>SUM(B170:B171)</f>
        <v>11982130.57</v>
      </c>
      <c r="C169" s="24"/>
      <c r="D169" s="24"/>
      <c r="E169" s="24"/>
      <c r="F169" s="150"/>
    </row>
    <row r="170" spans="1:6" s="5" customFormat="1" ht="12.75" x14ac:dyDescent="0.2">
      <c r="A170" s="425" t="s">
        <v>1062</v>
      </c>
      <c r="B170" s="27"/>
      <c r="C170" s="27"/>
      <c r="D170" s="27"/>
      <c r="E170" s="27"/>
      <c r="F170" s="434"/>
    </row>
    <row r="171" spans="1:6" s="5" customFormat="1" ht="12.75" x14ac:dyDescent="0.2">
      <c r="A171" s="425" t="s">
        <v>1063</v>
      </c>
      <c r="B171" s="27">
        <v>11982130.57</v>
      </c>
      <c r="C171" s="27">
        <v>8264213.7599999998</v>
      </c>
      <c r="D171" s="27">
        <v>1899835.24</v>
      </c>
      <c r="E171" s="27">
        <v>1621414.74</v>
      </c>
      <c r="F171" s="434"/>
    </row>
    <row r="172" spans="1:6" s="5" customFormat="1" ht="12.75" x14ac:dyDescent="0.2">
      <c r="A172" s="425" t="s">
        <v>1064</v>
      </c>
      <c r="B172" s="27">
        <v>17959205.079999998</v>
      </c>
      <c r="C172" s="27">
        <v>7593348.3200000003</v>
      </c>
      <c r="D172" s="27">
        <v>3596528.48</v>
      </c>
      <c r="E172" s="27">
        <v>3596528.48</v>
      </c>
      <c r="F172" s="434"/>
    </row>
    <row r="173" spans="1:6" s="5" customFormat="1" ht="12.75" x14ac:dyDescent="0.2">
      <c r="A173" s="425" t="s">
        <v>1065</v>
      </c>
      <c r="B173" s="27">
        <v>5202298</v>
      </c>
      <c r="C173" s="27">
        <v>2115178</v>
      </c>
      <c r="D173" s="27">
        <v>976521.88</v>
      </c>
      <c r="E173" s="27">
        <v>976521.88</v>
      </c>
      <c r="F173" s="434"/>
    </row>
    <row r="174" spans="1:6" s="5" customFormat="1" ht="12.75" x14ac:dyDescent="0.2">
      <c r="A174" s="425" t="s">
        <v>1066</v>
      </c>
      <c r="B174" s="27"/>
      <c r="C174" s="27"/>
      <c r="D174" s="27"/>
      <c r="E174" s="27"/>
      <c r="F174" s="434"/>
    </row>
    <row r="175" spans="1:6" s="5" customFormat="1" ht="12.75" x14ac:dyDescent="0.2">
      <c r="A175" s="458" t="s">
        <v>1067</v>
      </c>
      <c r="B175" s="27">
        <v>1661000</v>
      </c>
      <c r="C175" s="27">
        <v>1017955.32</v>
      </c>
      <c r="D175" s="27">
        <v>719922.31</v>
      </c>
      <c r="E175" s="27">
        <v>593179.81999999995</v>
      </c>
      <c r="F175" s="434"/>
    </row>
    <row r="176" spans="1:6" s="5" customFormat="1" ht="12.75" x14ac:dyDescent="0.2">
      <c r="A176" s="457" t="s">
        <v>1068</v>
      </c>
      <c r="B176" s="30">
        <f>B169+B172+B173+B174+B175</f>
        <v>36804633.649999999</v>
      </c>
      <c r="C176" s="30">
        <f>C169+C172+C173+C174+C175</f>
        <v>10726481.640000001</v>
      </c>
      <c r="D176" s="30">
        <f>D169+D172+D173+D174+D175</f>
        <v>5292972.67</v>
      </c>
      <c r="E176" s="30">
        <f>E169+E172+E173+E174+E175</f>
        <v>5166230.1800000006</v>
      </c>
      <c r="F176" s="30">
        <f>F169+F172+F173+F174+F175</f>
        <v>0</v>
      </c>
    </row>
    <row r="177" spans="1:6" s="5" customFormat="1" ht="12.75" x14ac:dyDescent="0.2">
      <c r="A177" s="39"/>
      <c r="B177" s="39"/>
      <c r="C177" s="39"/>
      <c r="D177" s="39"/>
      <c r="E177" s="39"/>
      <c r="F177" s="36"/>
    </row>
    <row r="178" spans="1:6" s="5" customFormat="1" ht="12.75" x14ac:dyDescent="0.2">
      <c r="A178" s="738" t="s">
        <v>1069</v>
      </c>
      <c r="B178" s="619" t="s">
        <v>94</v>
      </c>
      <c r="C178" s="619" t="s">
        <v>97</v>
      </c>
      <c r="D178" s="619" t="s">
        <v>97</v>
      </c>
      <c r="E178" s="619" t="s">
        <v>97</v>
      </c>
      <c r="F178" s="619" t="s">
        <v>950</v>
      </c>
    </row>
    <row r="179" spans="1:6" s="5" customFormat="1" ht="12.75" x14ac:dyDescent="0.2">
      <c r="A179" s="848"/>
      <c r="B179" s="615" t="s">
        <v>71</v>
      </c>
      <c r="C179" s="615" t="s">
        <v>453</v>
      </c>
      <c r="D179" s="615" t="s">
        <v>951</v>
      </c>
      <c r="E179" s="615" t="s">
        <v>952</v>
      </c>
      <c r="F179" s="615" t="s">
        <v>953</v>
      </c>
    </row>
    <row r="180" spans="1:6" s="5" customFormat="1" ht="12.75" x14ac:dyDescent="0.2">
      <c r="A180" s="849"/>
      <c r="B180" s="621" t="s">
        <v>91</v>
      </c>
      <c r="C180" s="621" t="s">
        <v>99</v>
      </c>
      <c r="D180" s="621" t="s">
        <v>100</v>
      </c>
      <c r="E180" s="621" t="s">
        <v>177</v>
      </c>
      <c r="F180" s="621" t="s">
        <v>101</v>
      </c>
    </row>
    <row r="181" spans="1:6" s="5" customFormat="1" ht="12.75" x14ac:dyDescent="0.2">
      <c r="A181" s="459" t="s">
        <v>1112</v>
      </c>
      <c r="B181" s="150">
        <f>B182+B187</f>
        <v>369801339.90999997</v>
      </c>
      <c r="C181" s="24">
        <f>C182+C187</f>
        <v>167591557.85000002</v>
      </c>
      <c r="D181" s="24">
        <f>D182+D187</f>
        <v>123531305.06</v>
      </c>
      <c r="E181" s="24">
        <f>E182+E187</f>
        <v>105852619.07000001</v>
      </c>
      <c r="F181" s="150">
        <f>F182+F187</f>
        <v>0</v>
      </c>
    </row>
    <row r="182" spans="1:6" s="5" customFormat="1" ht="12.75" x14ac:dyDescent="0.2">
      <c r="A182" s="455" t="s">
        <v>1070</v>
      </c>
      <c r="B182" s="434">
        <f>SUM(B183:B186)</f>
        <v>308535339.90999997</v>
      </c>
      <c r="C182" s="27">
        <f>SUM(C183:C186)</f>
        <v>161592365.60000002</v>
      </c>
      <c r="D182" s="27">
        <f>SUM(D183:D186)</f>
        <v>121687112.2</v>
      </c>
      <c r="E182" s="27">
        <f>SUM(E183:E186)</f>
        <v>104236973.92</v>
      </c>
      <c r="F182" s="434">
        <f>SUM(F183:F186)</f>
        <v>0</v>
      </c>
    </row>
    <row r="183" spans="1:6" s="5" customFormat="1" ht="12.75" x14ac:dyDescent="0.2">
      <c r="A183" s="455" t="s">
        <v>1071</v>
      </c>
      <c r="B183" s="434">
        <v>157372306.25999999</v>
      </c>
      <c r="C183" s="27">
        <v>70292916.120000005</v>
      </c>
      <c r="D183" s="27">
        <v>70181519.400000006</v>
      </c>
      <c r="E183" s="27">
        <v>58995880.899999999</v>
      </c>
      <c r="F183" s="434"/>
    </row>
    <row r="184" spans="1:6" s="5" customFormat="1" ht="12.75" x14ac:dyDescent="0.2">
      <c r="A184" s="455" t="s">
        <v>1072</v>
      </c>
      <c r="B184" s="434"/>
      <c r="C184" s="27"/>
      <c r="D184" s="27"/>
      <c r="E184" s="27"/>
      <c r="F184" s="434"/>
    </row>
    <row r="185" spans="1:6" s="5" customFormat="1" ht="12.75" x14ac:dyDescent="0.2">
      <c r="A185" s="455" t="s">
        <v>1073</v>
      </c>
      <c r="B185" s="434">
        <v>25933708.600000001</v>
      </c>
      <c r="C185" s="27">
        <v>25355530.199999999</v>
      </c>
      <c r="D185" s="27">
        <v>14789413.390000001</v>
      </c>
      <c r="E185" s="27">
        <v>12679340.220000001</v>
      </c>
      <c r="F185" s="434"/>
    </row>
    <row r="186" spans="1:6" s="5" customFormat="1" ht="12.75" x14ac:dyDescent="0.2">
      <c r="A186" s="455" t="s">
        <v>1074</v>
      </c>
      <c r="B186" s="434">
        <v>125229325.05</v>
      </c>
      <c r="C186" s="27">
        <v>65943919.280000001</v>
      </c>
      <c r="D186" s="27">
        <v>36716179.409999996</v>
      </c>
      <c r="E186" s="27">
        <v>32561752.800000001</v>
      </c>
      <c r="F186" s="434"/>
    </row>
    <row r="187" spans="1:6" s="5" customFormat="1" ht="12.75" x14ac:dyDescent="0.2">
      <c r="A187" s="455" t="s">
        <v>1075</v>
      </c>
      <c r="B187" s="434">
        <f>SUM(B188:B189)</f>
        <v>61266000</v>
      </c>
      <c r="C187" s="27">
        <f>SUM(C188:C189)</f>
        <v>5999192.25</v>
      </c>
      <c r="D187" s="27">
        <f>SUM(D188:D189)</f>
        <v>1844192.86</v>
      </c>
      <c r="E187" s="27">
        <f>SUM(E188:E189)</f>
        <v>1615645.15</v>
      </c>
      <c r="F187" s="434">
        <f>SUM(F188:F189)</f>
        <v>0</v>
      </c>
    </row>
    <row r="188" spans="1:6" s="5" customFormat="1" ht="12.75" x14ac:dyDescent="0.2">
      <c r="A188" s="455" t="s">
        <v>1076</v>
      </c>
      <c r="B188" s="434"/>
      <c r="C188" s="27"/>
      <c r="D188" s="27"/>
      <c r="E188" s="27"/>
      <c r="F188" s="434"/>
    </row>
    <row r="189" spans="1:6" s="5" customFormat="1" ht="12.75" x14ac:dyDescent="0.2">
      <c r="A189" s="460" t="s">
        <v>1077</v>
      </c>
      <c r="B189" s="38">
        <v>61266000</v>
      </c>
      <c r="C189" s="442">
        <v>5999192.25</v>
      </c>
      <c r="D189" s="442">
        <v>1844192.86</v>
      </c>
      <c r="E189" s="442">
        <v>1615645.15</v>
      </c>
      <c r="F189" s="38"/>
    </row>
    <row r="190" spans="1:6" s="5" customFormat="1" ht="12.75" x14ac:dyDescent="0.2">
      <c r="A190" s="39"/>
      <c r="B190" s="39"/>
      <c r="C190" s="39"/>
      <c r="D190" s="39"/>
      <c r="E190" s="39"/>
      <c r="F190" s="36"/>
    </row>
    <row r="191" spans="1:6" s="5" customFormat="1" ht="12.75" x14ac:dyDescent="0.2">
      <c r="A191" s="844" t="s">
        <v>459</v>
      </c>
      <c r="B191" s="841" t="s">
        <v>125</v>
      </c>
      <c r="C191" s="622" t="s">
        <v>723</v>
      </c>
    </row>
    <row r="192" spans="1:6" s="5" customFormat="1" ht="12.75" x14ac:dyDescent="0.2">
      <c r="A192" s="845"/>
      <c r="B192" s="822"/>
      <c r="C192" s="623" t="s">
        <v>724</v>
      </c>
    </row>
    <row r="193" spans="1:7" s="5" customFormat="1" ht="12.75" x14ac:dyDescent="0.2">
      <c r="A193" s="850"/>
      <c r="B193" s="621" t="s">
        <v>1078</v>
      </c>
      <c r="C193" s="621" t="s">
        <v>1079</v>
      </c>
    </row>
    <row r="194" spans="1:7" s="5" customFormat="1" ht="12.75" x14ac:dyDescent="0.2">
      <c r="A194" s="461" t="s">
        <v>1080</v>
      </c>
      <c r="B194" s="16">
        <v>6040306.2599999998</v>
      </c>
      <c r="C194" s="16">
        <v>14521686.67</v>
      </c>
    </row>
    <row r="195" spans="1:7" s="5" customFormat="1" ht="12.75" x14ac:dyDescent="0.2">
      <c r="A195" s="462" t="s">
        <v>1081</v>
      </c>
      <c r="B195" s="18">
        <f>C47</f>
        <v>75208694.840000004</v>
      </c>
      <c r="C195" s="18">
        <f>C155</f>
        <v>10463264.539999999</v>
      </c>
    </row>
    <row r="196" spans="1:7" s="5" customFormat="1" ht="12.75" x14ac:dyDescent="0.2">
      <c r="A196" s="462" t="s">
        <v>1082</v>
      </c>
      <c r="B196" s="18">
        <f>SUM(B197:B198)</f>
        <v>54453841.259999998</v>
      </c>
      <c r="C196" s="18">
        <f>SUM(C197:C198)</f>
        <v>1725397.01</v>
      </c>
    </row>
    <row r="197" spans="1:7" s="5" customFormat="1" ht="12.75" x14ac:dyDescent="0.2">
      <c r="A197" s="462" t="s">
        <v>1106</v>
      </c>
      <c r="B197" s="18">
        <v>54453841.259999998</v>
      </c>
      <c r="C197" s="18">
        <v>1160324.8</v>
      </c>
    </row>
    <row r="198" spans="1:7" s="5" customFormat="1" ht="12.75" x14ac:dyDescent="0.2">
      <c r="A198" s="462" t="s">
        <v>1107</v>
      </c>
      <c r="B198" s="18">
        <v>0</v>
      </c>
      <c r="C198" s="18">
        <v>565072.21</v>
      </c>
    </row>
    <row r="199" spans="1:7" s="5" customFormat="1" ht="12.75" x14ac:dyDescent="0.2">
      <c r="A199" s="462" t="s">
        <v>1083</v>
      </c>
      <c r="B199" s="18">
        <f>B194+B195-B196</f>
        <v>26795159.840000011</v>
      </c>
      <c r="C199" s="18">
        <f>C194+C195-C196</f>
        <v>23259554.199999999</v>
      </c>
    </row>
    <row r="200" spans="1:7" s="5" customFormat="1" ht="12.75" x14ac:dyDescent="0.2">
      <c r="A200" s="462" t="s">
        <v>1084</v>
      </c>
      <c r="B200" s="18"/>
      <c r="C200" s="18"/>
    </row>
    <row r="201" spans="1:7" s="5" customFormat="1" ht="12.75" x14ac:dyDescent="0.2">
      <c r="A201" s="462" t="s">
        <v>1085</v>
      </c>
      <c r="B201" s="18"/>
      <c r="C201" s="18"/>
    </row>
    <row r="202" spans="1:7" s="5" customFormat="1" ht="12.75" x14ac:dyDescent="0.2">
      <c r="A202" s="463" t="s">
        <v>1086</v>
      </c>
      <c r="B202" s="42">
        <f>B199+B200-B201</f>
        <v>26795159.840000011</v>
      </c>
      <c r="C202" s="42">
        <f>C199+C200-C201</f>
        <v>23259554.199999999</v>
      </c>
    </row>
    <row r="203" spans="1:7" s="5" customFormat="1" ht="12.75" x14ac:dyDescent="0.2">
      <c r="A203" s="515" t="s">
        <v>1130</v>
      </c>
      <c r="B203" s="36"/>
      <c r="C203" s="36"/>
      <c r="D203" s="36"/>
      <c r="E203" s="36"/>
      <c r="F203" s="36"/>
    </row>
    <row r="204" spans="1:7" s="5" customFormat="1" ht="12.75" x14ac:dyDescent="0.2">
      <c r="A204" s="624" t="s">
        <v>1087</v>
      </c>
      <c r="B204" s="465"/>
      <c r="C204" s="465"/>
      <c r="D204" s="465"/>
      <c r="E204" s="465"/>
      <c r="F204" s="465"/>
      <c r="G204" s="465"/>
    </row>
    <row r="205" spans="1:7" s="5" customFormat="1" ht="12.75" x14ac:dyDescent="0.2">
      <c r="A205" s="464" t="s">
        <v>1088</v>
      </c>
      <c r="B205" s="466"/>
      <c r="C205" s="466"/>
      <c r="D205" s="466"/>
      <c r="E205" s="466"/>
      <c r="F205" s="466"/>
      <c r="G205" s="466"/>
    </row>
    <row r="206" spans="1:7" s="5" customFormat="1" ht="12.75" x14ac:dyDescent="0.2">
      <c r="A206" s="833" t="s">
        <v>1149</v>
      </c>
      <c r="B206" s="833"/>
      <c r="C206" s="833"/>
      <c r="D206" s="833"/>
      <c r="E206" s="833"/>
      <c r="F206" s="833"/>
      <c r="G206" s="833"/>
    </row>
    <row r="207" spans="1:7" s="5" customFormat="1" ht="12.75" x14ac:dyDescent="0.2">
      <c r="A207" s="833"/>
      <c r="B207" s="833"/>
      <c r="C207" s="833"/>
      <c r="D207" s="833"/>
      <c r="E207" s="833"/>
      <c r="F207" s="833"/>
      <c r="G207" s="833"/>
    </row>
    <row r="208" spans="1:7" s="5" customFormat="1" ht="12.75" x14ac:dyDescent="0.2">
      <c r="A208" s="464" t="s">
        <v>1089</v>
      </c>
      <c r="B208" s="467"/>
      <c r="C208" s="467"/>
      <c r="D208" s="467"/>
      <c r="E208" s="467"/>
      <c r="F208" s="467"/>
      <c r="G208" s="467"/>
    </row>
    <row r="209" spans="1:7" s="5" customFormat="1" ht="12.75" x14ac:dyDescent="0.2">
      <c r="A209" s="464" t="s">
        <v>1090</v>
      </c>
      <c r="B209" s="468"/>
      <c r="C209" s="468"/>
      <c r="D209" s="468"/>
      <c r="E209" s="468"/>
      <c r="F209" s="468"/>
      <c r="G209" s="468"/>
    </row>
    <row r="210" spans="1:7" s="5" customFormat="1" ht="12.75" customHeight="1" x14ac:dyDescent="0.2">
      <c r="A210" s="464" t="s">
        <v>1091</v>
      </c>
      <c r="B210" s="468"/>
      <c r="C210" s="468"/>
      <c r="D210" s="466"/>
      <c r="E210" s="466"/>
      <c r="F210" s="466"/>
      <c r="G210" s="466"/>
    </row>
    <row r="211" spans="1:7" ht="12.75" x14ac:dyDescent="0.2">
      <c r="A211" s="464" t="s">
        <v>1092</v>
      </c>
      <c r="B211" s="468"/>
      <c r="C211" s="468"/>
      <c r="D211" s="466"/>
      <c r="E211" s="466"/>
      <c r="F211" s="466"/>
      <c r="G211" s="466"/>
    </row>
    <row r="212" spans="1:7" ht="12.75" x14ac:dyDescent="0.2">
      <c r="A212" s="464" t="s">
        <v>1093</v>
      </c>
      <c r="B212" s="468"/>
      <c r="C212" s="468"/>
      <c r="D212" s="466"/>
      <c r="E212" s="466"/>
      <c r="F212" s="466"/>
      <c r="G212" s="466"/>
    </row>
    <row r="218" spans="1:7" s="542" customFormat="1" ht="11.25" customHeight="1" x14ac:dyDescent="0.2">
      <c r="A218" s="539" t="s">
        <v>1118</v>
      </c>
      <c r="B218" s="540"/>
      <c r="C218" s="540"/>
      <c r="D218" s="863" t="s">
        <v>1120</v>
      </c>
      <c r="E218" s="863"/>
      <c r="F218" s="863"/>
      <c r="G218" s="541"/>
    </row>
    <row r="219" spans="1:7" s="542" customFormat="1" ht="11.25" customHeight="1" x14ac:dyDescent="0.2">
      <c r="A219" s="543" t="s">
        <v>1119</v>
      </c>
      <c r="B219" s="540"/>
      <c r="C219" s="540"/>
      <c r="D219" s="863" t="s">
        <v>1121</v>
      </c>
      <c r="E219" s="863"/>
      <c r="F219" s="863"/>
      <c r="G219" s="541"/>
    </row>
    <row r="220" spans="1:7" s="542" customFormat="1" ht="11.25" customHeight="1" x14ac:dyDescent="0.2">
      <c r="A220" s="544"/>
      <c r="B220" s="545"/>
      <c r="C220" s="546"/>
      <c r="D220" s="864" t="s">
        <v>1143</v>
      </c>
      <c r="E220" s="864"/>
      <c r="F220" s="864"/>
      <c r="G220" s="541"/>
    </row>
    <row r="221" spans="1:7" s="542" customFormat="1" ht="11.25" customHeight="1" x14ac:dyDescent="0.2">
      <c r="A221" s="541"/>
      <c r="B221" s="547"/>
      <c r="C221" s="547"/>
      <c r="D221" s="547"/>
      <c r="E221" s="541"/>
      <c r="F221" s="548"/>
      <c r="G221" s="541"/>
    </row>
    <row r="222" spans="1:7" s="542" customFormat="1" ht="11.25" customHeight="1" x14ac:dyDescent="0.2">
      <c r="A222" s="541"/>
      <c r="B222" s="547"/>
      <c r="C222" s="547"/>
      <c r="D222" s="547"/>
      <c r="E222" s="541"/>
      <c r="F222" s="548"/>
      <c r="G222" s="541"/>
    </row>
    <row r="223" spans="1:7" s="542" customFormat="1" ht="11.25" customHeight="1" x14ac:dyDescent="0.2">
      <c r="A223" s="541"/>
      <c r="B223" s="549"/>
      <c r="C223" s="541"/>
      <c r="D223" s="541"/>
      <c r="E223" s="541"/>
      <c r="F223" s="541"/>
      <c r="G223" s="541"/>
    </row>
    <row r="224" spans="1:7" s="542" customFormat="1" ht="11.25" customHeight="1" x14ac:dyDescent="0.2">
      <c r="A224" s="541"/>
      <c r="B224" s="541"/>
      <c r="C224" s="541"/>
      <c r="D224" s="541"/>
      <c r="E224" s="541"/>
      <c r="F224" s="541"/>
      <c r="G224" s="541"/>
    </row>
    <row r="225" spans="1:7" s="542" customFormat="1" ht="11.25" customHeight="1" x14ac:dyDescent="0.2">
      <c r="A225" s="544" t="s">
        <v>1144</v>
      </c>
      <c r="B225" s="545"/>
      <c r="C225" s="545"/>
      <c r="D225" s="864" t="s">
        <v>1122</v>
      </c>
      <c r="E225" s="864"/>
      <c r="F225" s="864"/>
      <c r="G225" s="541"/>
    </row>
    <row r="226" spans="1:7" s="542" customFormat="1" ht="11.25" customHeight="1" x14ac:dyDescent="0.2">
      <c r="A226" s="543" t="s">
        <v>1145</v>
      </c>
      <c r="B226" s="545"/>
      <c r="C226" s="545"/>
      <c r="D226" s="543" t="s">
        <v>1123</v>
      </c>
      <c r="E226" s="543"/>
      <c r="F226" s="543"/>
      <c r="G226" s="541"/>
    </row>
    <row r="227" spans="1:7" s="542" customFormat="1" ht="11.25" customHeight="1" x14ac:dyDescent="0.2">
      <c r="A227" s="545"/>
      <c r="B227" s="545"/>
      <c r="C227" s="545"/>
      <c r="D227" s="865" t="s">
        <v>1137</v>
      </c>
      <c r="E227" s="865"/>
      <c r="F227" s="865"/>
      <c r="G227" s="541"/>
    </row>
  </sheetData>
  <mergeCells count="31">
    <mergeCell ref="D225:F225"/>
    <mergeCell ref="D227:F227"/>
    <mergeCell ref="A102:A104"/>
    <mergeCell ref="A166:A168"/>
    <mergeCell ref="D218:F218"/>
    <mergeCell ref="D219:F219"/>
    <mergeCell ref="D220:F220"/>
    <mergeCell ref="A150:C150"/>
    <mergeCell ref="A127:E127"/>
    <mergeCell ref="A133:A134"/>
    <mergeCell ref="A137:A138"/>
    <mergeCell ref="A130:E130"/>
    <mergeCell ref="A128:E128"/>
    <mergeCell ref="A131:E131"/>
    <mergeCell ref="A129:E129"/>
    <mergeCell ref="A206:G207"/>
    <mergeCell ref="A11:F11"/>
    <mergeCell ref="A14:F14"/>
    <mergeCell ref="A15:F15"/>
    <mergeCell ref="A125:E125"/>
    <mergeCell ref="A126:E126"/>
    <mergeCell ref="A18:C18"/>
    <mergeCell ref="A43:C43"/>
    <mergeCell ref="A69:A71"/>
    <mergeCell ref="A84:A87"/>
    <mergeCell ref="A95:A97"/>
    <mergeCell ref="A107:A111"/>
    <mergeCell ref="A178:A180"/>
    <mergeCell ref="A191:A193"/>
    <mergeCell ref="B191:B192"/>
    <mergeCell ref="A116:A118"/>
  </mergeCells>
  <printOptions horizontalCentered="1"/>
  <pageMargins left="0.78740157480314965" right="0.59055118110236227" top="0.78740157480314965" bottom="0.39370078740157483" header="0.51181102362204722" footer="0.51181102362204722"/>
  <pageSetup paperSize="9" scale="6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F44"/>
  <sheetViews>
    <sheetView showGridLines="0" zoomScaleNormal="100" workbookViewId="0"/>
  </sheetViews>
  <sheetFormatPr defaultColWidth="6.7109375" defaultRowHeight="11.25" customHeight="1" x14ac:dyDescent="0.2"/>
  <cols>
    <col min="1" max="1" width="52" style="5" customWidth="1"/>
    <col min="2" max="2" width="22.5703125" style="5" bestFit="1" customWidth="1"/>
    <col min="3" max="3" width="22" style="5" bestFit="1" customWidth="1"/>
    <col min="4" max="4" width="23" style="5" bestFit="1" customWidth="1"/>
    <col min="5" max="5" width="21.7109375" style="5" bestFit="1" customWidth="1"/>
    <col min="6" max="6" width="23.42578125" style="5" bestFit="1" customWidth="1"/>
    <col min="7" max="16384" width="6.7109375" style="5"/>
  </cols>
  <sheetData>
    <row r="1" spans="1:6" ht="12.75" x14ac:dyDescent="0.2"/>
    <row r="2" spans="1:6" ht="25.5" customHeight="1" x14ac:dyDescent="0.35">
      <c r="A2" s="516" t="s">
        <v>1113</v>
      </c>
    </row>
    <row r="3" spans="1:6" ht="15.75" customHeight="1" x14ac:dyDescent="0.25">
      <c r="A3" s="248" t="s">
        <v>1114</v>
      </c>
    </row>
    <row r="4" spans="1:6" ht="15.75" customHeight="1" x14ac:dyDescent="0.25">
      <c r="A4" s="248" t="s">
        <v>1115</v>
      </c>
    </row>
    <row r="5" spans="1:6" ht="15.75" customHeight="1" x14ac:dyDescent="0.25">
      <c r="A5" s="248" t="s">
        <v>1116</v>
      </c>
    </row>
    <row r="6" spans="1:6" ht="15.75" x14ac:dyDescent="0.2">
      <c r="A6" s="256" t="s">
        <v>319</v>
      </c>
      <c r="B6" s="256"/>
      <c r="C6" s="256"/>
      <c r="D6" s="256"/>
      <c r="E6" s="256"/>
      <c r="F6" s="256"/>
    </row>
    <row r="7" spans="1:6" ht="12.75" x14ac:dyDescent="0.2">
      <c r="A7" s="257"/>
      <c r="B7" s="257"/>
      <c r="C7" s="257"/>
      <c r="D7" s="257"/>
      <c r="E7" s="257"/>
      <c r="F7" s="257"/>
    </row>
    <row r="8" spans="1:6" s="259" customFormat="1" ht="15.75" customHeight="1" x14ac:dyDescent="0.25">
      <c r="A8" s="517" t="s">
        <v>1113</v>
      </c>
      <c r="B8" s="258"/>
      <c r="C8" s="258"/>
      <c r="D8" s="258"/>
      <c r="E8" s="258"/>
      <c r="F8" s="258"/>
    </row>
    <row r="9" spans="1:6" ht="12.75" x14ac:dyDescent="0.2">
      <c r="A9" s="258" t="s">
        <v>64</v>
      </c>
      <c r="B9" s="258"/>
      <c r="C9" s="258"/>
      <c r="D9" s="258"/>
      <c r="E9" s="258"/>
      <c r="F9" s="258"/>
    </row>
    <row r="10" spans="1:6" ht="25.5" x14ac:dyDescent="0.2">
      <c r="A10" s="261" t="s">
        <v>180</v>
      </c>
      <c r="B10" s="261"/>
      <c r="C10" s="261"/>
      <c r="D10" s="261"/>
      <c r="E10" s="261"/>
      <c r="F10" s="261"/>
    </row>
    <row r="11" spans="1:6" ht="12.75" x14ac:dyDescent="0.2">
      <c r="A11" s="866" t="s">
        <v>66</v>
      </c>
      <c r="B11" s="866"/>
      <c r="C11" s="866"/>
      <c r="D11" s="866"/>
      <c r="E11" s="866"/>
      <c r="F11" s="866"/>
    </row>
    <row r="12" spans="1:6" s="50" customFormat="1" ht="12.75" x14ac:dyDescent="0.2">
      <c r="A12" s="529" t="s">
        <v>1148</v>
      </c>
      <c r="B12" s="529"/>
      <c r="C12" s="529"/>
      <c r="D12" s="529"/>
      <c r="E12" s="529"/>
    </row>
    <row r="13" spans="1:6" ht="12.75" customHeight="1" x14ac:dyDescent="0.2">
      <c r="A13" s="518" t="s">
        <v>1117</v>
      </c>
      <c r="B13" s="263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262"/>
      <c r="D13" s="262"/>
      <c r="E13" s="262"/>
      <c r="F13" s="262"/>
    </row>
    <row r="14" spans="1:6" ht="12.75" hidden="1" x14ac:dyDescent="0.2">
      <c r="A14" s="866"/>
      <c r="B14" s="866"/>
      <c r="C14" s="866"/>
      <c r="D14" s="866"/>
      <c r="E14" s="866"/>
      <c r="F14" s="866"/>
    </row>
    <row r="15" spans="1:6" ht="12.75" hidden="1" x14ac:dyDescent="0.2">
      <c r="A15" s="866"/>
      <c r="B15" s="866"/>
      <c r="C15" s="866"/>
      <c r="D15" s="866"/>
      <c r="E15" s="866"/>
      <c r="F15" s="866"/>
    </row>
    <row r="16" spans="1:6" ht="12.75" x14ac:dyDescent="0.2">
      <c r="A16" s="264"/>
      <c r="B16" s="868"/>
      <c r="C16" s="868"/>
      <c r="D16" s="264"/>
      <c r="E16" s="264"/>
      <c r="F16" s="530"/>
    </row>
    <row r="17" spans="1:6" ht="12.75" x14ac:dyDescent="0.2">
      <c r="A17" s="45" t="s">
        <v>320</v>
      </c>
      <c r="B17" s="257"/>
      <c r="C17" s="257"/>
      <c r="D17" s="257" t="s">
        <v>340</v>
      </c>
      <c r="E17" s="260"/>
    </row>
    <row r="18" spans="1:6" ht="14.25" customHeight="1" x14ac:dyDescent="0.2">
      <c r="A18" s="869" t="s">
        <v>69</v>
      </c>
      <c r="B18" s="626" t="s">
        <v>184</v>
      </c>
      <c r="C18" s="627" t="s">
        <v>68</v>
      </c>
      <c r="D18" s="628" t="s">
        <v>496</v>
      </c>
      <c r="E18" s="867"/>
    </row>
    <row r="19" spans="1:6" s="36" customFormat="1" ht="12.75" customHeight="1" x14ac:dyDescent="0.2">
      <c r="A19" s="869"/>
      <c r="B19" s="629" t="s">
        <v>75</v>
      </c>
      <c r="C19" s="630" t="s">
        <v>76</v>
      </c>
      <c r="D19" s="631" t="s">
        <v>300</v>
      </c>
      <c r="E19" s="867"/>
    </row>
    <row r="20" spans="1:6" ht="12.75" x14ac:dyDescent="0.2">
      <c r="A20" s="265" t="s">
        <v>497</v>
      </c>
      <c r="B20" s="266"/>
      <c r="C20" s="267"/>
      <c r="D20" s="268">
        <f>B20-C20</f>
        <v>0</v>
      </c>
      <c r="E20" s="36"/>
      <c r="F20" s="36"/>
    </row>
    <row r="21" spans="1:6" ht="12.75" x14ac:dyDescent="0.2">
      <c r="A21" s="257"/>
      <c r="B21" s="257"/>
      <c r="C21" s="257"/>
      <c r="D21" s="257"/>
      <c r="E21" s="257"/>
      <c r="F21" s="257"/>
    </row>
    <row r="22" spans="1:6" ht="12.75" customHeight="1" x14ac:dyDescent="0.2">
      <c r="A22" s="632"/>
      <c r="B22" s="633" t="s">
        <v>451</v>
      </c>
      <c r="C22" s="633" t="s">
        <v>452</v>
      </c>
      <c r="D22" s="633" t="s">
        <v>321</v>
      </c>
    </row>
    <row r="23" spans="1:6" ht="12.75" x14ac:dyDescent="0.2">
      <c r="A23" s="634" t="s">
        <v>97</v>
      </c>
      <c r="B23" s="635" t="s">
        <v>71</v>
      </c>
      <c r="C23" s="635" t="s">
        <v>453</v>
      </c>
      <c r="D23" s="635"/>
    </row>
    <row r="24" spans="1:6" ht="12.75" x14ac:dyDescent="0.2">
      <c r="A24" s="636"/>
      <c r="B24" s="637" t="s">
        <v>99</v>
      </c>
      <c r="C24" s="630" t="s">
        <v>100</v>
      </c>
      <c r="D24" s="637" t="s">
        <v>454</v>
      </c>
    </row>
    <row r="25" spans="1:6" ht="12.75" x14ac:dyDescent="0.2">
      <c r="A25" s="265" t="s">
        <v>103</v>
      </c>
      <c r="B25" s="269">
        <f>B26+B27+B28</f>
        <v>0</v>
      </c>
      <c r="C25" s="270">
        <f>C26+C27+C28</f>
        <v>0</v>
      </c>
      <c r="D25" s="269">
        <f t="shared" ref="D25:D30" si="0">B25-C25</f>
        <v>0</v>
      </c>
    </row>
    <row r="26" spans="1:6" ht="12.75" x14ac:dyDescent="0.2">
      <c r="A26" s="265" t="s">
        <v>186</v>
      </c>
      <c r="B26" s="269">
        <v>0</v>
      </c>
      <c r="C26" s="270">
        <v>0</v>
      </c>
      <c r="D26" s="269">
        <f t="shared" si="0"/>
        <v>0</v>
      </c>
    </row>
    <row r="27" spans="1:6" ht="12.75" x14ac:dyDescent="0.2">
      <c r="A27" s="265" t="s">
        <v>187</v>
      </c>
      <c r="B27" s="269"/>
      <c r="C27" s="270"/>
      <c r="D27" s="269">
        <f t="shared" si="0"/>
        <v>0</v>
      </c>
    </row>
    <row r="28" spans="1:6" ht="12.75" x14ac:dyDescent="0.2">
      <c r="A28" s="265" t="s">
        <v>188</v>
      </c>
      <c r="B28" s="269">
        <v>0</v>
      </c>
      <c r="C28" s="270">
        <v>0</v>
      </c>
      <c r="D28" s="269">
        <f t="shared" si="0"/>
        <v>0</v>
      </c>
    </row>
    <row r="29" spans="1:6" ht="12.75" x14ac:dyDescent="0.2">
      <c r="A29" s="265" t="s">
        <v>302</v>
      </c>
      <c r="B29" s="269"/>
      <c r="C29" s="270"/>
      <c r="D29" s="269">
        <f t="shared" si="0"/>
        <v>0</v>
      </c>
    </row>
    <row r="30" spans="1:6" ht="12" customHeight="1" x14ac:dyDescent="0.2">
      <c r="A30" s="265" t="s">
        <v>725</v>
      </c>
      <c r="B30" s="270"/>
      <c r="C30" s="270"/>
      <c r="D30" s="269">
        <f t="shared" si="0"/>
        <v>0</v>
      </c>
    </row>
    <row r="31" spans="1:6" ht="12.75" x14ac:dyDescent="0.2">
      <c r="A31" s="265" t="s">
        <v>181</v>
      </c>
      <c r="B31" s="269">
        <f>B25-B29-B30</f>
        <v>0</v>
      </c>
      <c r="C31" s="269">
        <f>C25-C29-C30</f>
        <v>0</v>
      </c>
      <c r="D31" s="269">
        <f>D25-D29-D30</f>
        <v>0</v>
      </c>
    </row>
    <row r="32" spans="1:6" ht="12.75" x14ac:dyDescent="0.2">
      <c r="A32" s="638" t="s">
        <v>303</v>
      </c>
      <c r="B32" s="639">
        <f>B20-B31</f>
        <v>0</v>
      </c>
      <c r="C32" s="639">
        <f>C20-C31</f>
        <v>0</v>
      </c>
      <c r="D32" s="640">
        <f>D31-D20</f>
        <v>0</v>
      </c>
    </row>
    <row r="33" spans="1:6" ht="12.75" x14ac:dyDescent="0.2">
      <c r="A33" s="641" t="s">
        <v>304</v>
      </c>
      <c r="B33" s="593"/>
      <c r="C33" s="593"/>
      <c r="D33" s="607"/>
      <c r="E33" s="170"/>
      <c r="F33" s="36"/>
    </row>
    <row r="34" spans="1:6" ht="12.75" customHeight="1" x14ac:dyDescent="0.2">
      <c r="A34" s="870" t="s">
        <v>1131</v>
      </c>
      <c r="B34" s="871"/>
      <c r="C34" s="871"/>
      <c r="D34" s="871"/>
      <c r="E34" s="872"/>
      <c r="F34" s="872"/>
    </row>
    <row r="35" spans="1:6" ht="12.75" x14ac:dyDescent="0.2">
      <c r="A35" s="873" t="s">
        <v>305</v>
      </c>
      <c r="B35" s="873"/>
      <c r="C35" s="873"/>
      <c r="D35" s="873"/>
      <c r="E35" s="873"/>
      <c r="F35" s="873"/>
    </row>
    <row r="36" spans="1:6" ht="15.75" customHeight="1" x14ac:dyDescent="0.2">
      <c r="A36" s="874" t="s">
        <v>498</v>
      </c>
      <c r="B36" s="874"/>
      <c r="C36" s="874"/>
      <c r="D36" s="874"/>
      <c r="E36" s="874"/>
      <c r="F36" s="874"/>
    </row>
    <row r="37" spans="1:6" ht="15.75" x14ac:dyDescent="0.2">
      <c r="A37" s="271"/>
      <c r="B37" s="271"/>
      <c r="C37" s="271"/>
      <c r="D37" s="271"/>
      <c r="E37" s="271"/>
      <c r="F37" s="271"/>
    </row>
    <row r="38" spans="1:6" ht="12.75" x14ac:dyDescent="0.2">
      <c r="A38" s="262"/>
      <c r="B38" s="262"/>
      <c r="C38" s="262"/>
      <c r="D38" s="262"/>
      <c r="E38" s="262"/>
      <c r="F38" s="262"/>
    </row>
    <row r="39" spans="1:6" ht="12.75" x14ac:dyDescent="0.2">
      <c r="A39" s="262"/>
      <c r="B39" s="262"/>
      <c r="C39" s="262"/>
      <c r="D39" s="262"/>
      <c r="E39" s="262"/>
      <c r="F39" s="262"/>
    </row>
    <row r="42" spans="1:6" s="550" customFormat="1" ht="11.25" customHeight="1" x14ac:dyDescent="0.2">
      <c r="A42" s="531" t="s">
        <v>1118</v>
      </c>
      <c r="B42" s="531" t="s">
        <v>1120</v>
      </c>
      <c r="C42" s="531"/>
      <c r="D42" s="532" t="s">
        <v>1122</v>
      </c>
      <c r="E42" s="531"/>
    </row>
    <row r="43" spans="1:6" s="550" customFormat="1" ht="11.25" customHeight="1" x14ac:dyDescent="0.2">
      <c r="A43" s="531" t="s">
        <v>1119</v>
      </c>
      <c r="B43" s="531" t="s">
        <v>1121</v>
      </c>
      <c r="C43" s="531"/>
      <c r="D43" s="531" t="s">
        <v>1123</v>
      </c>
      <c r="E43" s="531"/>
    </row>
    <row r="44" spans="1:6" s="550" customFormat="1" ht="11.25" customHeight="1" x14ac:dyDescent="0.2">
      <c r="A44" s="534"/>
      <c r="B44" s="537" t="s">
        <v>1136</v>
      </c>
      <c r="C44" s="537"/>
      <c r="D44" s="534" t="s">
        <v>1137</v>
      </c>
      <c r="E44" s="537"/>
    </row>
  </sheetData>
  <mergeCells count="9">
    <mergeCell ref="A34:F34"/>
    <mergeCell ref="A35:F35"/>
    <mergeCell ref="A36:F36"/>
    <mergeCell ref="A11:F11"/>
    <mergeCell ref="A14:F14"/>
    <mergeCell ref="A15:F15"/>
    <mergeCell ref="E18:E19"/>
    <mergeCell ref="B16:C16"/>
    <mergeCell ref="A18:A19"/>
  </mergeCells>
  <printOptions horizontalCentered="1"/>
  <pageMargins left="0.59055118110236227" right="0.47244094488188981" top="0.59055118110236227" bottom="0.39370078740157483" header="0" footer="0.19685039370078741"/>
  <pageSetup paperSize="9" scale="83" orientation="landscape" r:id="rId1"/>
  <headerFooter alignWithMargins="0">
    <oddFooter>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F203"/>
  <sheetViews>
    <sheetView showGridLines="0" zoomScale="85" zoomScaleNormal="85" workbookViewId="0"/>
  </sheetViews>
  <sheetFormatPr defaultColWidth="7.85546875" defaultRowHeight="11.25" customHeight="1" x14ac:dyDescent="0.2"/>
  <cols>
    <col min="1" max="1" width="24.5703125" style="273" customWidth="1"/>
    <col min="2" max="5" width="28.7109375" style="273" customWidth="1"/>
    <col min="6" max="6" width="12.5703125" style="273" customWidth="1"/>
    <col min="7" max="16384" width="7.85546875" style="273"/>
  </cols>
  <sheetData>
    <row r="1" spans="1:6" s="50" customFormat="1" ht="12.75" x14ac:dyDescent="0.2"/>
    <row r="2" spans="1:6" s="50" customFormat="1" ht="25.5" customHeight="1" x14ac:dyDescent="0.35">
      <c r="A2" s="506" t="s">
        <v>1113</v>
      </c>
    </row>
    <row r="3" spans="1:6" s="50" customFormat="1" ht="15.75" customHeight="1" x14ac:dyDescent="0.25">
      <c r="A3" s="235" t="s">
        <v>1114</v>
      </c>
    </row>
    <row r="4" spans="1:6" s="50" customFormat="1" ht="15.75" customHeight="1" x14ac:dyDescent="0.25">
      <c r="A4" s="235" t="s">
        <v>1115</v>
      </c>
    </row>
    <row r="5" spans="1:6" s="50" customFormat="1" ht="15.75" customHeight="1" x14ac:dyDescent="0.25">
      <c r="A5" s="235" t="s">
        <v>1116</v>
      </c>
    </row>
    <row r="6" spans="1:6" s="50" customFormat="1" ht="15.75" x14ac:dyDescent="0.25">
      <c r="A6" s="51" t="s">
        <v>324</v>
      </c>
      <c r="B6" s="272"/>
      <c r="C6" s="272"/>
      <c r="D6" s="273"/>
      <c r="E6" s="273"/>
      <c r="F6" s="273"/>
    </row>
    <row r="7" spans="1:6" s="50" customFormat="1" ht="12.75" x14ac:dyDescent="0.2"/>
    <row r="8" spans="1:6" ht="12.75" x14ac:dyDescent="0.2">
      <c r="A8" s="407" t="s">
        <v>1113</v>
      </c>
      <c r="B8" s="53"/>
      <c r="C8" s="53"/>
      <c r="D8" s="53"/>
      <c r="E8" s="53"/>
      <c r="F8" s="53"/>
    </row>
    <row r="9" spans="1:6" ht="12.75" x14ac:dyDescent="0.2">
      <c r="A9" s="53" t="s">
        <v>64</v>
      </c>
      <c r="B9" s="53"/>
      <c r="C9" s="53"/>
      <c r="D9" s="53"/>
      <c r="E9" s="53"/>
      <c r="F9" s="53"/>
    </row>
    <row r="10" spans="1:6" ht="12.75" x14ac:dyDescent="0.2">
      <c r="A10" s="54" t="s">
        <v>88</v>
      </c>
      <c r="B10" s="54"/>
      <c r="C10" s="54"/>
      <c r="D10" s="54"/>
      <c r="E10" s="54"/>
      <c r="F10" s="54"/>
    </row>
    <row r="11" spans="1:6" ht="12.75" x14ac:dyDescent="0.2">
      <c r="A11" s="752" t="s">
        <v>122</v>
      </c>
      <c r="B11" s="752"/>
      <c r="C11" s="752"/>
      <c r="D11" s="752"/>
      <c r="E11" s="752"/>
      <c r="F11" s="752"/>
    </row>
    <row r="12" spans="1:6" s="50" customFormat="1" ht="12.75" x14ac:dyDescent="0.2">
      <c r="A12" s="529" t="s">
        <v>1148</v>
      </c>
      <c r="B12" s="529"/>
      <c r="C12" s="529"/>
      <c r="D12" s="529"/>
      <c r="E12" s="529"/>
    </row>
    <row r="13" spans="1:6" ht="12.75" x14ac:dyDescent="0.2">
      <c r="A13" s="273" t="s">
        <v>1117</v>
      </c>
      <c r="B13" s="119"/>
      <c r="C13" s="50"/>
      <c r="D13" s="50"/>
      <c r="E13" s="50"/>
      <c r="F13" s="50"/>
    </row>
    <row r="14" spans="1:6" ht="12.75" hidden="1" x14ac:dyDescent="0.2">
      <c r="A14" s="752"/>
      <c r="B14" s="752"/>
      <c r="C14" s="752"/>
      <c r="D14" s="752"/>
      <c r="E14" s="752"/>
      <c r="F14" s="752"/>
    </row>
    <row r="15" spans="1:6" ht="12.75" hidden="1" x14ac:dyDescent="0.2">
      <c r="A15" s="752"/>
      <c r="B15" s="752"/>
      <c r="C15" s="752"/>
      <c r="D15" s="752"/>
      <c r="E15" s="752"/>
      <c r="F15" s="752"/>
    </row>
    <row r="16" spans="1:6" ht="12.75" x14ac:dyDescent="0.2">
      <c r="A16" s="50"/>
      <c r="B16" s="50"/>
      <c r="C16" s="50"/>
      <c r="D16" s="50"/>
      <c r="E16" s="50"/>
      <c r="F16" s="50"/>
    </row>
    <row r="17" spans="1:6" ht="12.75" x14ac:dyDescent="0.2">
      <c r="A17" s="50" t="s">
        <v>323</v>
      </c>
      <c r="B17" s="50"/>
      <c r="C17" s="50"/>
      <c r="D17" s="100"/>
      <c r="E17" s="274" t="s">
        <v>340</v>
      </c>
      <c r="F17" s="50"/>
    </row>
    <row r="18" spans="1:6" ht="12.75" x14ac:dyDescent="0.2">
      <c r="A18" s="756" t="s">
        <v>720</v>
      </c>
      <c r="B18" s="757"/>
      <c r="C18" s="757"/>
      <c r="D18" s="757"/>
      <c r="E18" s="758"/>
      <c r="F18" s="50"/>
    </row>
    <row r="19" spans="1:6" ht="15" customHeight="1" x14ac:dyDescent="0.2">
      <c r="A19" s="576" t="s">
        <v>182</v>
      </c>
      <c r="B19" s="566" t="s">
        <v>238</v>
      </c>
      <c r="C19" s="566" t="s">
        <v>97</v>
      </c>
      <c r="D19" s="566" t="s">
        <v>240</v>
      </c>
      <c r="E19" s="559" t="s">
        <v>86</v>
      </c>
      <c r="F19" s="275"/>
    </row>
    <row r="20" spans="1:6" ht="15" customHeight="1" x14ac:dyDescent="0.2">
      <c r="A20" s="642"/>
      <c r="B20" s="568" t="s">
        <v>239</v>
      </c>
      <c r="C20" s="568" t="s">
        <v>239</v>
      </c>
      <c r="D20" s="568" t="s">
        <v>241</v>
      </c>
      <c r="E20" s="567" t="s">
        <v>87</v>
      </c>
      <c r="F20" s="275"/>
    </row>
    <row r="21" spans="1:6" ht="19.5" customHeight="1" x14ac:dyDescent="0.2">
      <c r="A21" s="642"/>
      <c r="B21" s="568" t="s">
        <v>75</v>
      </c>
      <c r="C21" s="568" t="s">
        <v>76</v>
      </c>
      <c r="D21" s="568" t="s">
        <v>242</v>
      </c>
      <c r="E21" s="616" t="s">
        <v>243</v>
      </c>
      <c r="F21" s="275"/>
    </row>
    <row r="22" spans="1:6" ht="11.25" customHeight="1" x14ac:dyDescent="0.2">
      <c r="A22" s="499">
        <v>2021</v>
      </c>
      <c r="B22" s="495"/>
      <c r="C22" s="496"/>
      <c r="D22" s="16">
        <f t="shared" ref="D22:D53" si="0">B22-C22</f>
        <v>0</v>
      </c>
      <c r="E22" s="495">
        <f>D22+F22</f>
        <v>0</v>
      </c>
      <c r="F22" s="493"/>
    </row>
    <row r="23" spans="1:6" ht="11.25" customHeight="1" x14ac:dyDescent="0.2">
      <c r="A23" s="500">
        <f t="shared" ref="A23:A54" si="1">IF(A22&lt;&gt;"",IF(A22&gt;0,A22+1,""),"")</f>
        <v>2022</v>
      </c>
      <c r="B23" s="497"/>
      <c r="C23" s="17"/>
      <c r="D23" s="18">
        <f t="shared" si="0"/>
        <v>0</v>
      </c>
      <c r="E23" s="497">
        <f t="shared" ref="E23:E54" si="2">D23+E22</f>
        <v>0</v>
      </c>
      <c r="F23" s="275"/>
    </row>
    <row r="24" spans="1:6" ht="11.25" customHeight="1" x14ac:dyDescent="0.2">
      <c r="A24" s="500">
        <f t="shared" si="1"/>
        <v>2023</v>
      </c>
      <c r="B24" s="497"/>
      <c r="C24" s="17"/>
      <c r="D24" s="18">
        <f t="shared" si="0"/>
        <v>0</v>
      </c>
      <c r="E24" s="497">
        <f t="shared" si="2"/>
        <v>0</v>
      </c>
      <c r="F24" s="275"/>
    </row>
    <row r="25" spans="1:6" ht="11.25" customHeight="1" x14ac:dyDescent="0.2">
      <c r="A25" s="500">
        <f t="shared" si="1"/>
        <v>2024</v>
      </c>
      <c r="B25" s="497"/>
      <c r="C25" s="17"/>
      <c r="D25" s="18">
        <f t="shared" si="0"/>
        <v>0</v>
      </c>
      <c r="E25" s="497">
        <f t="shared" si="2"/>
        <v>0</v>
      </c>
      <c r="F25" s="275"/>
    </row>
    <row r="26" spans="1:6" ht="11.25" customHeight="1" x14ac:dyDescent="0.2">
      <c r="A26" s="500">
        <f t="shared" si="1"/>
        <v>2025</v>
      </c>
      <c r="B26" s="497"/>
      <c r="C26" s="17"/>
      <c r="D26" s="18">
        <f t="shared" si="0"/>
        <v>0</v>
      </c>
      <c r="E26" s="497">
        <f t="shared" si="2"/>
        <v>0</v>
      </c>
      <c r="F26" s="275"/>
    </row>
    <row r="27" spans="1:6" ht="11.25" customHeight="1" x14ac:dyDescent="0.2">
      <c r="A27" s="500">
        <f t="shared" si="1"/>
        <v>2026</v>
      </c>
      <c r="B27" s="497"/>
      <c r="C27" s="17"/>
      <c r="D27" s="18">
        <f t="shared" si="0"/>
        <v>0</v>
      </c>
      <c r="E27" s="497">
        <f t="shared" si="2"/>
        <v>0</v>
      </c>
      <c r="F27" s="275"/>
    </row>
    <row r="28" spans="1:6" ht="11.25" customHeight="1" x14ac:dyDescent="0.2">
      <c r="A28" s="500">
        <f t="shared" si="1"/>
        <v>2027</v>
      </c>
      <c r="B28" s="497"/>
      <c r="C28" s="17"/>
      <c r="D28" s="18">
        <f t="shared" si="0"/>
        <v>0</v>
      </c>
      <c r="E28" s="497">
        <f t="shared" si="2"/>
        <v>0</v>
      </c>
      <c r="F28" s="275"/>
    </row>
    <row r="29" spans="1:6" ht="11.25" customHeight="1" x14ac:dyDescent="0.2">
      <c r="A29" s="500">
        <f t="shared" si="1"/>
        <v>2028</v>
      </c>
      <c r="B29" s="497"/>
      <c r="C29" s="17"/>
      <c r="D29" s="18">
        <f t="shared" si="0"/>
        <v>0</v>
      </c>
      <c r="E29" s="497">
        <f t="shared" si="2"/>
        <v>0</v>
      </c>
      <c r="F29" s="275"/>
    </row>
    <row r="30" spans="1:6" ht="11.25" customHeight="1" x14ac:dyDescent="0.2">
      <c r="A30" s="500">
        <f t="shared" si="1"/>
        <v>2029</v>
      </c>
      <c r="B30" s="497"/>
      <c r="C30" s="17"/>
      <c r="D30" s="18">
        <f t="shared" si="0"/>
        <v>0</v>
      </c>
      <c r="E30" s="497">
        <f t="shared" si="2"/>
        <v>0</v>
      </c>
      <c r="F30" s="275"/>
    </row>
    <row r="31" spans="1:6" ht="11.25" customHeight="1" x14ac:dyDescent="0.2">
      <c r="A31" s="500">
        <f t="shared" si="1"/>
        <v>2030</v>
      </c>
      <c r="B31" s="497"/>
      <c r="C31" s="17"/>
      <c r="D31" s="18">
        <f t="shared" si="0"/>
        <v>0</v>
      </c>
      <c r="E31" s="497">
        <f t="shared" si="2"/>
        <v>0</v>
      </c>
      <c r="F31" s="275"/>
    </row>
    <row r="32" spans="1:6" ht="11.25" customHeight="1" x14ac:dyDescent="0.2">
      <c r="A32" s="500">
        <f t="shared" si="1"/>
        <v>2031</v>
      </c>
      <c r="B32" s="497"/>
      <c r="C32" s="17"/>
      <c r="D32" s="18">
        <f t="shared" si="0"/>
        <v>0</v>
      </c>
      <c r="E32" s="497">
        <f t="shared" si="2"/>
        <v>0</v>
      </c>
      <c r="F32" s="275"/>
    </row>
    <row r="33" spans="1:6" ht="11.25" customHeight="1" x14ac:dyDescent="0.2">
      <c r="A33" s="500">
        <f t="shared" si="1"/>
        <v>2032</v>
      </c>
      <c r="B33" s="497"/>
      <c r="C33" s="17"/>
      <c r="D33" s="18">
        <f t="shared" si="0"/>
        <v>0</v>
      </c>
      <c r="E33" s="497">
        <f t="shared" si="2"/>
        <v>0</v>
      </c>
      <c r="F33" s="275"/>
    </row>
    <row r="34" spans="1:6" ht="11.25" customHeight="1" x14ac:dyDescent="0.2">
      <c r="A34" s="500">
        <f t="shared" si="1"/>
        <v>2033</v>
      </c>
      <c r="B34" s="497"/>
      <c r="C34" s="17"/>
      <c r="D34" s="18">
        <f t="shared" si="0"/>
        <v>0</v>
      </c>
      <c r="E34" s="497">
        <f t="shared" si="2"/>
        <v>0</v>
      </c>
      <c r="F34" s="275"/>
    </row>
    <row r="35" spans="1:6" ht="11.25" customHeight="1" x14ac:dyDescent="0.2">
      <c r="A35" s="500">
        <f t="shared" si="1"/>
        <v>2034</v>
      </c>
      <c r="B35" s="497"/>
      <c r="C35" s="17"/>
      <c r="D35" s="18">
        <f t="shared" si="0"/>
        <v>0</v>
      </c>
      <c r="E35" s="497">
        <f t="shared" si="2"/>
        <v>0</v>
      </c>
      <c r="F35" s="275"/>
    </row>
    <row r="36" spans="1:6" ht="11.25" customHeight="1" x14ac:dyDescent="0.2">
      <c r="A36" s="500">
        <f t="shared" si="1"/>
        <v>2035</v>
      </c>
      <c r="B36" s="497"/>
      <c r="C36" s="17"/>
      <c r="D36" s="18">
        <f t="shared" si="0"/>
        <v>0</v>
      </c>
      <c r="E36" s="497">
        <f t="shared" si="2"/>
        <v>0</v>
      </c>
      <c r="F36" s="275"/>
    </row>
    <row r="37" spans="1:6" ht="11.25" customHeight="1" x14ac:dyDescent="0.2">
      <c r="A37" s="500">
        <f t="shared" si="1"/>
        <v>2036</v>
      </c>
      <c r="B37" s="497"/>
      <c r="C37" s="17"/>
      <c r="D37" s="18">
        <f t="shared" si="0"/>
        <v>0</v>
      </c>
      <c r="E37" s="497">
        <f t="shared" si="2"/>
        <v>0</v>
      </c>
      <c r="F37" s="275"/>
    </row>
    <row r="38" spans="1:6" ht="11.25" customHeight="1" x14ac:dyDescent="0.2">
      <c r="A38" s="500">
        <f t="shared" si="1"/>
        <v>2037</v>
      </c>
      <c r="B38" s="497"/>
      <c r="C38" s="17"/>
      <c r="D38" s="18">
        <f t="shared" si="0"/>
        <v>0</v>
      </c>
      <c r="E38" s="497">
        <f t="shared" si="2"/>
        <v>0</v>
      </c>
      <c r="F38" s="275"/>
    </row>
    <row r="39" spans="1:6" ht="11.25" customHeight="1" x14ac:dyDescent="0.2">
      <c r="A39" s="500">
        <f t="shared" si="1"/>
        <v>2038</v>
      </c>
      <c r="B39" s="497"/>
      <c r="C39" s="17"/>
      <c r="D39" s="18">
        <f t="shared" si="0"/>
        <v>0</v>
      </c>
      <c r="E39" s="497">
        <f t="shared" si="2"/>
        <v>0</v>
      </c>
      <c r="F39" s="275"/>
    </row>
    <row r="40" spans="1:6" ht="11.25" customHeight="1" x14ac:dyDescent="0.2">
      <c r="A40" s="500">
        <f t="shared" si="1"/>
        <v>2039</v>
      </c>
      <c r="B40" s="497"/>
      <c r="C40" s="17"/>
      <c r="D40" s="18">
        <f t="shared" si="0"/>
        <v>0</v>
      </c>
      <c r="E40" s="497">
        <f t="shared" si="2"/>
        <v>0</v>
      </c>
      <c r="F40" s="275"/>
    </row>
    <row r="41" spans="1:6" ht="11.25" customHeight="1" x14ac:dyDescent="0.2">
      <c r="A41" s="500">
        <f t="shared" si="1"/>
        <v>2040</v>
      </c>
      <c r="B41" s="497"/>
      <c r="C41" s="17"/>
      <c r="D41" s="18">
        <f t="shared" si="0"/>
        <v>0</v>
      </c>
      <c r="E41" s="497">
        <f t="shared" si="2"/>
        <v>0</v>
      </c>
      <c r="F41" s="275"/>
    </row>
    <row r="42" spans="1:6" ht="11.25" customHeight="1" x14ac:dyDescent="0.2">
      <c r="A42" s="500">
        <f t="shared" si="1"/>
        <v>2041</v>
      </c>
      <c r="B42" s="497"/>
      <c r="C42" s="17"/>
      <c r="D42" s="18">
        <f t="shared" si="0"/>
        <v>0</v>
      </c>
      <c r="E42" s="497">
        <f t="shared" si="2"/>
        <v>0</v>
      </c>
      <c r="F42" s="275"/>
    </row>
    <row r="43" spans="1:6" ht="11.25" customHeight="1" x14ac:dyDescent="0.2">
      <c r="A43" s="500">
        <f t="shared" si="1"/>
        <v>2042</v>
      </c>
      <c r="B43" s="497"/>
      <c r="C43" s="17"/>
      <c r="D43" s="18">
        <f t="shared" si="0"/>
        <v>0</v>
      </c>
      <c r="E43" s="497">
        <f t="shared" si="2"/>
        <v>0</v>
      </c>
      <c r="F43" s="275"/>
    </row>
    <row r="44" spans="1:6" ht="11.25" customHeight="1" x14ac:dyDescent="0.2">
      <c r="A44" s="500">
        <f t="shared" si="1"/>
        <v>2043</v>
      </c>
      <c r="B44" s="497"/>
      <c r="C44" s="17"/>
      <c r="D44" s="18">
        <f t="shared" si="0"/>
        <v>0</v>
      </c>
      <c r="E44" s="497">
        <f t="shared" si="2"/>
        <v>0</v>
      </c>
      <c r="F44" s="275"/>
    </row>
    <row r="45" spans="1:6" ht="11.25" customHeight="1" x14ac:dyDescent="0.2">
      <c r="A45" s="500">
        <f t="shared" si="1"/>
        <v>2044</v>
      </c>
      <c r="B45" s="497"/>
      <c r="C45" s="17"/>
      <c r="D45" s="18">
        <f t="shared" si="0"/>
        <v>0</v>
      </c>
      <c r="E45" s="497">
        <f t="shared" si="2"/>
        <v>0</v>
      </c>
      <c r="F45" s="275"/>
    </row>
    <row r="46" spans="1:6" ht="11.25" customHeight="1" x14ac:dyDescent="0.2">
      <c r="A46" s="500">
        <f t="shared" si="1"/>
        <v>2045</v>
      </c>
      <c r="B46" s="497"/>
      <c r="C46" s="17"/>
      <c r="D46" s="18">
        <f t="shared" si="0"/>
        <v>0</v>
      </c>
      <c r="E46" s="497">
        <f t="shared" si="2"/>
        <v>0</v>
      </c>
      <c r="F46" s="275"/>
    </row>
    <row r="47" spans="1:6" ht="11.25" customHeight="1" x14ac:dyDescent="0.2">
      <c r="A47" s="500">
        <f t="shared" si="1"/>
        <v>2046</v>
      </c>
      <c r="B47" s="497"/>
      <c r="C47" s="17"/>
      <c r="D47" s="18">
        <f t="shared" si="0"/>
        <v>0</v>
      </c>
      <c r="E47" s="497">
        <f t="shared" si="2"/>
        <v>0</v>
      </c>
      <c r="F47" s="275"/>
    </row>
    <row r="48" spans="1:6" ht="11.25" customHeight="1" x14ac:dyDescent="0.2">
      <c r="A48" s="500">
        <f t="shared" si="1"/>
        <v>2047</v>
      </c>
      <c r="B48" s="497"/>
      <c r="C48" s="17"/>
      <c r="D48" s="18">
        <f t="shared" si="0"/>
        <v>0</v>
      </c>
      <c r="E48" s="497">
        <f t="shared" si="2"/>
        <v>0</v>
      </c>
      <c r="F48" s="275"/>
    </row>
    <row r="49" spans="1:6" ht="11.25" customHeight="1" x14ac:dyDescent="0.2">
      <c r="A49" s="500">
        <f t="shared" si="1"/>
        <v>2048</v>
      </c>
      <c r="B49" s="497"/>
      <c r="C49" s="17"/>
      <c r="D49" s="18">
        <f t="shared" si="0"/>
        <v>0</v>
      </c>
      <c r="E49" s="497">
        <f t="shared" si="2"/>
        <v>0</v>
      </c>
      <c r="F49" s="275"/>
    </row>
    <row r="50" spans="1:6" ht="11.25" customHeight="1" x14ac:dyDescent="0.2">
      <c r="A50" s="500">
        <f t="shared" si="1"/>
        <v>2049</v>
      </c>
      <c r="B50" s="497"/>
      <c r="C50" s="17"/>
      <c r="D50" s="18">
        <f t="shared" si="0"/>
        <v>0</v>
      </c>
      <c r="E50" s="497">
        <f t="shared" si="2"/>
        <v>0</v>
      </c>
      <c r="F50" s="275"/>
    </row>
    <row r="51" spans="1:6" ht="11.25" customHeight="1" x14ac:dyDescent="0.2">
      <c r="A51" s="500">
        <f t="shared" si="1"/>
        <v>2050</v>
      </c>
      <c r="B51" s="497"/>
      <c r="C51" s="17"/>
      <c r="D51" s="18">
        <f t="shared" si="0"/>
        <v>0</v>
      </c>
      <c r="E51" s="497">
        <f t="shared" si="2"/>
        <v>0</v>
      </c>
      <c r="F51" s="275"/>
    </row>
    <row r="52" spans="1:6" ht="11.25" customHeight="1" x14ac:dyDescent="0.2">
      <c r="A52" s="500">
        <f t="shared" si="1"/>
        <v>2051</v>
      </c>
      <c r="B52" s="497"/>
      <c r="C52" s="17"/>
      <c r="D52" s="18">
        <f t="shared" si="0"/>
        <v>0</v>
      </c>
      <c r="E52" s="497">
        <f t="shared" si="2"/>
        <v>0</v>
      </c>
      <c r="F52" s="275"/>
    </row>
    <row r="53" spans="1:6" ht="11.25" customHeight="1" x14ac:dyDescent="0.2">
      <c r="A53" s="500">
        <f t="shared" si="1"/>
        <v>2052</v>
      </c>
      <c r="B53" s="497"/>
      <c r="C53" s="17"/>
      <c r="D53" s="18">
        <f t="shared" si="0"/>
        <v>0</v>
      </c>
      <c r="E53" s="497">
        <f t="shared" si="2"/>
        <v>0</v>
      </c>
      <c r="F53" s="275"/>
    </row>
    <row r="54" spans="1:6" ht="11.25" customHeight="1" x14ac:dyDescent="0.2">
      <c r="A54" s="500">
        <f t="shared" si="1"/>
        <v>2053</v>
      </c>
      <c r="B54" s="497"/>
      <c r="C54" s="17"/>
      <c r="D54" s="18">
        <f t="shared" ref="D54:D85" si="3">B54-C54</f>
        <v>0</v>
      </c>
      <c r="E54" s="497">
        <f t="shared" si="2"/>
        <v>0</v>
      </c>
      <c r="F54" s="275"/>
    </row>
    <row r="55" spans="1:6" ht="11.25" customHeight="1" x14ac:dyDescent="0.2">
      <c r="A55" s="500">
        <f t="shared" ref="A55:A86" si="4">IF(A54&lt;&gt;"",IF(A54&gt;0,A54+1,""),"")</f>
        <v>2054</v>
      </c>
      <c r="B55" s="497"/>
      <c r="C55" s="17"/>
      <c r="D55" s="18">
        <f t="shared" si="3"/>
        <v>0</v>
      </c>
      <c r="E55" s="497">
        <f t="shared" ref="E55:E86" si="5">D55+E54</f>
        <v>0</v>
      </c>
      <c r="F55" s="275"/>
    </row>
    <row r="56" spans="1:6" ht="11.25" customHeight="1" x14ac:dyDescent="0.2">
      <c r="A56" s="500">
        <f t="shared" si="4"/>
        <v>2055</v>
      </c>
      <c r="B56" s="497"/>
      <c r="C56" s="17"/>
      <c r="D56" s="18">
        <f t="shared" si="3"/>
        <v>0</v>
      </c>
      <c r="E56" s="497">
        <f t="shared" si="5"/>
        <v>0</v>
      </c>
      <c r="F56" s="275"/>
    </row>
    <row r="57" spans="1:6" ht="11.25" customHeight="1" x14ac:dyDescent="0.2">
      <c r="A57" s="500">
        <f t="shared" si="4"/>
        <v>2056</v>
      </c>
      <c r="B57" s="497"/>
      <c r="C57" s="17"/>
      <c r="D57" s="18">
        <f t="shared" si="3"/>
        <v>0</v>
      </c>
      <c r="E57" s="497">
        <f t="shared" si="5"/>
        <v>0</v>
      </c>
      <c r="F57" s="275"/>
    </row>
    <row r="58" spans="1:6" ht="11.25" customHeight="1" x14ac:dyDescent="0.2">
      <c r="A58" s="500">
        <f t="shared" si="4"/>
        <v>2057</v>
      </c>
      <c r="B58" s="497"/>
      <c r="C58" s="17"/>
      <c r="D58" s="18">
        <f t="shared" si="3"/>
        <v>0</v>
      </c>
      <c r="E58" s="497">
        <f t="shared" si="5"/>
        <v>0</v>
      </c>
      <c r="F58" s="275"/>
    </row>
    <row r="59" spans="1:6" ht="11.25" customHeight="1" x14ac:dyDescent="0.2">
      <c r="A59" s="500">
        <f t="shared" si="4"/>
        <v>2058</v>
      </c>
      <c r="B59" s="497"/>
      <c r="C59" s="17"/>
      <c r="D59" s="18">
        <f t="shared" si="3"/>
        <v>0</v>
      </c>
      <c r="E59" s="497">
        <f t="shared" si="5"/>
        <v>0</v>
      </c>
      <c r="F59" s="275"/>
    </row>
    <row r="60" spans="1:6" ht="11.25" customHeight="1" x14ac:dyDescent="0.2">
      <c r="A60" s="500">
        <f t="shared" si="4"/>
        <v>2059</v>
      </c>
      <c r="B60" s="497"/>
      <c r="C60" s="17"/>
      <c r="D60" s="18">
        <f t="shared" si="3"/>
        <v>0</v>
      </c>
      <c r="E60" s="497">
        <f t="shared" si="5"/>
        <v>0</v>
      </c>
      <c r="F60" s="275"/>
    </row>
    <row r="61" spans="1:6" ht="11.25" customHeight="1" x14ac:dyDescent="0.2">
      <c r="A61" s="500">
        <f t="shared" si="4"/>
        <v>2060</v>
      </c>
      <c r="B61" s="497"/>
      <c r="C61" s="17"/>
      <c r="D61" s="18">
        <f t="shared" si="3"/>
        <v>0</v>
      </c>
      <c r="E61" s="497">
        <f t="shared" si="5"/>
        <v>0</v>
      </c>
      <c r="F61" s="275"/>
    </row>
    <row r="62" spans="1:6" ht="11.25" customHeight="1" x14ac:dyDescent="0.2">
      <c r="A62" s="500">
        <f t="shared" si="4"/>
        <v>2061</v>
      </c>
      <c r="B62" s="497"/>
      <c r="C62" s="17"/>
      <c r="D62" s="18">
        <f t="shared" si="3"/>
        <v>0</v>
      </c>
      <c r="E62" s="497">
        <f t="shared" si="5"/>
        <v>0</v>
      </c>
      <c r="F62" s="275"/>
    </row>
    <row r="63" spans="1:6" ht="11.25" customHeight="1" x14ac:dyDescent="0.2">
      <c r="A63" s="500">
        <f t="shared" si="4"/>
        <v>2062</v>
      </c>
      <c r="B63" s="497"/>
      <c r="C63" s="17"/>
      <c r="D63" s="18">
        <f t="shared" si="3"/>
        <v>0</v>
      </c>
      <c r="E63" s="497">
        <f t="shared" si="5"/>
        <v>0</v>
      </c>
      <c r="F63" s="275"/>
    </row>
    <row r="64" spans="1:6" ht="11.25" customHeight="1" x14ac:dyDescent="0.2">
      <c r="A64" s="500">
        <f t="shared" si="4"/>
        <v>2063</v>
      </c>
      <c r="B64" s="497"/>
      <c r="C64" s="17"/>
      <c r="D64" s="18">
        <f t="shared" si="3"/>
        <v>0</v>
      </c>
      <c r="E64" s="497">
        <f t="shared" si="5"/>
        <v>0</v>
      </c>
      <c r="F64" s="275"/>
    </row>
    <row r="65" spans="1:6" ht="11.25" customHeight="1" x14ac:dyDescent="0.2">
      <c r="A65" s="500">
        <f t="shared" si="4"/>
        <v>2064</v>
      </c>
      <c r="B65" s="497"/>
      <c r="C65" s="17"/>
      <c r="D65" s="18">
        <f t="shared" si="3"/>
        <v>0</v>
      </c>
      <c r="E65" s="497">
        <f t="shared" si="5"/>
        <v>0</v>
      </c>
      <c r="F65" s="275"/>
    </row>
    <row r="66" spans="1:6" ht="11.25" customHeight="1" x14ac:dyDescent="0.2">
      <c r="A66" s="500">
        <f t="shared" si="4"/>
        <v>2065</v>
      </c>
      <c r="B66" s="497"/>
      <c r="C66" s="17"/>
      <c r="D66" s="18">
        <f t="shared" si="3"/>
        <v>0</v>
      </c>
      <c r="E66" s="497">
        <f t="shared" si="5"/>
        <v>0</v>
      </c>
      <c r="F66" s="275"/>
    </row>
    <row r="67" spans="1:6" ht="11.25" customHeight="1" x14ac:dyDescent="0.2">
      <c r="A67" s="500">
        <f t="shared" si="4"/>
        <v>2066</v>
      </c>
      <c r="B67" s="497"/>
      <c r="C67" s="17"/>
      <c r="D67" s="18">
        <f t="shared" si="3"/>
        <v>0</v>
      </c>
      <c r="E67" s="497">
        <f t="shared" si="5"/>
        <v>0</v>
      </c>
      <c r="F67" s="275"/>
    </row>
    <row r="68" spans="1:6" ht="11.25" customHeight="1" x14ac:dyDescent="0.2">
      <c r="A68" s="500">
        <f t="shared" si="4"/>
        <v>2067</v>
      </c>
      <c r="B68" s="497"/>
      <c r="C68" s="17"/>
      <c r="D68" s="18">
        <f t="shared" si="3"/>
        <v>0</v>
      </c>
      <c r="E68" s="497">
        <f t="shared" si="5"/>
        <v>0</v>
      </c>
      <c r="F68" s="275"/>
    </row>
    <row r="69" spans="1:6" ht="11.25" customHeight="1" x14ac:dyDescent="0.2">
      <c r="A69" s="500">
        <f t="shared" si="4"/>
        <v>2068</v>
      </c>
      <c r="B69" s="497"/>
      <c r="C69" s="17"/>
      <c r="D69" s="18">
        <f t="shared" si="3"/>
        <v>0</v>
      </c>
      <c r="E69" s="497">
        <f t="shared" si="5"/>
        <v>0</v>
      </c>
      <c r="F69" s="275"/>
    </row>
    <row r="70" spans="1:6" ht="11.25" customHeight="1" x14ac:dyDescent="0.2">
      <c r="A70" s="500">
        <f t="shared" si="4"/>
        <v>2069</v>
      </c>
      <c r="B70" s="497"/>
      <c r="C70" s="17"/>
      <c r="D70" s="18">
        <f t="shared" si="3"/>
        <v>0</v>
      </c>
      <c r="E70" s="497">
        <f t="shared" si="5"/>
        <v>0</v>
      </c>
      <c r="F70" s="275"/>
    </row>
    <row r="71" spans="1:6" ht="11.25" customHeight="1" x14ac:dyDescent="0.2">
      <c r="A71" s="500">
        <f t="shared" si="4"/>
        <v>2070</v>
      </c>
      <c r="B71" s="497"/>
      <c r="C71" s="17"/>
      <c r="D71" s="18">
        <f t="shared" si="3"/>
        <v>0</v>
      </c>
      <c r="E71" s="497">
        <f t="shared" si="5"/>
        <v>0</v>
      </c>
      <c r="F71" s="275"/>
    </row>
    <row r="72" spans="1:6" ht="11.25" customHeight="1" x14ac:dyDescent="0.2">
      <c r="A72" s="500">
        <f t="shared" si="4"/>
        <v>2071</v>
      </c>
      <c r="B72" s="497"/>
      <c r="C72" s="17"/>
      <c r="D72" s="18">
        <f t="shared" si="3"/>
        <v>0</v>
      </c>
      <c r="E72" s="497">
        <f t="shared" si="5"/>
        <v>0</v>
      </c>
      <c r="F72" s="275"/>
    </row>
    <row r="73" spans="1:6" ht="11.25" customHeight="1" x14ac:dyDescent="0.2">
      <c r="A73" s="500">
        <f t="shared" si="4"/>
        <v>2072</v>
      </c>
      <c r="B73" s="497"/>
      <c r="C73" s="17"/>
      <c r="D73" s="18">
        <f t="shared" si="3"/>
        <v>0</v>
      </c>
      <c r="E73" s="497">
        <f t="shared" si="5"/>
        <v>0</v>
      </c>
      <c r="F73" s="275"/>
    </row>
    <row r="74" spans="1:6" ht="11.25" customHeight="1" x14ac:dyDescent="0.2">
      <c r="A74" s="500">
        <f t="shared" si="4"/>
        <v>2073</v>
      </c>
      <c r="B74" s="497"/>
      <c r="C74" s="17"/>
      <c r="D74" s="18">
        <f t="shared" si="3"/>
        <v>0</v>
      </c>
      <c r="E74" s="497">
        <f t="shared" si="5"/>
        <v>0</v>
      </c>
      <c r="F74" s="275"/>
    </row>
    <row r="75" spans="1:6" ht="11.25" customHeight="1" x14ac:dyDescent="0.2">
      <c r="A75" s="500">
        <f t="shared" si="4"/>
        <v>2074</v>
      </c>
      <c r="B75" s="497"/>
      <c r="C75" s="17"/>
      <c r="D75" s="18">
        <f t="shared" si="3"/>
        <v>0</v>
      </c>
      <c r="E75" s="497">
        <f t="shared" si="5"/>
        <v>0</v>
      </c>
      <c r="F75" s="275"/>
    </row>
    <row r="76" spans="1:6" ht="11.25" customHeight="1" x14ac:dyDescent="0.2">
      <c r="A76" s="500">
        <f t="shared" si="4"/>
        <v>2075</v>
      </c>
      <c r="B76" s="497"/>
      <c r="C76" s="17"/>
      <c r="D76" s="18">
        <f t="shared" si="3"/>
        <v>0</v>
      </c>
      <c r="E76" s="497">
        <f t="shared" si="5"/>
        <v>0</v>
      </c>
      <c r="F76" s="275"/>
    </row>
    <row r="77" spans="1:6" ht="11.25" customHeight="1" x14ac:dyDescent="0.2">
      <c r="A77" s="500">
        <f t="shared" si="4"/>
        <v>2076</v>
      </c>
      <c r="B77" s="497"/>
      <c r="C77" s="17"/>
      <c r="D77" s="18">
        <f t="shared" si="3"/>
        <v>0</v>
      </c>
      <c r="E77" s="497">
        <f t="shared" si="5"/>
        <v>0</v>
      </c>
      <c r="F77" s="275"/>
    </row>
    <row r="78" spans="1:6" ht="11.25" customHeight="1" x14ac:dyDescent="0.2">
      <c r="A78" s="500">
        <f t="shared" si="4"/>
        <v>2077</v>
      </c>
      <c r="B78" s="497"/>
      <c r="C78" s="17"/>
      <c r="D78" s="18">
        <f t="shared" si="3"/>
        <v>0</v>
      </c>
      <c r="E78" s="497">
        <f t="shared" si="5"/>
        <v>0</v>
      </c>
      <c r="F78" s="275"/>
    </row>
    <row r="79" spans="1:6" ht="11.25" customHeight="1" x14ac:dyDescent="0.2">
      <c r="A79" s="500">
        <f t="shared" si="4"/>
        <v>2078</v>
      </c>
      <c r="B79" s="497"/>
      <c r="C79" s="17"/>
      <c r="D79" s="18">
        <f t="shared" si="3"/>
        <v>0</v>
      </c>
      <c r="E79" s="497">
        <f t="shared" si="5"/>
        <v>0</v>
      </c>
      <c r="F79" s="275"/>
    </row>
    <row r="80" spans="1:6" ht="11.25" customHeight="1" x14ac:dyDescent="0.2">
      <c r="A80" s="500">
        <f t="shared" si="4"/>
        <v>2079</v>
      </c>
      <c r="B80" s="497"/>
      <c r="C80" s="17"/>
      <c r="D80" s="18">
        <f t="shared" si="3"/>
        <v>0</v>
      </c>
      <c r="E80" s="497">
        <f t="shared" si="5"/>
        <v>0</v>
      </c>
      <c r="F80" s="275"/>
    </row>
    <row r="81" spans="1:6" ht="11.25" customHeight="1" x14ac:dyDescent="0.2">
      <c r="A81" s="500">
        <f t="shared" si="4"/>
        <v>2080</v>
      </c>
      <c r="B81" s="497"/>
      <c r="C81" s="17"/>
      <c r="D81" s="18">
        <f t="shared" si="3"/>
        <v>0</v>
      </c>
      <c r="E81" s="497">
        <f t="shared" si="5"/>
        <v>0</v>
      </c>
      <c r="F81" s="275"/>
    </row>
    <row r="82" spans="1:6" ht="11.25" customHeight="1" x14ac:dyDescent="0.2">
      <c r="A82" s="500">
        <f t="shared" si="4"/>
        <v>2081</v>
      </c>
      <c r="B82" s="497"/>
      <c r="C82" s="17"/>
      <c r="D82" s="18">
        <f t="shared" si="3"/>
        <v>0</v>
      </c>
      <c r="E82" s="497">
        <f t="shared" si="5"/>
        <v>0</v>
      </c>
      <c r="F82" s="275"/>
    </row>
    <row r="83" spans="1:6" ht="11.25" customHeight="1" x14ac:dyDescent="0.2">
      <c r="A83" s="500">
        <f t="shared" si="4"/>
        <v>2082</v>
      </c>
      <c r="B83" s="497"/>
      <c r="C83" s="17"/>
      <c r="D83" s="18">
        <f t="shared" si="3"/>
        <v>0</v>
      </c>
      <c r="E83" s="497">
        <f t="shared" si="5"/>
        <v>0</v>
      </c>
      <c r="F83" s="275"/>
    </row>
    <row r="84" spans="1:6" ht="11.25" customHeight="1" x14ac:dyDescent="0.2">
      <c r="A84" s="500">
        <f t="shared" si="4"/>
        <v>2083</v>
      </c>
      <c r="B84" s="497"/>
      <c r="C84" s="17"/>
      <c r="D84" s="18">
        <f t="shared" si="3"/>
        <v>0</v>
      </c>
      <c r="E84" s="497">
        <f t="shared" si="5"/>
        <v>0</v>
      </c>
      <c r="F84" s="275"/>
    </row>
    <row r="85" spans="1:6" ht="11.25" customHeight="1" x14ac:dyDescent="0.2">
      <c r="A85" s="500">
        <f t="shared" si="4"/>
        <v>2084</v>
      </c>
      <c r="B85" s="497"/>
      <c r="C85" s="17"/>
      <c r="D85" s="18">
        <f t="shared" si="3"/>
        <v>0</v>
      </c>
      <c r="E85" s="497">
        <f t="shared" si="5"/>
        <v>0</v>
      </c>
      <c r="F85" s="275"/>
    </row>
    <row r="86" spans="1:6" ht="11.25" customHeight="1" x14ac:dyDescent="0.2">
      <c r="A86" s="500">
        <f t="shared" si="4"/>
        <v>2085</v>
      </c>
      <c r="B86" s="497"/>
      <c r="C86" s="17"/>
      <c r="D86" s="18">
        <f t="shared" ref="D86:D96" si="6">B86-C86</f>
        <v>0</v>
      </c>
      <c r="E86" s="497">
        <f t="shared" si="5"/>
        <v>0</v>
      </c>
      <c r="F86" s="275"/>
    </row>
    <row r="87" spans="1:6" ht="11.25" customHeight="1" x14ac:dyDescent="0.2">
      <c r="A87" s="500">
        <f t="shared" ref="A87:A96" si="7">IF(A86&lt;&gt;"",IF(A86&gt;0,A86+1,""),"")</f>
        <v>2086</v>
      </c>
      <c r="B87" s="497"/>
      <c r="C87" s="17"/>
      <c r="D87" s="18">
        <f t="shared" si="6"/>
        <v>0</v>
      </c>
      <c r="E87" s="497">
        <f t="shared" ref="E87:E96" si="8">D87+E86</f>
        <v>0</v>
      </c>
      <c r="F87" s="275"/>
    </row>
    <row r="88" spans="1:6" ht="11.25" customHeight="1" x14ac:dyDescent="0.2">
      <c r="A88" s="500">
        <f t="shared" si="7"/>
        <v>2087</v>
      </c>
      <c r="B88" s="497"/>
      <c r="C88" s="17"/>
      <c r="D88" s="18">
        <f t="shared" si="6"/>
        <v>0</v>
      </c>
      <c r="E88" s="497">
        <f t="shared" si="8"/>
        <v>0</v>
      </c>
      <c r="F88" s="275"/>
    </row>
    <row r="89" spans="1:6" ht="11.25" customHeight="1" x14ac:dyDescent="0.2">
      <c r="A89" s="500">
        <f t="shared" si="7"/>
        <v>2088</v>
      </c>
      <c r="B89" s="497"/>
      <c r="C89" s="17"/>
      <c r="D89" s="18">
        <f t="shared" si="6"/>
        <v>0</v>
      </c>
      <c r="E89" s="497">
        <f t="shared" si="8"/>
        <v>0</v>
      </c>
      <c r="F89" s="275"/>
    </row>
    <row r="90" spans="1:6" ht="11.25" customHeight="1" x14ac:dyDescent="0.2">
      <c r="A90" s="500">
        <f t="shared" si="7"/>
        <v>2089</v>
      </c>
      <c r="B90" s="497"/>
      <c r="C90" s="17"/>
      <c r="D90" s="18">
        <f t="shared" si="6"/>
        <v>0</v>
      </c>
      <c r="E90" s="497">
        <f t="shared" si="8"/>
        <v>0</v>
      </c>
      <c r="F90" s="275"/>
    </row>
    <row r="91" spans="1:6" ht="11.25" customHeight="1" x14ac:dyDescent="0.2">
      <c r="A91" s="500">
        <f t="shared" si="7"/>
        <v>2090</v>
      </c>
      <c r="B91" s="497"/>
      <c r="C91" s="17"/>
      <c r="D91" s="18">
        <f t="shared" si="6"/>
        <v>0</v>
      </c>
      <c r="E91" s="497">
        <f t="shared" si="8"/>
        <v>0</v>
      </c>
      <c r="F91" s="275"/>
    </row>
    <row r="92" spans="1:6" ht="11.25" customHeight="1" x14ac:dyDescent="0.2">
      <c r="A92" s="500">
        <f t="shared" si="7"/>
        <v>2091</v>
      </c>
      <c r="B92" s="497"/>
      <c r="C92" s="17"/>
      <c r="D92" s="18">
        <f t="shared" si="6"/>
        <v>0</v>
      </c>
      <c r="E92" s="497">
        <f t="shared" si="8"/>
        <v>0</v>
      </c>
      <c r="F92" s="275"/>
    </row>
    <row r="93" spans="1:6" ht="11.25" customHeight="1" x14ac:dyDescent="0.2">
      <c r="A93" s="500">
        <f t="shared" si="7"/>
        <v>2092</v>
      </c>
      <c r="B93" s="497"/>
      <c r="C93" s="17"/>
      <c r="D93" s="18">
        <f t="shared" si="6"/>
        <v>0</v>
      </c>
      <c r="E93" s="497">
        <f t="shared" si="8"/>
        <v>0</v>
      </c>
      <c r="F93" s="275"/>
    </row>
    <row r="94" spans="1:6" ht="11.25" customHeight="1" x14ac:dyDescent="0.2">
      <c r="A94" s="500">
        <f t="shared" si="7"/>
        <v>2093</v>
      </c>
      <c r="B94" s="497"/>
      <c r="C94" s="17"/>
      <c r="D94" s="18">
        <f t="shared" si="6"/>
        <v>0</v>
      </c>
      <c r="E94" s="497">
        <f t="shared" si="8"/>
        <v>0</v>
      </c>
      <c r="F94" s="275"/>
    </row>
    <row r="95" spans="1:6" ht="11.25" customHeight="1" x14ac:dyDescent="0.2">
      <c r="A95" s="500">
        <f t="shared" si="7"/>
        <v>2094</v>
      </c>
      <c r="B95" s="497"/>
      <c r="C95" s="17"/>
      <c r="D95" s="18">
        <f t="shared" si="6"/>
        <v>0</v>
      </c>
      <c r="E95" s="497">
        <f t="shared" si="8"/>
        <v>0</v>
      </c>
      <c r="F95" s="275"/>
    </row>
    <row r="96" spans="1:6" ht="11.25" customHeight="1" x14ac:dyDescent="0.2">
      <c r="A96" s="501">
        <f t="shared" si="7"/>
        <v>2095</v>
      </c>
      <c r="B96" s="498"/>
      <c r="C96" s="115"/>
      <c r="D96" s="42">
        <f t="shared" si="6"/>
        <v>0</v>
      </c>
      <c r="E96" s="42">
        <f t="shared" si="8"/>
        <v>0</v>
      </c>
      <c r="F96" s="275"/>
    </row>
    <row r="97" spans="1:6" ht="11.25" customHeight="1" x14ac:dyDescent="0.2">
      <c r="A97" s="879" t="s">
        <v>1131</v>
      </c>
      <c r="B97" s="880"/>
      <c r="C97" s="880"/>
      <c r="D97" s="880"/>
      <c r="E97" s="880"/>
      <c r="F97" s="275"/>
    </row>
    <row r="98" spans="1:6" ht="11.25" customHeight="1" x14ac:dyDescent="0.2">
      <c r="A98" s="747" t="s">
        <v>542</v>
      </c>
      <c r="B98" s="747"/>
      <c r="C98" s="747"/>
      <c r="D98" s="747"/>
      <c r="E98" s="747"/>
      <c r="F98" s="275"/>
    </row>
    <row r="99" spans="1:6" ht="11.25" customHeight="1" x14ac:dyDescent="0.2">
      <c r="A99" s="878" t="s">
        <v>85</v>
      </c>
      <c r="B99" s="878"/>
      <c r="C99" s="878"/>
      <c r="D99" s="878"/>
      <c r="E99" s="878"/>
      <c r="F99" s="275"/>
    </row>
    <row r="100" spans="1:6" ht="11.25" customHeight="1" x14ac:dyDescent="0.2">
      <c r="F100" s="275"/>
    </row>
    <row r="101" spans="1:6" ht="11.25" customHeight="1" x14ac:dyDescent="0.2">
      <c r="F101" s="275"/>
    </row>
    <row r="102" spans="1:6" ht="11.25" customHeight="1" x14ac:dyDescent="0.2">
      <c r="F102" s="275"/>
    </row>
    <row r="103" spans="1:6" ht="11.25" customHeight="1" x14ac:dyDescent="0.2">
      <c r="F103" s="275"/>
    </row>
    <row r="104" spans="1:6" ht="11.25" customHeight="1" x14ac:dyDescent="0.2">
      <c r="A104" s="875"/>
      <c r="B104" s="875"/>
      <c r="C104" s="277"/>
      <c r="D104" s="876"/>
      <c r="E104" s="876"/>
      <c r="F104" s="275"/>
    </row>
    <row r="105" spans="1:6" ht="11.25" customHeight="1" x14ac:dyDescent="0.2">
      <c r="A105" s="875"/>
      <c r="B105" s="875"/>
      <c r="C105" s="277"/>
      <c r="D105" s="876"/>
      <c r="E105" s="876"/>
      <c r="F105" s="275"/>
    </row>
    <row r="106" spans="1:6" ht="11.25" customHeight="1" x14ac:dyDescent="0.2">
      <c r="F106" s="275"/>
    </row>
    <row r="107" spans="1:6" ht="11.25" customHeight="1" x14ac:dyDescent="0.2">
      <c r="F107" s="275"/>
    </row>
    <row r="108" spans="1:6" ht="11.25" customHeight="1" x14ac:dyDescent="0.2">
      <c r="A108" s="278"/>
      <c r="B108" s="17"/>
      <c r="C108" s="17"/>
      <c r="D108" s="17"/>
      <c r="E108" s="17"/>
      <c r="F108" s="275"/>
    </row>
    <row r="109" spans="1:6" ht="11.25" customHeight="1" x14ac:dyDescent="0.2">
      <c r="A109" s="756" t="s">
        <v>721</v>
      </c>
      <c r="B109" s="757"/>
      <c r="C109" s="757"/>
      <c r="D109" s="757"/>
      <c r="E109" s="758"/>
      <c r="F109" s="275"/>
    </row>
    <row r="110" spans="1:6" ht="11.25" customHeight="1" x14ac:dyDescent="0.2">
      <c r="A110" s="576" t="s">
        <v>182</v>
      </c>
      <c r="B110" s="566" t="s">
        <v>238</v>
      </c>
      <c r="C110" s="566" t="s">
        <v>97</v>
      </c>
      <c r="D110" s="566" t="s">
        <v>240</v>
      </c>
      <c r="E110" s="559" t="s">
        <v>86</v>
      </c>
      <c r="F110" s="275"/>
    </row>
    <row r="111" spans="1:6" ht="11.25" customHeight="1" x14ac:dyDescent="0.2">
      <c r="A111" s="642"/>
      <c r="B111" s="568" t="s">
        <v>239</v>
      </c>
      <c r="C111" s="568" t="s">
        <v>239</v>
      </c>
      <c r="D111" s="568" t="s">
        <v>241</v>
      </c>
      <c r="E111" s="567" t="s">
        <v>87</v>
      </c>
      <c r="F111" s="275"/>
    </row>
    <row r="112" spans="1:6" ht="11.25" customHeight="1" x14ac:dyDescent="0.2">
      <c r="A112" s="642"/>
      <c r="B112" s="568" t="s">
        <v>75</v>
      </c>
      <c r="C112" s="568" t="s">
        <v>76</v>
      </c>
      <c r="D112" s="568" t="s">
        <v>242</v>
      </c>
      <c r="E112" s="616" t="s">
        <v>243</v>
      </c>
      <c r="F112" s="275"/>
    </row>
    <row r="113" spans="1:6" ht="11.25" customHeight="1" x14ac:dyDescent="0.2">
      <c r="A113" s="502">
        <v>2021</v>
      </c>
      <c r="B113" s="495"/>
      <c r="C113" s="496"/>
      <c r="D113" s="16">
        <f t="shared" ref="D113:D144" si="9">B113-C113</f>
        <v>0</v>
      </c>
      <c r="E113" s="495">
        <f>D113+F113</f>
        <v>0</v>
      </c>
      <c r="F113" s="493"/>
    </row>
    <row r="114" spans="1:6" ht="11.25" customHeight="1" x14ac:dyDescent="0.2">
      <c r="A114" s="503">
        <f t="shared" ref="A114:A145" si="10">IF(A113&lt;&gt;"",IF(A113&gt;0,A113+1,""),"")</f>
        <v>2022</v>
      </c>
      <c r="B114" s="497"/>
      <c r="C114" s="17"/>
      <c r="D114" s="18">
        <f t="shared" si="9"/>
        <v>0</v>
      </c>
      <c r="E114" s="497">
        <f t="shared" ref="E114:E145" si="11">D114+E113</f>
        <v>0</v>
      </c>
      <c r="F114" s="275"/>
    </row>
    <row r="115" spans="1:6" ht="11.25" customHeight="1" x14ac:dyDescent="0.2">
      <c r="A115" s="503">
        <f t="shared" si="10"/>
        <v>2023</v>
      </c>
      <c r="B115" s="497"/>
      <c r="C115" s="17"/>
      <c r="D115" s="18">
        <f t="shared" si="9"/>
        <v>0</v>
      </c>
      <c r="E115" s="497">
        <f t="shared" si="11"/>
        <v>0</v>
      </c>
      <c r="F115" s="275"/>
    </row>
    <row r="116" spans="1:6" ht="11.25" customHeight="1" x14ac:dyDescent="0.2">
      <c r="A116" s="503">
        <f t="shared" si="10"/>
        <v>2024</v>
      </c>
      <c r="B116" s="497"/>
      <c r="C116" s="17"/>
      <c r="D116" s="18">
        <f t="shared" si="9"/>
        <v>0</v>
      </c>
      <c r="E116" s="497">
        <f t="shared" si="11"/>
        <v>0</v>
      </c>
      <c r="F116" s="275"/>
    </row>
    <row r="117" spans="1:6" ht="11.25" customHeight="1" x14ac:dyDescent="0.2">
      <c r="A117" s="503">
        <f t="shared" si="10"/>
        <v>2025</v>
      </c>
      <c r="B117" s="497"/>
      <c r="C117" s="17"/>
      <c r="D117" s="18">
        <f t="shared" si="9"/>
        <v>0</v>
      </c>
      <c r="E117" s="497">
        <f t="shared" si="11"/>
        <v>0</v>
      </c>
      <c r="F117" s="275"/>
    </row>
    <row r="118" spans="1:6" ht="11.25" customHeight="1" x14ac:dyDescent="0.2">
      <c r="A118" s="503">
        <f t="shared" si="10"/>
        <v>2026</v>
      </c>
      <c r="B118" s="497"/>
      <c r="C118" s="17"/>
      <c r="D118" s="18">
        <f t="shared" si="9"/>
        <v>0</v>
      </c>
      <c r="E118" s="497">
        <f t="shared" si="11"/>
        <v>0</v>
      </c>
      <c r="F118" s="275"/>
    </row>
    <row r="119" spans="1:6" ht="11.25" customHeight="1" x14ac:dyDescent="0.2">
      <c r="A119" s="503">
        <f t="shared" si="10"/>
        <v>2027</v>
      </c>
      <c r="B119" s="497"/>
      <c r="C119" s="17"/>
      <c r="D119" s="18">
        <f t="shared" si="9"/>
        <v>0</v>
      </c>
      <c r="E119" s="497">
        <f t="shared" si="11"/>
        <v>0</v>
      </c>
      <c r="F119" s="275"/>
    </row>
    <row r="120" spans="1:6" ht="11.25" customHeight="1" x14ac:dyDescent="0.2">
      <c r="A120" s="503">
        <f t="shared" si="10"/>
        <v>2028</v>
      </c>
      <c r="B120" s="497"/>
      <c r="C120" s="17"/>
      <c r="D120" s="18">
        <f t="shared" si="9"/>
        <v>0</v>
      </c>
      <c r="E120" s="497">
        <f t="shared" si="11"/>
        <v>0</v>
      </c>
      <c r="F120" s="275"/>
    </row>
    <row r="121" spans="1:6" ht="11.25" customHeight="1" x14ac:dyDescent="0.2">
      <c r="A121" s="503">
        <f t="shared" si="10"/>
        <v>2029</v>
      </c>
      <c r="B121" s="497"/>
      <c r="C121" s="17"/>
      <c r="D121" s="18">
        <f t="shared" si="9"/>
        <v>0</v>
      </c>
      <c r="E121" s="497">
        <f t="shared" si="11"/>
        <v>0</v>
      </c>
      <c r="F121" s="275"/>
    </row>
    <row r="122" spans="1:6" ht="11.25" customHeight="1" x14ac:dyDescent="0.2">
      <c r="A122" s="503">
        <f t="shared" si="10"/>
        <v>2030</v>
      </c>
      <c r="B122" s="497"/>
      <c r="C122" s="17"/>
      <c r="D122" s="18">
        <f t="shared" si="9"/>
        <v>0</v>
      </c>
      <c r="E122" s="497">
        <f t="shared" si="11"/>
        <v>0</v>
      </c>
      <c r="F122" s="275"/>
    </row>
    <row r="123" spans="1:6" ht="11.25" customHeight="1" x14ac:dyDescent="0.2">
      <c r="A123" s="503">
        <f t="shared" si="10"/>
        <v>2031</v>
      </c>
      <c r="B123" s="497"/>
      <c r="C123" s="17"/>
      <c r="D123" s="18">
        <f t="shared" si="9"/>
        <v>0</v>
      </c>
      <c r="E123" s="497">
        <f t="shared" si="11"/>
        <v>0</v>
      </c>
      <c r="F123" s="275"/>
    </row>
    <row r="124" spans="1:6" ht="11.25" customHeight="1" x14ac:dyDescent="0.2">
      <c r="A124" s="503">
        <f t="shared" si="10"/>
        <v>2032</v>
      </c>
      <c r="B124" s="497"/>
      <c r="C124" s="17"/>
      <c r="D124" s="18">
        <f t="shared" si="9"/>
        <v>0</v>
      </c>
      <c r="E124" s="497">
        <f t="shared" si="11"/>
        <v>0</v>
      </c>
      <c r="F124" s="275"/>
    </row>
    <row r="125" spans="1:6" ht="11.25" customHeight="1" x14ac:dyDescent="0.2">
      <c r="A125" s="503">
        <f t="shared" si="10"/>
        <v>2033</v>
      </c>
      <c r="B125" s="497"/>
      <c r="C125" s="17"/>
      <c r="D125" s="18">
        <f t="shared" si="9"/>
        <v>0</v>
      </c>
      <c r="E125" s="497">
        <f t="shared" si="11"/>
        <v>0</v>
      </c>
      <c r="F125" s="275"/>
    </row>
    <row r="126" spans="1:6" ht="11.25" customHeight="1" x14ac:dyDescent="0.2">
      <c r="A126" s="503">
        <f t="shared" si="10"/>
        <v>2034</v>
      </c>
      <c r="B126" s="497"/>
      <c r="C126" s="17"/>
      <c r="D126" s="18">
        <f t="shared" si="9"/>
        <v>0</v>
      </c>
      <c r="E126" s="497">
        <f t="shared" si="11"/>
        <v>0</v>
      </c>
      <c r="F126" s="275"/>
    </row>
    <row r="127" spans="1:6" ht="11.25" customHeight="1" x14ac:dyDescent="0.2">
      <c r="A127" s="503">
        <f t="shared" si="10"/>
        <v>2035</v>
      </c>
      <c r="B127" s="497"/>
      <c r="C127" s="17"/>
      <c r="D127" s="18">
        <f t="shared" si="9"/>
        <v>0</v>
      </c>
      <c r="E127" s="497">
        <f t="shared" si="11"/>
        <v>0</v>
      </c>
      <c r="F127" s="275"/>
    </row>
    <row r="128" spans="1:6" ht="11.25" customHeight="1" x14ac:dyDescent="0.2">
      <c r="A128" s="503">
        <f t="shared" si="10"/>
        <v>2036</v>
      </c>
      <c r="B128" s="497"/>
      <c r="C128" s="17"/>
      <c r="D128" s="18">
        <f t="shared" si="9"/>
        <v>0</v>
      </c>
      <c r="E128" s="497">
        <f t="shared" si="11"/>
        <v>0</v>
      </c>
      <c r="F128" s="275"/>
    </row>
    <row r="129" spans="1:6" ht="11.25" customHeight="1" x14ac:dyDescent="0.2">
      <c r="A129" s="503">
        <f t="shared" si="10"/>
        <v>2037</v>
      </c>
      <c r="B129" s="497"/>
      <c r="C129" s="17"/>
      <c r="D129" s="18">
        <f t="shared" si="9"/>
        <v>0</v>
      </c>
      <c r="E129" s="497">
        <f t="shared" si="11"/>
        <v>0</v>
      </c>
      <c r="F129" s="275"/>
    </row>
    <row r="130" spans="1:6" ht="11.25" customHeight="1" x14ac:dyDescent="0.2">
      <c r="A130" s="503">
        <f t="shared" si="10"/>
        <v>2038</v>
      </c>
      <c r="B130" s="497"/>
      <c r="C130" s="17"/>
      <c r="D130" s="18">
        <f t="shared" si="9"/>
        <v>0</v>
      </c>
      <c r="E130" s="497">
        <f t="shared" si="11"/>
        <v>0</v>
      </c>
      <c r="F130" s="275"/>
    </row>
    <row r="131" spans="1:6" ht="11.25" customHeight="1" x14ac:dyDescent="0.2">
      <c r="A131" s="503">
        <f t="shared" si="10"/>
        <v>2039</v>
      </c>
      <c r="B131" s="497"/>
      <c r="C131" s="17"/>
      <c r="D131" s="18">
        <f t="shared" si="9"/>
        <v>0</v>
      </c>
      <c r="E131" s="497">
        <f t="shared" si="11"/>
        <v>0</v>
      </c>
      <c r="F131" s="275"/>
    </row>
    <row r="132" spans="1:6" ht="11.25" customHeight="1" x14ac:dyDescent="0.2">
      <c r="A132" s="503">
        <f t="shared" si="10"/>
        <v>2040</v>
      </c>
      <c r="B132" s="497"/>
      <c r="C132" s="17"/>
      <c r="D132" s="18">
        <f t="shared" si="9"/>
        <v>0</v>
      </c>
      <c r="E132" s="497">
        <f t="shared" si="11"/>
        <v>0</v>
      </c>
      <c r="F132" s="275"/>
    </row>
    <row r="133" spans="1:6" ht="11.25" customHeight="1" x14ac:dyDescent="0.2">
      <c r="A133" s="503">
        <f t="shared" si="10"/>
        <v>2041</v>
      </c>
      <c r="B133" s="497"/>
      <c r="C133" s="17"/>
      <c r="D133" s="18">
        <f t="shared" si="9"/>
        <v>0</v>
      </c>
      <c r="E133" s="497">
        <f t="shared" si="11"/>
        <v>0</v>
      </c>
      <c r="F133" s="275"/>
    </row>
    <row r="134" spans="1:6" ht="11.25" customHeight="1" x14ac:dyDescent="0.2">
      <c r="A134" s="503">
        <f t="shared" si="10"/>
        <v>2042</v>
      </c>
      <c r="B134" s="497"/>
      <c r="C134" s="17"/>
      <c r="D134" s="18">
        <f t="shared" si="9"/>
        <v>0</v>
      </c>
      <c r="E134" s="497">
        <f t="shared" si="11"/>
        <v>0</v>
      </c>
      <c r="F134" s="275"/>
    </row>
    <row r="135" spans="1:6" ht="11.25" customHeight="1" x14ac:dyDescent="0.2">
      <c r="A135" s="503">
        <f t="shared" si="10"/>
        <v>2043</v>
      </c>
      <c r="B135" s="497"/>
      <c r="C135" s="17"/>
      <c r="D135" s="18">
        <f t="shared" si="9"/>
        <v>0</v>
      </c>
      <c r="E135" s="497">
        <f t="shared" si="11"/>
        <v>0</v>
      </c>
      <c r="F135" s="275"/>
    </row>
    <row r="136" spans="1:6" ht="11.25" customHeight="1" x14ac:dyDescent="0.2">
      <c r="A136" s="503">
        <f t="shared" si="10"/>
        <v>2044</v>
      </c>
      <c r="B136" s="497"/>
      <c r="C136" s="17"/>
      <c r="D136" s="18">
        <f t="shared" si="9"/>
        <v>0</v>
      </c>
      <c r="E136" s="497">
        <f t="shared" si="11"/>
        <v>0</v>
      </c>
      <c r="F136" s="275"/>
    </row>
    <row r="137" spans="1:6" ht="11.25" customHeight="1" x14ac:dyDescent="0.2">
      <c r="A137" s="503">
        <f t="shared" si="10"/>
        <v>2045</v>
      </c>
      <c r="B137" s="497"/>
      <c r="C137" s="17"/>
      <c r="D137" s="18">
        <f t="shared" si="9"/>
        <v>0</v>
      </c>
      <c r="E137" s="497">
        <f t="shared" si="11"/>
        <v>0</v>
      </c>
      <c r="F137" s="275"/>
    </row>
    <row r="138" spans="1:6" ht="11.25" customHeight="1" x14ac:dyDescent="0.2">
      <c r="A138" s="503">
        <f t="shared" si="10"/>
        <v>2046</v>
      </c>
      <c r="B138" s="497"/>
      <c r="C138" s="17"/>
      <c r="D138" s="18">
        <f t="shared" si="9"/>
        <v>0</v>
      </c>
      <c r="E138" s="497">
        <f t="shared" si="11"/>
        <v>0</v>
      </c>
      <c r="F138" s="275"/>
    </row>
    <row r="139" spans="1:6" ht="11.25" customHeight="1" x14ac:dyDescent="0.2">
      <c r="A139" s="503">
        <f t="shared" si="10"/>
        <v>2047</v>
      </c>
      <c r="B139" s="497"/>
      <c r="C139" s="17"/>
      <c r="D139" s="18">
        <f t="shared" si="9"/>
        <v>0</v>
      </c>
      <c r="E139" s="497">
        <f t="shared" si="11"/>
        <v>0</v>
      </c>
      <c r="F139" s="275"/>
    </row>
    <row r="140" spans="1:6" ht="11.25" customHeight="1" x14ac:dyDescent="0.2">
      <c r="A140" s="503">
        <f t="shared" si="10"/>
        <v>2048</v>
      </c>
      <c r="B140" s="497"/>
      <c r="C140" s="17"/>
      <c r="D140" s="18">
        <f t="shared" si="9"/>
        <v>0</v>
      </c>
      <c r="E140" s="497">
        <f t="shared" si="11"/>
        <v>0</v>
      </c>
      <c r="F140" s="275"/>
    </row>
    <row r="141" spans="1:6" ht="11.25" customHeight="1" x14ac:dyDescent="0.2">
      <c r="A141" s="503">
        <f t="shared" si="10"/>
        <v>2049</v>
      </c>
      <c r="B141" s="497"/>
      <c r="C141" s="17"/>
      <c r="D141" s="18">
        <f t="shared" si="9"/>
        <v>0</v>
      </c>
      <c r="E141" s="497">
        <f t="shared" si="11"/>
        <v>0</v>
      </c>
      <c r="F141" s="275"/>
    </row>
    <row r="142" spans="1:6" ht="11.25" customHeight="1" x14ac:dyDescent="0.2">
      <c r="A142" s="503">
        <f t="shared" si="10"/>
        <v>2050</v>
      </c>
      <c r="B142" s="497"/>
      <c r="C142" s="17"/>
      <c r="D142" s="18">
        <f t="shared" si="9"/>
        <v>0</v>
      </c>
      <c r="E142" s="497">
        <f t="shared" si="11"/>
        <v>0</v>
      </c>
      <c r="F142" s="275"/>
    </row>
    <row r="143" spans="1:6" ht="11.25" customHeight="1" x14ac:dyDescent="0.2">
      <c r="A143" s="503">
        <f t="shared" si="10"/>
        <v>2051</v>
      </c>
      <c r="B143" s="497"/>
      <c r="C143" s="17"/>
      <c r="D143" s="18">
        <f t="shared" si="9"/>
        <v>0</v>
      </c>
      <c r="E143" s="497">
        <f t="shared" si="11"/>
        <v>0</v>
      </c>
      <c r="F143" s="275"/>
    </row>
    <row r="144" spans="1:6" ht="11.25" customHeight="1" x14ac:dyDescent="0.2">
      <c r="A144" s="503">
        <f t="shared" si="10"/>
        <v>2052</v>
      </c>
      <c r="B144" s="497"/>
      <c r="C144" s="17"/>
      <c r="D144" s="18">
        <f t="shared" si="9"/>
        <v>0</v>
      </c>
      <c r="E144" s="497">
        <f t="shared" si="11"/>
        <v>0</v>
      </c>
      <c r="F144" s="275"/>
    </row>
    <row r="145" spans="1:6" ht="11.25" customHeight="1" x14ac:dyDescent="0.2">
      <c r="A145" s="503">
        <f t="shared" si="10"/>
        <v>2053</v>
      </c>
      <c r="B145" s="497"/>
      <c r="C145" s="17"/>
      <c r="D145" s="18">
        <f t="shared" ref="D145:D176" si="12">B145-C145</f>
        <v>0</v>
      </c>
      <c r="E145" s="497">
        <f t="shared" si="11"/>
        <v>0</v>
      </c>
      <c r="F145" s="275"/>
    </row>
    <row r="146" spans="1:6" ht="11.25" customHeight="1" x14ac:dyDescent="0.2">
      <c r="A146" s="503">
        <f t="shared" ref="A146:A177" si="13">IF(A145&lt;&gt;"",IF(A145&gt;0,A145+1,""),"")</f>
        <v>2054</v>
      </c>
      <c r="B146" s="497"/>
      <c r="C146" s="17"/>
      <c r="D146" s="18">
        <f t="shared" si="12"/>
        <v>0</v>
      </c>
      <c r="E146" s="497">
        <f t="shared" ref="E146:E177" si="14">D146+E145</f>
        <v>0</v>
      </c>
      <c r="F146" s="275"/>
    </row>
    <row r="147" spans="1:6" ht="11.25" customHeight="1" x14ac:dyDescent="0.2">
      <c r="A147" s="503">
        <f t="shared" si="13"/>
        <v>2055</v>
      </c>
      <c r="B147" s="497"/>
      <c r="C147" s="17"/>
      <c r="D147" s="18">
        <f t="shared" si="12"/>
        <v>0</v>
      </c>
      <c r="E147" s="497">
        <f t="shared" si="14"/>
        <v>0</v>
      </c>
      <c r="F147" s="275"/>
    </row>
    <row r="148" spans="1:6" ht="11.25" customHeight="1" x14ac:dyDescent="0.2">
      <c r="A148" s="503">
        <f t="shared" si="13"/>
        <v>2056</v>
      </c>
      <c r="B148" s="497"/>
      <c r="C148" s="17"/>
      <c r="D148" s="18">
        <f t="shared" si="12"/>
        <v>0</v>
      </c>
      <c r="E148" s="497">
        <f t="shared" si="14"/>
        <v>0</v>
      </c>
      <c r="F148" s="275"/>
    </row>
    <row r="149" spans="1:6" ht="11.25" customHeight="1" x14ac:dyDescent="0.2">
      <c r="A149" s="503">
        <f t="shared" si="13"/>
        <v>2057</v>
      </c>
      <c r="B149" s="497"/>
      <c r="C149" s="17"/>
      <c r="D149" s="18">
        <f t="shared" si="12"/>
        <v>0</v>
      </c>
      <c r="E149" s="497">
        <f t="shared" si="14"/>
        <v>0</v>
      </c>
      <c r="F149" s="275"/>
    </row>
    <row r="150" spans="1:6" ht="11.25" customHeight="1" x14ac:dyDescent="0.2">
      <c r="A150" s="503">
        <f t="shared" si="13"/>
        <v>2058</v>
      </c>
      <c r="B150" s="497"/>
      <c r="C150" s="17"/>
      <c r="D150" s="18">
        <f t="shared" si="12"/>
        <v>0</v>
      </c>
      <c r="E150" s="497">
        <f t="shared" si="14"/>
        <v>0</v>
      </c>
      <c r="F150" s="275"/>
    </row>
    <row r="151" spans="1:6" ht="11.25" customHeight="1" x14ac:dyDescent="0.2">
      <c r="A151" s="503">
        <f t="shared" si="13"/>
        <v>2059</v>
      </c>
      <c r="B151" s="497"/>
      <c r="C151" s="17"/>
      <c r="D151" s="18">
        <f t="shared" si="12"/>
        <v>0</v>
      </c>
      <c r="E151" s="497">
        <f t="shared" si="14"/>
        <v>0</v>
      </c>
      <c r="F151" s="275"/>
    </row>
    <row r="152" spans="1:6" ht="11.25" customHeight="1" x14ac:dyDescent="0.2">
      <c r="A152" s="503">
        <f t="shared" si="13"/>
        <v>2060</v>
      </c>
      <c r="B152" s="497"/>
      <c r="C152" s="17"/>
      <c r="D152" s="18">
        <f t="shared" si="12"/>
        <v>0</v>
      </c>
      <c r="E152" s="497">
        <f t="shared" si="14"/>
        <v>0</v>
      </c>
      <c r="F152" s="275"/>
    </row>
    <row r="153" spans="1:6" ht="11.25" customHeight="1" x14ac:dyDescent="0.2">
      <c r="A153" s="503">
        <f t="shared" si="13"/>
        <v>2061</v>
      </c>
      <c r="B153" s="497"/>
      <c r="C153" s="17"/>
      <c r="D153" s="18">
        <f t="shared" si="12"/>
        <v>0</v>
      </c>
      <c r="E153" s="497">
        <f t="shared" si="14"/>
        <v>0</v>
      </c>
      <c r="F153" s="275"/>
    </row>
    <row r="154" spans="1:6" ht="11.25" customHeight="1" x14ac:dyDescent="0.2">
      <c r="A154" s="503">
        <f t="shared" si="13"/>
        <v>2062</v>
      </c>
      <c r="B154" s="497"/>
      <c r="C154" s="17"/>
      <c r="D154" s="18">
        <f t="shared" si="12"/>
        <v>0</v>
      </c>
      <c r="E154" s="497">
        <f t="shared" si="14"/>
        <v>0</v>
      </c>
      <c r="F154" s="275"/>
    </row>
    <row r="155" spans="1:6" ht="11.25" customHeight="1" x14ac:dyDescent="0.2">
      <c r="A155" s="503">
        <f t="shared" si="13"/>
        <v>2063</v>
      </c>
      <c r="B155" s="497"/>
      <c r="C155" s="17"/>
      <c r="D155" s="18">
        <f t="shared" si="12"/>
        <v>0</v>
      </c>
      <c r="E155" s="497">
        <f t="shared" si="14"/>
        <v>0</v>
      </c>
      <c r="F155" s="275"/>
    </row>
    <row r="156" spans="1:6" ht="11.25" customHeight="1" x14ac:dyDescent="0.2">
      <c r="A156" s="503">
        <f t="shared" si="13"/>
        <v>2064</v>
      </c>
      <c r="B156" s="497"/>
      <c r="C156" s="17"/>
      <c r="D156" s="18">
        <f t="shared" si="12"/>
        <v>0</v>
      </c>
      <c r="E156" s="497">
        <f t="shared" si="14"/>
        <v>0</v>
      </c>
      <c r="F156" s="275"/>
    </row>
    <row r="157" spans="1:6" ht="11.25" customHeight="1" x14ac:dyDescent="0.2">
      <c r="A157" s="503">
        <f t="shared" si="13"/>
        <v>2065</v>
      </c>
      <c r="B157" s="497"/>
      <c r="C157" s="17"/>
      <c r="D157" s="18">
        <f t="shared" si="12"/>
        <v>0</v>
      </c>
      <c r="E157" s="497">
        <f t="shared" si="14"/>
        <v>0</v>
      </c>
      <c r="F157" s="275"/>
    </row>
    <row r="158" spans="1:6" ht="11.25" customHeight="1" x14ac:dyDescent="0.2">
      <c r="A158" s="503">
        <f t="shared" si="13"/>
        <v>2066</v>
      </c>
      <c r="B158" s="497"/>
      <c r="C158" s="17"/>
      <c r="D158" s="18">
        <f t="shared" si="12"/>
        <v>0</v>
      </c>
      <c r="E158" s="497">
        <f t="shared" si="14"/>
        <v>0</v>
      </c>
      <c r="F158" s="275"/>
    </row>
    <row r="159" spans="1:6" ht="11.25" customHeight="1" x14ac:dyDescent="0.2">
      <c r="A159" s="503">
        <f t="shared" si="13"/>
        <v>2067</v>
      </c>
      <c r="B159" s="497"/>
      <c r="C159" s="17"/>
      <c r="D159" s="18">
        <f t="shared" si="12"/>
        <v>0</v>
      </c>
      <c r="E159" s="497">
        <f t="shared" si="14"/>
        <v>0</v>
      </c>
      <c r="F159" s="275"/>
    </row>
    <row r="160" spans="1:6" ht="11.25" customHeight="1" x14ac:dyDescent="0.2">
      <c r="A160" s="503">
        <f t="shared" si="13"/>
        <v>2068</v>
      </c>
      <c r="B160" s="497"/>
      <c r="C160" s="17"/>
      <c r="D160" s="18">
        <f t="shared" si="12"/>
        <v>0</v>
      </c>
      <c r="E160" s="497">
        <f t="shared" si="14"/>
        <v>0</v>
      </c>
      <c r="F160" s="275"/>
    </row>
    <row r="161" spans="1:6" ht="11.25" customHeight="1" x14ac:dyDescent="0.2">
      <c r="A161" s="503">
        <f t="shared" si="13"/>
        <v>2069</v>
      </c>
      <c r="B161" s="497"/>
      <c r="C161" s="17"/>
      <c r="D161" s="18">
        <f t="shared" si="12"/>
        <v>0</v>
      </c>
      <c r="E161" s="497">
        <f t="shared" si="14"/>
        <v>0</v>
      </c>
      <c r="F161" s="275"/>
    </row>
    <row r="162" spans="1:6" ht="11.25" customHeight="1" x14ac:dyDescent="0.2">
      <c r="A162" s="503">
        <f t="shared" si="13"/>
        <v>2070</v>
      </c>
      <c r="B162" s="497"/>
      <c r="C162" s="17"/>
      <c r="D162" s="18">
        <f t="shared" si="12"/>
        <v>0</v>
      </c>
      <c r="E162" s="497">
        <f t="shared" si="14"/>
        <v>0</v>
      </c>
      <c r="F162" s="275"/>
    </row>
    <row r="163" spans="1:6" ht="11.25" customHeight="1" x14ac:dyDescent="0.2">
      <c r="A163" s="503">
        <f t="shared" si="13"/>
        <v>2071</v>
      </c>
      <c r="B163" s="497"/>
      <c r="C163" s="17"/>
      <c r="D163" s="18">
        <f t="shared" si="12"/>
        <v>0</v>
      </c>
      <c r="E163" s="497">
        <f t="shared" si="14"/>
        <v>0</v>
      </c>
      <c r="F163" s="275"/>
    </row>
    <row r="164" spans="1:6" ht="11.25" customHeight="1" x14ac:dyDescent="0.2">
      <c r="A164" s="503">
        <f t="shared" si="13"/>
        <v>2072</v>
      </c>
      <c r="B164" s="497"/>
      <c r="C164" s="17"/>
      <c r="D164" s="18">
        <f t="shared" si="12"/>
        <v>0</v>
      </c>
      <c r="E164" s="497">
        <f t="shared" si="14"/>
        <v>0</v>
      </c>
      <c r="F164" s="275"/>
    </row>
    <row r="165" spans="1:6" ht="11.25" customHeight="1" x14ac:dyDescent="0.2">
      <c r="A165" s="503">
        <f t="shared" si="13"/>
        <v>2073</v>
      </c>
      <c r="B165" s="497"/>
      <c r="C165" s="17"/>
      <c r="D165" s="18">
        <f t="shared" si="12"/>
        <v>0</v>
      </c>
      <c r="E165" s="497">
        <f t="shared" si="14"/>
        <v>0</v>
      </c>
      <c r="F165" s="275"/>
    </row>
    <row r="166" spans="1:6" ht="11.25" customHeight="1" x14ac:dyDescent="0.2">
      <c r="A166" s="503">
        <f t="shared" si="13"/>
        <v>2074</v>
      </c>
      <c r="B166" s="497"/>
      <c r="C166" s="17"/>
      <c r="D166" s="18">
        <f t="shared" si="12"/>
        <v>0</v>
      </c>
      <c r="E166" s="497">
        <f t="shared" si="14"/>
        <v>0</v>
      </c>
      <c r="F166" s="275"/>
    </row>
    <row r="167" spans="1:6" ht="11.25" customHeight="1" x14ac:dyDescent="0.2">
      <c r="A167" s="503">
        <f t="shared" si="13"/>
        <v>2075</v>
      </c>
      <c r="B167" s="497"/>
      <c r="C167" s="17"/>
      <c r="D167" s="18">
        <f t="shared" si="12"/>
        <v>0</v>
      </c>
      <c r="E167" s="497">
        <f t="shared" si="14"/>
        <v>0</v>
      </c>
      <c r="F167" s="275"/>
    </row>
    <row r="168" spans="1:6" ht="11.25" customHeight="1" x14ac:dyDescent="0.2">
      <c r="A168" s="503">
        <f t="shared" si="13"/>
        <v>2076</v>
      </c>
      <c r="B168" s="497"/>
      <c r="C168" s="17"/>
      <c r="D168" s="18">
        <f t="shared" si="12"/>
        <v>0</v>
      </c>
      <c r="E168" s="497">
        <f t="shared" si="14"/>
        <v>0</v>
      </c>
      <c r="F168" s="275"/>
    </row>
    <row r="169" spans="1:6" ht="11.25" customHeight="1" x14ac:dyDescent="0.2">
      <c r="A169" s="503">
        <f t="shared" si="13"/>
        <v>2077</v>
      </c>
      <c r="B169" s="497"/>
      <c r="C169" s="17"/>
      <c r="D169" s="18">
        <f t="shared" si="12"/>
        <v>0</v>
      </c>
      <c r="E169" s="497">
        <f t="shared" si="14"/>
        <v>0</v>
      </c>
      <c r="F169" s="275"/>
    </row>
    <row r="170" spans="1:6" ht="11.25" customHeight="1" x14ac:dyDescent="0.2">
      <c r="A170" s="503">
        <f t="shared" si="13"/>
        <v>2078</v>
      </c>
      <c r="B170" s="497"/>
      <c r="C170" s="17"/>
      <c r="D170" s="18">
        <f t="shared" si="12"/>
        <v>0</v>
      </c>
      <c r="E170" s="497">
        <f t="shared" si="14"/>
        <v>0</v>
      </c>
      <c r="F170" s="275"/>
    </row>
    <row r="171" spans="1:6" ht="11.25" customHeight="1" x14ac:dyDescent="0.2">
      <c r="A171" s="503">
        <f t="shared" si="13"/>
        <v>2079</v>
      </c>
      <c r="B171" s="497"/>
      <c r="C171" s="17"/>
      <c r="D171" s="18">
        <f t="shared" si="12"/>
        <v>0</v>
      </c>
      <c r="E171" s="497">
        <f t="shared" si="14"/>
        <v>0</v>
      </c>
      <c r="F171" s="275"/>
    </row>
    <row r="172" spans="1:6" ht="11.25" customHeight="1" x14ac:dyDescent="0.2">
      <c r="A172" s="503">
        <f t="shared" si="13"/>
        <v>2080</v>
      </c>
      <c r="B172" s="497"/>
      <c r="C172" s="17"/>
      <c r="D172" s="18">
        <f t="shared" si="12"/>
        <v>0</v>
      </c>
      <c r="E172" s="497">
        <f t="shared" si="14"/>
        <v>0</v>
      </c>
      <c r="F172" s="275"/>
    </row>
    <row r="173" spans="1:6" ht="11.25" customHeight="1" x14ac:dyDescent="0.2">
      <c r="A173" s="503">
        <f t="shared" si="13"/>
        <v>2081</v>
      </c>
      <c r="B173" s="497"/>
      <c r="C173" s="17"/>
      <c r="D173" s="18">
        <f t="shared" si="12"/>
        <v>0</v>
      </c>
      <c r="E173" s="497">
        <f t="shared" si="14"/>
        <v>0</v>
      </c>
      <c r="F173" s="275"/>
    </row>
    <row r="174" spans="1:6" ht="11.25" customHeight="1" x14ac:dyDescent="0.2">
      <c r="A174" s="503">
        <f t="shared" si="13"/>
        <v>2082</v>
      </c>
      <c r="B174" s="497"/>
      <c r="C174" s="17"/>
      <c r="D174" s="18">
        <f t="shared" si="12"/>
        <v>0</v>
      </c>
      <c r="E174" s="497">
        <f t="shared" si="14"/>
        <v>0</v>
      </c>
      <c r="F174" s="275"/>
    </row>
    <row r="175" spans="1:6" ht="11.25" customHeight="1" x14ac:dyDescent="0.2">
      <c r="A175" s="503">
        <f t="shared" si="13"/>
        <v>2083</v>
      </c>
      <c r="B175" s="497"/>
      <c r="C175" s="17"/>
      <c r="D175" s="18">
        <f t="shared" si="12"/>
        <v>0</v>
      </c>
      <c r="E175" s="497">
        <f t="shared" si="14"/>
        <v>0</v>
      </c>
      <c r="F175" s="275"/>
    </row>
    <row r="176" spans="1:6" ht="11.25" customHeight="1" x14ac:dyDescent="0.2">
      <c r="A176" s="503">
        <f t="shared" si="13"/>
        <v>2084</v>
      </c>
      <c r="B176" s="497"/>
      <c r="C176" s="17"/>
      <c r="D176" s="18">
        <f t="shared" si="12"/>
        <v>0</v>
      </c>
      <c r="E176" s="497">
        <f t="shared" si="14"/>
        <v>0</v>
      </c>
      <c r="F176" s="275"/>
    </row>
    <row r="177" spans="1:6" ht="11.25" customHeight="1" x14ac:dyDescent="0.2">
      <c r="A177" s="503">
        <f t="shared" si="13"/>
        <v>2085</v>
      </c>
      <c r="B177" s="497"/>
      <c r="C177" s="17"/>
      <c r="D177" s="18">
        <f t="shared" ref="D177:D187" si="15">B177-C177</f>
        <v>0</v>
      </c>
      <c r="E177" s="497">
        <f t="shared" si="14"/>
        <v>0</v>
      </c>
      <c r="F177" s="275"/>
    </row>
    <row r="178" spans="1:6" ht="11.25" customHeight="1" x14ac:dyDescent="0.2">
      <c r="A178" s="503">
        <f t="shared" ref="A178:A187" si="16">IF(A177&lt;&gt;"",IF(A177&gt;0,A177+1,""),"")</f>
        <v>2086</v>
      </c>
      <c r="B178" s="497"/>
      <c r="C178" s="17"/>
      <c r="D178" s="18">
        <f t="shared" si="15"/>
        <v>0</v>
      </c>
      <c r="E178" s="497">
        <f t="shared" ref="E178:E187" si="17">D178+E177</f>
        <v>0</v>
      </c>
      <c r="F178" s="275"/>
    </row>
    <row r="179" spans="1:6" ht="11.25" customHeight="1" x14ac:dyDescent="0.2">
      <c r="A179" s="503">
        <f t="shared" si="16"/>
        <v>2087</v>
      </c>
      <c r="B179" s="497"/>
      <c r="C179" s="17"/>
      <c r="D179" s="18">
        <f t="shared" si="15"/>
        <v>0</v>
      </c>
      <c r="E179" s="497">
        <f t="shared" si="17"/>
        <v>0</v>
      </c>
      <c r="F179" s="275"/>
    </row>
    <row r="180" spans="1:6" ht="11.25" customHeight="1" x14ac:dyDescent="0.2">
      <c r="A180" s="503">
        <f t="shared" si="16"/>
        <v>2088</v>
      </c>
      <c r="B180" s="497"/>
      <c r="C180" s="17"/>
      <c r="D180" s="18">
        <f t="shared" si="15"/>
        <v>0</v>
      </c>
      <c r="E180" s="497">
        <f t="shared" si="17"/>
        <v>0</v>
      </c>
      <c r="F180" s="275"/>
    </row>
    <row r="181" spans="1:6" ht="11.25" customHeight="1" x14ac:dyDescent="0.2">
      <c r="A181" s="503">
        <f t="shared" si="16"/>
        <v>2089</v>
      </c>
      <c r="B181" s="497"/>
      <c r="C181" s="17"/>
      <c r="D181" s="18">
        <f t="shared" si="15"/>
        <v>0</v>
      </c>
      <c r="E181" s="497">
        <f t="shared" si="17"/>
        <v>0</v>
      </c>
      <c r="F181" s="275"/>
    </row>
    <row r="182" spans="1:6" ht="11.25" customHeight="1" x14ac:dyDescent="0.2">
      <c r="A182" s="503">
        <f t="shared" si="16"/>
        <v>2090</v>
      </c>
      <c r="B182" s="497"/>
      <c r="C182" s="17"/>
      <c r="D182" s="18">
        <f t="shared" si="15"/>
        <v>0</v>
      </c>
      <c r="E182" s="497">
        <f t="shared" si="17"/>
        <v>0</v>
      </c>
      <c r="F182" s="275"/>
    </row>
    <row r="183" spans="1:6" ht="11.25" customHeight="1" x14ac:dyDescent="0.2">
      <c r="A183" s="503">
        <f t="shared" si="16"/>
        <v>2091</v>
      </c>
      <c r="B183" s="497"/>
      <c r="C183" s="17"/>
      <c r="D183" s="18">
        <f t="shared" si="15"/>
        <v>0</v>
      </c>
      <c r="E183" s="497">
        <f t="shared" si="17"/>
        <v>0</v>
      </c>
      <c r="F183" s="275"/>
    </row>
    <row r="184" spans="1:6" ht="11.25" customHeight="1" x14ac:dyDescent="0.2">
      <c r="A184" s="503">
        <f t="shared" si="16"/>
        <v>2092</v>
      </c>
      <c r="B184" s="497"/>
      <c r="C184" s="17"/>
      <c r="D184" s="18">
        <f t="shared" si="15"/>
        <v>0</v>
      </c>
      <c r="E184" s="497">
        <f t="shared" si="17"/>
        <v>0</v>
      </c>
      <c r="F184" s="275"/>
    </row>
    <row r="185" spans="1:6" ht="11.25" customHeight="1" x14ac:dyDescent="0.2">
      <c r="A185" s="503">
        <f t="shared" si="16"/>
        <v>2093</v>
      </c>
      <c r="B185" s="497"/>
      <c r="C185" s="17"/>
      <c r="D185" s="18">
        <f t="shared" si="15"/>
        <v>0</v>
      </c>
      <c r="E185" s="497">
        <f t="shared" si="17"/>
        <v>0</v>
      </c>
      <c r="F185" s="275"/>
    </row>
    <row r="186" spans="1:6" ht="11.25" customHeight="1" x14ac:dyDescent="0.2">
      <c r="A186" s="503">
        <f t="shared" si="16"/>
        <v>2094</v>
      </c>
      <c r="B186" s="497"/>
      <c r="C186" s="17"/>
      <c r="D186" s="18">
        <f t="shared" si="15"/>
        <v>0</v>
      </c>
      <c r="E186" s="497">
        <f t="shared" si="17"/>
        <v>0</v>
      </c>
      <c r="F186" s="275"/>
    </row>
    <row r="187" spans="1:6" ht="12.75" x14ac:dyDescent="0.2">
      <c r="A187" s="504">
        <f t="shared" si="16"/>
        <v>2095</v>
      </c>
      <c r="B187" s="498"/>
      <c r="C187" s="115"/>
      <c r="D187" s="42">
        <f t="shared" si="15"/>
        <v>0</v>
      </c>
      <c r="E187" s="42">
        <f t="shared" si="17"/>
        <v>0</v>
      </c>
      <c r="F187" s="276"/>
    </row>
    <row r="188" spans="1:6" ht="25.5" customHeight="1" x14ac:dyDescent="0.2">
      <c r="A188" s="362" t="str">
        <f>A97</f>
        <v>FONTE: Sistema CECAM, Unidade Responsável: CONTABILIDADE. Emissão: 22/07/2021, às 11:37:25. Assinado Digitalmente no dia 22/07/2021, às 11:37:25.</v>
      </c>
      <c r="B188" s="17"/>
      <c r="C188" s="17"/>
      <c r="D188" s="17"/>
      <c r="E188" s="17"/>
      <c r="F188" s="276"/>
    </row>
    <row r="189" spans="1:6" x14ac:dyDescent="0.2">
      <c r="A189" s="747" t="str">
        <f>A98</f>
        <v>Notas: 1 Projeção atuarial elaborada em &lt;DATA DA AVALIAÇÃO&gt; e oficialmente enviada para o Ministério da Previdência Social – MPS.</v>
      </c>
      <c r="B189" s="747"/>
      <c r="C189" s="747"/>
      <c r="D189" s="747"/>
      <c r="E189" s="747"/>
      <c r="F189" s="279"/>
    </row>
    <row r="190" spans="1:6" x14ac:dyDescent="0.2">
      <c r="A190" s="878" t="str">
        <f>A99</f>
        <v>2 Este Demonstrativo utiliza as seguintes hipóteses:
&lt;HIPÓTESE&gt;: &lt;VALOR&gt;</v>
      </c>
      <c r="B190" s="878"/>
      <c r="C190" s="878"/>
      <c r="D190" s="878"/>
      <c r="E190" s="878"/>
    </row>
    <row r="195" spans="1:5" ht="11.25" customHeight="1" x14ac:dyDescent="0.2">
      <c r="A195" s="531" t="s">
        <v>1118</v>
      </c>
      <c r="B195" s="305"/>
      <c r="C195" s="305"/>
      <c r="D195" s="531" t="s">
        <v>1120</v>
      </c>
      <c r="E195" s="305"/>
    </row>
    <row r="196" spans="1:5" ht="11.25" customHeight="1" x14ac:dyDescent="0.2">
      <c r="A196" s="531" t="s">
        <v>1119</v>
      </c>
      <c r="B196" s="305"/>
      <c r="C196" s="305"/>
      <c r="D196" s="531" t="s">
        <v>1121</v>
      </c>
      <c r="E196" s="305"/>
    </row>
    <row r="197" spans="1:5" ht="11.25" customHeight="1" x14ac:dyDescent="0.2">
      <c r="A197" s="534"/>
      <c r="B197" s="305"/>
      <c r="C197" s="305"/>
      <c r="D197" s="531" t="s">
        <v>1136</v>
      </c>
      <c r="E197" s="305"/>
    </row>
    <row r="198" spans="1:5" ht="11.25" customHeight="1" x14ac:dyDescent="0.2">
      <c r="A198" s="305"/>
      <c r="B198" s="305"/>
      <c r="C198" s="305"/>
      <c r="D198" s="305"/>
      <c r="E198" s="305"/>
    </row>
    <row r="199" spans="1:5" ht="11.25" customHeight="1" x14ac:dyDescent="0.2">
      <c r="A199" s="877" t="str">
        <f>IF(A108&lt;&gt;"",A108,"")</f>
        <v/>
      </c>
      <c r="B199" s="877"/>
      <c r="C199" s="527" t="str">
        <f>IF(C108&lt;&gt;"",C108,"")</f>
        <v/>
      </c>
      <c r="D199" s="877" t="str">
        <f>IF(D108&lt;&gt;"",D108,"")</f>
        <v/>
      </c>
      <c r="E199" s="877"/>
    </row>
    <row r="200" spans="1:5" ht="11.25" customHeight="1" x14ac:dyDescent="0.2">
      <c r="A200" s="531" t="s">
        <v>1122</v>
      </c>
      <c r="B200" s="525"/>
      <c r="C200" s="525"/>
      <c r="D200" s="531" t="s">
        <v>1140</v>
      </c>
      <c r="E200" s="525"/>
    </row>
    <row r="201" spans="1:5" ht="11.25" customHeight="1" x14ac:dyDescent="0.2">
      <c r="A201" s="531" t="s">
        <v>1123</v>
      </c>
      <c r="B201" s="525"/>
      <c r="C201" s="525"/>
      <c r="D201" s="531" t="s">
        <v>1141</v>
      </c>
      <c r="E201" s="525"/>
    </row>
    <row r="202" spans="1:5" ht="11.25" customHeight="1" x14ac:dyDescent="0.2">
      <c r="A202" s="531" t="s">
        <v>1137</v>
      </c>
      <c r="B202" s="525"/>
      <c r="C202" s="525"/>
      <c r="D202" s="531" t="s">
        <v>1142</v>
      </c>
      <c r="E202" s="525"/>
    </row>
    <row r="203" spans="1:5" ht="11.25" customHeight="1" x14ac:dyDescent="0.2">
      <c r="A203" s="525"/>
      <c r="B203" s="525"/>
      <c r="C203" s="525"/>
      <c r="D203" s="525"/>
      <c r="E203" s="525"/>
    </row>
  </sheetData>
  <mergeCells count="16">
    <mergeCell ref="A105:B105"/>
    <mergeCell ref="D105:E105"/>
    <mergeCell ref="A199:B199"/>
    <mergeCell ref="D199:E199"/>
    <mergeCell ref="A11:F11"/>
    <mergeCell ref="A14:F14"/>
    <mergeCell ref="A15:F15"/>
    <mergeCell ref="A189:E189"/>
    <mergeCell ref="A190:E190"/>
    <mergeCell ref="A18:E18"/>
    <mergeCell ref="A109:E109"/>
    <mergeCell ref="A97:E97"/>
    <mergeCell ref="A98:E98"/>
    <mergeCell ref="A99:E99"/>
    <mergeCell ref="A104:B104"/>
    <mergeCell ref="D104:E104"/>
  </mergeCells>
  <phoneticPr fontId="0" type="noConversion"/>
  <printOptions horizontalCentered="1"/>
  <pageMargins left="0.39370078740157483" right="0.39370078740157483" top="0.59055118110236227" bottom="0.39370078740157483" header="0" footer="0.19685039370078741"/>
  <pageSetup paperSize="9" scale="90" orientation="landscape" r:id="rId1"/>
  <headerFooter alignWithMargins="0">
    <oddFooter>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M46"/>
  <sheetViews>
    <sheetView showGridLines="0" zoomScaleNormal="100" workbookViewId="0"/>
  </sheetViews>
  <sheetFormatPr defaultColWidth="22.28515625" defaultRowHeight="11.25" customHeight="1" x14ac:dyDescent="0.2"/>
  <cols>
    <col min="1" max="1" width="48" style="284" customWidth="1"/>
    <col min="2" max="7" width="21.140625" style="284" customWidth="1"/>
    <col min="8" max="8" width="21.140625" style="286" customWidth="1"/>
    <col min="9" max="16384" width="22.28515625" style="284"/>
  </cols>
  <sheetData>
    <row r="1" spans="1:8" s="281" customFormat="1" ht="12.75" x14ac:dyDescent="0.2">
      <c r="A1" s="280"/>
      <c r="H1" s="282"/>
    </row>
    <row r="2" spans="1:8" s="281" customFormat="1" ht="25.5" customHeight="1" x14ac:dyDescent="0.2">
      <c r="A2" s="519" t="s">
        <v>1113</v>
      </c>
      <c r="H2" s="282"/>
    </row>
    <row r="3" spans="1:8" s="281" customFormat="1" ht="15.75" customHeight="1" x14ac:dyDescent="0.2">
      <c r="A3" s="520" t="s">
        <v>1114</v>
      </c>
      <c r="H3" s="282"/>
    </row>
    <row r="4" spans="1:8" s="281" customFormat="1" ht="15.75" customHeight="1" x14ac:dyDescent="0.2">
      <c r="A4" s="520" t="s">
        <v>1115</v>
      </c>
      <c r="H4" s="282"/>
    </row>
    <row r="5" spans="1:8" s="281" customFormat="1" ht="15.75" customHeight="1" x14ac:dyDescent="0.2">
      <c r="A5" s="520" t="s">
        <v>1116</v>
      </c>
      <c r="H5" s="282"/>
    </row>
    <row r="6" spans="1:8" s="281" customFormat="1" ht="15.75" x14ac:dyDescent="0.25">
      <c r="A6" s="283" t="s">
        <v>325</v>
      </c>
      <c r="B6" s="284"/>
      <c r="C6" s="284"/>
      <c r="D6" s="284"/>
      <c r="E6" s="284"/>
      <c r="F6" s="284"/>
      <c r="H6" s="282"/>
    </row>
    <row r="7" spans="1:8" s="281" customFormat="1" ht="12.75" x14ac:dyDescent="0.2">
      <c r="H7" s="282"/>
    </row>
    <row r="8" spans="1:8" ht="12.75" x14ac:dyDescent="0.2">
      <c r="A8" s="521" t="s">
        <v>1113</v>
      </c>
      <c r="B8" s="285"/>
      <c r="C8" s="285"/>
      <c r="D8" s="285"/>
      <c r="E8" s="285"/>
      <c r="F8" s="285"/>
    </row>
    <row r="9" spans="1:8" s="281" customFormat="1" ht="12.75" x14ac:dyDescent="0.2">
      <c r="A9" s="285" t="s">
        <v>64</v>
      </c>
      <c r="B9" s="285"/>
      <c r="C9" s="285"/>
      <c r="D9" s="285"/>
      <c r="E9" s="285"/>
      <c r="F9" s="285"/>
      <c r="H9" s="282"/>
    </row>
    <row r="10" spans="1:8" s="281" customFormat="1" ht="12.75" x14ac:dyDescent="0.2">
      <c r="A10" s="287" t="s">
        <v>183</v>
      </c>
      <c r="B10" s="287"/>
      <c r="C10" s="287"/>
      <c r="D10" s="287"/>
      <c r="E10" s="287"/>
      <c r="F10" s="287"/>
      <c r="G10" s="285"/>
      <c r="H10" s="282"/>
    </row>
    <row r="11" spans="1:8" s="281" customFormat="1" ht="12.75" x14ac:dyDescent="0.2">
      <c r="A11" s="883" t="s">
        <v>66</v>
      </c>
      <c r="B11" s="883"/>
      <c r="C11" s="883"/>
      <c r="D11" s="883"/>
      <c r="E11" s="883"/>
      <c r="F11" s="883"/>
      <c r="G11" s="285"/>
      <c r="H11" s="282"/>
    </row>
    <row r="12" spans="1:8" s="50" customFormat="1" ht="12.75" x14ac:dyDescent="0.2">
      <c r="A12" s="529" t="s">
        <v>1148</v>
      </c>
      <c r="B12" s="529"/>
      <c r="C12" s="529"/>
      <c r="D12" s="529"/>
      <c r="E12" s="529"/>
    </row>
    <row r="13" spans="1:8" s="281" customFormat="1" ht="12.75" x14ac:dyDescent="0.2">
      <c r="A13" s="284" t="s">
        <v>1117</v>
      </c>
      <c r="B13" s="288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G13" s="287"/>
      <c r="H13" s="282"/>
    </row>
    <row r="14" spans="1:8" s="281" customFormat="1" ht="12.75" hidden="1" x14ac:dyDescent="0.2">
      <c r="A14" s="883"/>
      <c r="B14" s="883"/>
      <c r="C14" s="883"/>
      <c r="D14" s="883"/>
      <c r="E14" s="883"/>
      <c r="F14" s="883"/>
      <c r="G14" s="285"/>
      <c r="H14" s="282"/>
    </row>
    <row r="15" spans="1:8" s="281" customFormat="1" ht="12.75" hidden="1" x14ac:dyDescent="0.2">
      <c r="A15" s="883"/>
      <c r="B15" s="883"/>
      <c r="C15" s="883"/>
      <c r="D15" s="883"/>
      <c r="E15" s="883"/>
      <c r="F15" s="883"/>
      <c r="G15" s="285"/>
      <c r="H15" s="282"/>
    </row>
    <row r="16" spans="1:8" s="281" customFormat="1" ht="12.75" x14ac:dyDescent="0.2">
      <c r="H16" s="282"/>
    </row>
    <row r="17" spans="1:8" s="281" customFormat="1" ht="12.75" x14ac:dyDescent="0.2">
      <c r="A17" s="289" t="s">
        <v>322</v>
      </c>
      <c r="D17" s="290" t="s">
        <v>340</v>
      </c>
    </row>
    <row r="18" spans="1:8" ht="11.25" customHeight="1" x14ac:dyDescent="0.2">
      <c r="A18" s="881" t="s">
        <v>69</v>
      </c>
      <c r="B18" s="643" t="s">
        <v>184</v>
      </c>
      <c r="C18" s="644" t="s">
        <v>68</v>
      </c>
      <c r="D18" s="643" t="s">
        <v>98</v>
      </c>
      <c r="H18" s="284"/>
    </row>
    <row r="19" spans="1:8" ht="11.25" customHeight="1" x14ac:dyDescent="0.2">
      <c r="A19" s="882"/>
      <c r="B19" s="645" t="s">
        <v>75</v>
      </c>
      <c r="C19" s="646" t="s">
        <v>76</v>
      </c>
      <c r="D19" s="645" t="s">
        <v>244</v>
      </c>
      <c r="H19" s="284"/>
    </row>
    <row r="20" spans="1:8" ht="11.25" customHeight="1" x14ac:dyDescent="0.2">
      <c r="A20" s="291" t="s">
        <v>446</v>
      </c>
      <c r="B20" s="292">
        <f>B21+B22+B23+B24</f>
        <v>0</v>
      </c>
      <c r="C20" s="293">
        <f>C21+C22+C23+C24</f>
        <v>0</v>
      </c>
      <c r="D20" s="292">
        <f>B20-C20</f>
        <v>0</v>
      </c>
      <c r="H20" s="284"/>
    </row>
    <row r="21" spans="1:8" ht="11.25" customHeight="1" x14ac:dyDescent="0.2">
      <c r="A21" s="294" t="s">
        <v>526</v>
      </c>
      <c r="B21" s="295">
        <v>0</v>
      </c>
      <c r="C21" s="295">
        <v>0</v>
      </c>
      <c r="D21" s="292">
        <f>B21-C21</f>
        <v>0</v>
      </c>
      <c r="H21" s="284"/>
    </row>
    <row r="22" spans="1:8" ht="11.25" customHeight="1" x14ac:dyDescent="0.2">
      <c r="A22" s="294" t="s">
        <v>527</v>
      </c>
      <c r="B22" s="295">
        <v>0</v>
      </c>
      <c r="C22" s="295">
        <v>0</v>
      </c>
      <c r="D22" s="292">
        <f>B22-C22</f>
        <v>0</v>
      </c>
      <c r="H22" s="284"/>
    </row>
    <row r="23" spans="1:8" ht="11.25" customHeight="1" x14ac:dyDescent="0.2">
      <c r="A23" s="294" t="s">
        <v>745</v>
      </c>
      <c r="B23" s="295"/>
      <c r="C23" s="295"/>
      <c r="D23" s="292">
        <f>B23-C23</f>
        <v>0</v>
      </c>
      <c r="H23" s="284"/>
    </row>
    <row r="24" spans="1:8" ht="11.25" customHeight="1" x14ac:dyDescent="0.2">
      <c r="A24" s="294" t="s">
        <v>746</v>
      </c>
      <c r="B24" s="295">
        <v>0</v>
      </c>
      <c r="C24" s="295">
        <v>0</v>
      </c>
      <c r="D24" s="292">
        <f>B24-C24</f>
        <v>0</v>
      </c>
      <c r="H24" s="284"/>
    </row>
    <row r="25" spans="1:8" s="286" customFormat="1" ht="11.25" customHeight="1" x14ac:dyDescent="0.2">
      <c r="A25" s="296"/>
      <c r="B25" s="297"/>
      <c r="C25" s="297"/>
      <c r="D25" s="297"/>
    </row>
    <row r="26" spans="1:8" ht="11.25" customHeight="1" x14ac:dyDescent="0.2">
      <c r="A26" s="647"/>
      <c r="B26" s="644" t="s">
        <v>185</v>
      </c>
      <c r="C26" s="648" t="s">
        <v>452</v>
      </c>
      <c r="D26" s="643" t="s">
        <v>452</v>
      </c>
      <c r="E26" s="648" t="s">
        <v>510</v>
      </c>
      <c r="F26" s="892" t="s">
        <v>538</v>
      </c>
      <c r="G26" s="644" t="s">
        <v>507</v>
      </c>
      <c r="H26" s="643" t="s">
        <v>727</v>
      </c>
    </row>
    <row r="27" spans="1:8" ht="11.25" customHeight="1" x14ac:dyDescent="0.2">
      <c r="A27" s="649" t="s">
        <v>97</v>
      </c>
      <c r="B27" s="650"/>
      <c r="C27" s="651" t="s">
        <v>453</v>
      </c>
      <c r="D27" s="652" t="s">
        <v>178</v>
      </c>
      <c r="E27" s="651" t="s">
        <v>509</v>
      </c>
      <c r="F27" s="893"/>
      <c r="G27" s="650" t="s">
        <v>508</v>
      </c>
      <c r="H27" s="652"/>
    </row>
    <row r="28" spans="1:8" ht="11.25" customHeight="1" x14ac:dyDescent="0.2">
      <c r="A28" s="653"/>
      <c r="B28" s="646" t="s">
        <v>99</v>
      </c>
      <c r="C28" s="646" t="s">
        <v>100</v>
      </c>
      <c r="D28" s="645"/>
      <c r="E28" s="646" t="s">
        <v>177</v>
      </c>
      <c r="F28" s="894"/>
      <c r="G28" s="646" t="s">
        <v>101</v>
      </c>
      <c r="H28" s="645" t="s">
        <v>726</v>
      </c>
    </row>
    <row r="29" spans="1:8" ht="11.25" customHeight="1" x14ac:dyDescent="0.2">
      <c r="A29" s="298" t="s">
        <v>89</v>
      </c>
      <c r="B29" s="295">
        <f t="shared" ref="B29:G29" si="0">B30+B34</f>
        <v>0</v>
      </c>
      <c r="C29" s="295">
        <f t="shared" si="0"/>
        <v>0</v>
      </c>
      <c r="D29" s="295">
        <f t="shared" si="0"/>
        <v>0</v>
      </c>
      <c r="E29" s="295">
        <f t="shared" si="0"/>
        <v>0</v>
      </c>
      <c r="F29" s="295">
        <f t="shared" si="0"/>
        <v>0</v>
      </c>
      <c r="G29" s="295">
        <f t="shared" si="0"/>
        <v>0</v>
      </c>
      <c r="H29" s="292">
        <f>B29-E29</f>
        <v>0</v>
      </c>
    </row>
    <row r="30" spans="1:8" ht="11.25" customHeight="1" x14ac:dyDescent="0.2">
      <c r="A30" s="286" t="s">
        <v>140</v>
      </c>
      <c r="B30" s="295">
        <v>0</v>
      </c>
      <c r="C30" s="295">
        <v>0</v>
      </c>
      <c r="D30" s="295">
        <v>0</v>
      </c>
      <c r="E30" s="295">
        <v>0</v>
      </c>
      <c r="F30" s="295">
        <f t="shared" ref="F30" si="1">F31+F32+F33</f>
        <v>0</v>
      </c>
      <c r="G30" s="295">
        <v>0</v>
      </c>
      <c r="H30" s="292">
        <f t="shared" ref="H30:H35" si="2">B30-C30</f>
        <v>0</v>
      </c>
    </row>
    <row r="31" spans="1:8" ht="11.25" customHeight="1" x14ac:dyDescent="0.2">
      <c r="A31" s="286" t="s">
        <v>186</v>
      </c>
      <c r="B31" s="295">
        <v>0</v>
      </c>
      <c r="C31" s="295">
        <v>0</v>
      </c>
      <c r="D31" s="295">
        <v>0</v>
      </c>
      <c r="E31" s="295">
        <v>0</v>
      </c>
      <c r="F31" s="295"/>
      <c r="G31" s="295">
        <v>0</v>
      </c>
      <c r="H31" s="292">
        <f t="shared" si="2"/>
        <v>0</v>
      </c>
    </row>
    <row r="32" spans="1:8" ht="11.25" customHeight="1" x14ac:dyDescent="0.2">
      <c r="A32" s="286" t="s">
        <v>187</v>
      </c>
      <c r="B32" s="295"/>
      <c r="C32" s="295"/>
      <c r="D32" s="295"/>
      <c r="E32" s="295"/>
      <c r="F32" s="295"/>
      <c r="G32" s="295"/>
      <c r="H32" s="292">
        <f t="shared" si="2"/>
        <v>0</v>
      </c>
    </row>
    <row r="33" spans="1:13" ht="11.25" customHeight="1" x14ac:dyDescent="0.2">
      <c r="A33" s="286" t="s">
        <v>188</v>
      </c>
      <c r="B33" s="295"/>
      <c r="C33" s="295"/>
      <c r="D33" s="295"/>
      <c r="E33" s="295"/>
      <c r="F33" s="295"/>
      <c r="G33" s="295"/>
      <c r="H33" s="292">
        <f t="shared" si="2"/>
        <v>0</v>
      </c>
    </row>
    <row r="34" spans="1:13" ht="11.25" customHeight="1" x14ac:dyDescent="0.2">
      <c r="A34" s="286" t="s">
        <v>189</v>
      </c>
      <c r="B34" s="295">
        <f t="shared" ref="B34:G34" si="3">B35</f>
        <v>0</v>
      </c>
      <c r="C34" s="295">
        <f t="shared" si="3"/>
        <v>0</v>
      </c>
      <c r="D34" s="295">
        <f t="shared" si="3"/>
        <v>0</v>
      </c>
      <c r="E34" s="295">
        <f t="shared" si="3"/>
        <v>0</v>
      </c>
      <c r="F34" s="295">
        <f t="shared" si="3"/>
        <v>0</v>
      </c>
      <c r="G34" s="295">
        <f t="shared" si="3"/>
        <v>0</v>
      </c>
      <c r="H34" s="292">
        <f t="shared" si="2"/>
        <v>0</v>
      </c>
    </row>
    <row r="35" spans="1:13" ht="11.25" customHeight="1" x14ac:dyDescent="0.2">
      <c r="A35" s="286" t="s">
        <v>190</v>
      </c>
      <c r="B35" s="295"/>
      <c r="C35" s="295"/>
      <c r="D35" s="295"/>
      <c r="E35" s="295"/>
      <c r="F35" s="295"/>
      <c r="G35" s="295"/>
      <c r="H35" s="292">
        <f t="shared" si="2"/>
        <v>0</v>
      </c>
    </row>
    <row r="36" spans="1:13" ht="11.25" customHeight="1" x14ac:dyDescent="0.2">
      <c r="A36" s="296"/>
      <c r="B36" s="299"/>
      <c r="C36" s="299"/>
      <c r="D36" s="299"/>
      <c r="E36" s="299"/>
      <c r="F36" s="299"/>
      <c r="G36" s="299"/>
      <c r="H36" s="299"/>
    </row>
    <row r="37" spans="1:13" ht="11.25" customHeight="1" x14ac:dyDescent="0.2">
      <c r="A37" s="885" t="s">
        <v>192</v>
      </c>
      <c r="B37" s="643" t="s">
        <v>5</v>
      </c>
      <c r="C37" s="654" t="s">
        <v>112</v>
      </c>
      <c r="D37" s="643" t="s">
        <v>191</v>
      </c>
      <c r="E37" s="286"/>
      <c r="F37" s="286"/>
      <c r="G37" s="286"/>
      <c r="I37" s="286"/>
    </row>
    <row r="38" spans="1:13" ht="11.25" customHeight="1" x14ac:dyDescent="0.2">
      <c r="A38" s="886"/>
      <c r="B38" s="645" t="s">
        <v>309</v>
      </c>
      <c r="C38" s="655" t="s">
        <v>728</v>
      </c>
      <c r="D38" s="645" t="s">
        <v>729</v>
      </c>
      <c r="E38" s="286"/>
      <c r="F38" s="286"/>
      <c r="G38" s="286"/>
      <c r="I38" s="286"/>
    </row>
    <row r="39" spans="1:13" ht="11.25" customHeight="1" x14ac:dyDescent="0.2">
      <c r="A39" s="300" t="s">
        <v>90</v>
      </c>
      <c r="B39" s="301"/>
      <c r="C39" s="302">
        <f>C20-(E29+G29)</f>
        <v>0</v>
      </c>
      <c r="D39" s="301">
        <f>B39+C39</f>
        <v>0</v>
      </c>
      <c r="E39" s="286"/>
      <c r="F39" s="286"/>
      <c r="G39" s="286"/>
      <c r="I39" s="286"/>
    </row>
    <row r="40" spans="1:13" ht="16.5" customHeight="1" x14ac:dyDescent="0.2">
      <c r="A40" s="887" t="s">
        <v>1132</v>
      </c>
      <c r="B40" s="888"/>
      <c r="C40" s="888"/>
      <c r="D40" s="888"/>
      <c r="E40" s="889"/>
      <c r="F40" s="889"/>
      <c r="G40" s="889"/>
      <c r="H40" s="889"/>
      <c r="I40" s="303"/>
      <c r="J40" s="303"/>
      <c r="K40" s="303"/>
      <c r="L40" s="303"/>
      <c r="M40" s="303"/>
    </row>
    <row r="41" spans="1:13" ht="11.25" customHeight="1" x14ac:dyDescent="0.2">
      <c r="A41" s="890"/>
      <c r="B41" s="890"/>
      <c r="C41" s="890"/>
      <c r="D41" s="890"/>
      <c r="E41" s="890"/>
      <c r="F41" s="890"/>
      <c r="G41" s="890"/>
      <c r="H41" s="890"/>
    </row>
    <row r="42" spans="1:13" ht="11.25" customHeight="1" x14ac:dyDescent="0.2">
      <c r="A42" s="891"/>
      <c r="B42" s="891"/>
      <c r="C42" s="891"/>
      <c r="D42" s="891"/>
      <c r="E42" s="891"/>
      <c r="F42" s="891"/>
      <c r="G42" s="891"/>
      <c r="H42" s="891"/>
    </row>
    <row r="43" spans="1:13" ht="11.25" customHeight="1" x14ac:dyDescent="0.2">
      <c r="A43" s="884"/>
      <c r="B43" s="884"/>
      <c r="C43" s="884"/>
      <c r="D43" s="884"/>
      <c r="E43" s="884"/>
      <c r="F43" s="884"/>
      <c r="G43" s="884"/>
      <c r="H43" s="884"/>
    </row>
    <row r="44" spans="1:13" s="305" customFormat="1" ht="11.25" customHeight="1" x14ac:dyDescent="0.2">
      <c r="A44" s="531" t="s">
        <v>1118</v>
      </c>
      <c r="B44" s="531" t="s">
        <v>1120</v>
      </c>
      <c r="C44" s="531"/>
      <c r="D44" s="532" t="s">
        <v>1122</v>
      </c>
      <c r="E44" s="531"/>
    </row>
    <row r="45" spans="1:13" s="305" customFormat="1" ht="11.25" customHeight="1" x14ac:dyDescent="0.2">
      <c r="A45" s="531" t="s">
        <v>1119</v>
      </c>
      <c r="B45" s="531" t="s">
        <v>1121</v>
      </c>
      <c r="C45" s="531"/>
      <c r="D45" s="531" t="s">
        <v>1123</v>
      </c>
      <c r="E45" s="531"/>
    </row>
    <row r="46" spans="1:13" s="305" customFormat="1" ht="11.25" customHeight="1" x14ac:dyDescent="0.2">
      <c r="A46" s="534"/>
      <c r="B46" s="537" t="s">
        <v>1136</v>
      </c>
      <c r="C46" s="537"/>
      <c r="D46" s="534" t="s">
        <v>1137</v>
      </c>
      <c r="E46" s="537"/>
    </row>
  </sheetData>
  <mergeCells count="10">
    <mergeCell ref="A18:A19"/>
    <mergeCell ref="A11:F11"/>
    <mergeCell ref="A14:F14"/>
    <mergeCell ref="A15:F15"/>
    <mergeCell ref="A43:H43"/>
    <mergeCell ref="A37:A38"/>
    <mergeCell ref="A40:H40"/>
    <mergeCell ref="A41:H41"/>
    <mergeCell ref="A42:H42"/>
    <mergeCell ref="F26:F28"/>
  </mergeCells>
  <printOptions horizontalCentered="1"/>
  <pageMargins left="0.27559055118110237" right="0.31496062992125984" top="0.59055118110236227" bottom="0.39370078740157483" header="0" footer="0.19685039370078741"/>
  <pageSetup paperSize="9" scale="73" orientation="landscape" r:id="rId1"/>
  <headerFooter alignWithMargins="0">
    <oddFooter>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2:K1365"/>
  <sheetViews>
    <sheetView showGridLines="0" zoomScaleNormal="100" workbookViewId="0"/>
  </sheetViews>
  <sheetFormatPr defaultRowHeight="12.75" x14ac:dyDescent="0.2"/>
  <cols>
    <col min="1" max="1" width="78.42578125" style="305" customWidth="1"/>
    <col min="2" max="2" width="17.85546875" style="305" customWidth="1"/>
    <col min="3" max="3" width="16.7109375" style="305" customWidth="1"/>
    <col min="4" max="11" width="14.85546875" style="305" customWidth="1"/>
    <col min="12" max="16384" width="9.140625" style="305"/>
  </cols>
  <sheetData>
    <row r="2" spans="1:7" ht="25.5" customHeight="1" x14ac:dyDescent="0.35">
      <c r="A2" s="522" t="s">
        <v>1113</v>
      </c>
    </row>
    <row r="3" spans="1:7" ht="15.75" customHeight="1" x14ac:dyDescent="0.25">
      <c r="A3" s="523" t="s">
        <v>1114</v>
      </c>
    </row>
    <row r="4" spans="1:7" ht="15.75" customHeight="1" x14ac:dyDescent="0.25">
      <c r="A4" s="523" t="s">
        <v>1115</v>
      </c>
    </row>
    <row r="5" spans="1:7" ht="15.75" customHeight="1" x14ac:dyDescent="0.25">
      <c r="A5" s="523" t="s">
        <v>1116</v>
      </c>
    </row>
    <row r="6" spans="1:7" ht="15.75" x14ac:dyDescent="0.25">
      <c r="A6" s="51" t="s">
        <v>531</v>
      </c>
      <c r="B6" s="304"/>
      <c r="C6" s="304"/>
      <c r="D6" s="304"/>
      <c r="E6" s="304"/>
    </row>
    <row r="7" spans="1:7" x14ac:dyDescent="0.2">
      <c r="A7" s="50"/>
      <c r="B7" s="50"/>
      <c r="C7" s="50"/>
      <c r="D7" s="50"/>
      <c r="E7" s="50"/>
    </row>
    <row r="8" spans="1:7" x14ac:dyDescent="0.2">
      <c r="A8" s="407" t="s">
        <v>1113</v>
      </c>
      <c r="B8" s="53"/>
      <c r="C8" s="53"/>
      <c r="D8" s="53"/>
      <c r="E8" s="53"/>
      <c r="F8" s="53"/>
      <c r="G8" s="53"/>
    </row>
    <row r="9" spans="1:7" x14ac:dyDescent="0.2">
      <c r="A9" s="53" t="s">
        <v>64</v>
      </c>
      <c r="B9" s="53"/>
      <c r="C9" s="53"/>
      <c r="D9" s="53"/>
      <c r="E9" s="53"/>
      <c r="F9" s="53"/>
      <c r="G9" s="53"/>
    </row>
    <row r="10" spans="1:7" x14ac:dyDescent="0.2">
      <c r="A10" s="54" t="s">
        <v>332</v>
      </c>
      <c r="B10" s="54"/>
      <c r="C10" s="54"/>
      <c r="D10" s="54"/>
      <c r="E10" s="54"/>
      <c r="F10" s="54"/>
      <c r="G10" s="54"/>
    </row>
    <row r="11" spans="1:7" x14ac:dyDescent="0.2">
      <c r="A11" s="752" t="s">
        <v>66</v>
      </c>
      <c r="B11" s="752"/>
      <c r="C11" s="752"/>
      <c r="D11" s="752"/>
      <c r="E11" s="752"/>
      <c r="F11" s="752"/>
      <c r="G11" s="752"/>
    </row>
    <row r="12" spans="1:7" s="50" customFormat="1" x14ac:dyDescent="0.2">
      <c r="A12" s="529" t="s">
        <v>1148</v>
      </c>
      <c r="B12" s="529"/>
      <c r="C12" s="529"/>
      <c r="D12" s="529"/>
      <c r="E12" s="529"/>
    </row>
    <row r="13" spans="1:7" x14ac:dyDescent="0.2">
      <c r="A13" s="273" t="s">
        <v>1117</v>
      </c>
      <c r="B13" s="251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50"/>
      <c r="D13" s="50"/>
      <c r="E13" s="50"/>
      <c r="F13" s="50"/>
      <c r="G13" s="50"/>
    </row>
    <row r="14" spans="1:7" hidden="1" x14ac:dyDescent="0.2">
      <c r="A14" s="752"/>
      <c r="B14" s="752"/>
      <c r="C14" s="752"/>
      <c r="D14" s="752"/>
      <c r="E14" s="752"/>
      <c r="F14" s="752"/>
      <c r="G14" s="752"/>
    </row>
    <row r="15" spans="1:7" hidden="1" x14ac:dyDescent="0.2">
      <c r="A15" s="752"/>
      <c r="B15" s="752"/>
      <c r="C15" s="752"/>
      <c r="D15" s="752"/>
      <c r="E15" s="752"/>
      <c r="F15" s="752"/>
      <c r="G15" s="752"/>
    </row>
    <row r="16" spans="1:7" x14ac:dyDescent="0.2">
      <c r="A16" s="50"/>
      <c r="B16" s="50"/>
      <c r="C16" s="50"/>
      <c r="D16" s="50"/>
      <c r="E16" s="50"/>
    </row>
    <row r="17" spans="1:7" x14ac:dyDescent="0.2">
      <c r="A17" s="306" t="s">
        <v>339</v>
      </c>
      <c r="B17" s="56"/>
      <c r="C17" s="56"/>
      <c r="D17" s="56"/>
      <c r="E17" s="58" t="s">
        <v>340</v>
      </c>
    </row>
    <row r="18" spans="1:7" x14ac:dyDescent="0.2">
      <c r="A18" s="897" t="s">
        <v>333</v>
      </c>
      <c r="B18" s="656" t="s">
        <v>67</v>
      </c>
      <c r="C18" s="656" t="s">
        <v>67</v>
      </c>
      <c r="D18" s="914" t="s">
        <v>68</v>
      </c>
      <c r="E18" s="915"/>
    </row>
    <row r="19" spans="1:7" x14ac:dyDescent="0.2">
      <c r="A19" s="898"/>
      <c r="B19" s="657" t="s">
        <v>70</v>
      </c>
      <c r="C19" s="657" t="s">
        <v>71</v>
      </c>
      <c r="D19" s="658" t="str">
        <f>CONCATENATE("Até o  ", B13)</f>
        <v>Até o  Bimestre</v>
      </c>
      <c r="E19" s="656" t="s">
        <v>73</v>
      </c>
    </row>
    <row r="20" spans="1:7" x14ac:dyDescent="0.2">
      <c r="A20" s="899"/>
      <c r="B20" s="659"/>
      <c r="C20" s="660" t="s">
        <v>75</v>
      </c>
      <c r="D20" s="660" t="s">
        <v>76</v>
      </c>
      <c r="E20" s="657" t="s">
        <v>157</v>
      </c>
      <c r="G20" s="307"/>
    </row>
    <row r="21" spans="1:7" x14ac:dyDescent="0.2">
      <c r="A21" s="308" t="s">
        <v>799</v>
      </c>
      <c r="B21" s="16">
        <f>B22+B25+B28+B31</f>
        <v>286915000</v>
      </c>
      <c r="C21" s="16">
        <f>C22+C25+C28+C31</f>
        <v>300448000</v>
      </c>
      <c r="D21" s="16">
        <f>D22+D25+D28+D31</f>
        <v>197824165.88</v>
      </c>
      <c r="E21" s="16">
        <f t="shared" ref="E21:E41" si="0">IF(C21&gt;0,D21/C21*100,0)</f>
        <v>65.843062985940989</v>
      </c>
      <c r="G21" s="307"/>
    </row>
    <row r="22" spans="1:7" x14ac:dyDescent="0.2">
      <c r="A22" s="309" t="s">
        <v>787</v>
      </c>
      <c r="B22" s="310">
        <f>SUM(B23:B24)</f>
        <v>125330000</v>
      </c>
      <c r="C22" s="310">
        <f>SUM(C23:C24)</f>
        <v>125330000</v>
      </c>
      <c r="D22" s="310">
        <f>SUM(D23:D24)</f>
        <v>88952364.340000004</v>
      </c>
      <c r="E22" s="310">
        <f t="shared" si="0"/>
        <v>70.974518742519749</v>
      </c>
      <c r="F22" s="311"/>
      <c r="G22" s="307"/>
    </row>
    <row r="23" spans="1:7" x14ac:dyDescent="0.2">
      <c r="A23" s="312" t="s">
        <v>788</v>
      </c>
      <c r="B23" s="313">
        <v>109000000</v>
      </c>
      <c r="C23" s="313">
        <v>109000000</v>
      </c>
      <c r="D23" s="313">
        <v>72812337.560000002</v>
      </c>
      <c r="E23" s="313">
        <f t="shared" si="0"/>
        <v>66.800309688073398</v>
      </c>
      <c r="F23" s="314"/>
      <c r="G23" s="307"/>
    </row>
    <row r="24" spans="1:7" x14ac:dyDescent="0.2">
      <c r="A24" s="312" t="s">
        <v>789</v>
      </c>
      <c r="B24" s="313">
        <v>16330000</v>
      </c>
      <c r="C24" s="313">
        <v>16330000</v>
      </c>
      <c r="D24" s="313">
        <v>16140026.779999999</v>
      </c>
      <c r="E24" s="313">
        <f t="shared" si="0"/>
        <v>98.83666123698714</v>
      </c>
      <c r="F24" s="314"/>
      <c r="G24" s="307"/>
    </row>
    <row r="25" spans="1:7" x14ac:dyDescent="0.2">
      <c r="A25" s="312" t="s">
        <v>790</v>
      </c>
      <c r="B25" s="313">
        <f>SUM(B26:B27)</f>
        <v>30405000</v>
      </c>
      <c r="C25" s="313">
        <f>SUM(C26:C27)</f>
        <v>43705000</v>
      </c>
      <c r="D25" s="313">
        <f>SUM(D26:D27)</f>
        <v>32811080.23</v>
      </c>
      <c r="E25" s="313">
        <f t="shared" si="0"/>
        <v>75.073973755863179</v>
      </c>
      <c r="F25" s="314"/>
      <c r="G25" s="307"/>
    </row>
    <row r="26" spans="1:7" x14ac:dyDescent="0.2">
      <c r="A26" s="312" t="s">
        <v>791</v>
      </c>
      <c r="B26" s="313">
        <v>30000000</v>
      </c>
      <c r="C26" s="313">
        <v>43300000</v>
      </c>
      <c r="D26" s="313">
        <v>32750050.059999999</v>
      </c>
      <c r="E26" s="313">
        <f t="shared" si="0"/>
        <v>75.635219538106242</v>
      </c>
      <c r="F26" s="314"/>
      <c r="G26" s="307"/>
    </row>
    <row r="27" spans="1:7" x14ac:dyDescent="0.2">
      <c r="A27" s="312" t="s">
        <v>792</v>
      </c>
      <c r="B27" s="313">
        <v>405000</v>
      </c>
      <c r="C27" s="313">
        <v>405000</v>
      </c>
      <c r="D27" s="313">
        <v>61030.17</v>
      </c>
      <c r="E27" s="313">
        <f t="shared" si="0"/>
        <v>15.069177777777778</v>
      </c>
      <c r="F27" s="314"/>
      <c r="G27" s="307"/>
    </row>
    <row r="28" spans="1:7" x14ac:dyDescent="0.2">
      <c r="A28" s="312" t="s">
        <v>793</v>
      </c>
      <c r="B28" s="313">
        <f>SUM(B29:B30)</f>
        <v>90380000</v>
      </c>
      <c r="C28" s="313">
        <f>SUM(C29:C30)</f>
        <v>90380000</v>
      </c>
      <c r="D28" s="313">
        <f>SUM(D29:D30)</f>
        <v>57823854.480000004</v>
      </c>
      <c r="E28" s="313">
        <f t="shared" si="0"/>
        <v>63.978595352954194</v>
      </c>
      <c r="F28" s="314"/>
      <c r="G28" s="307"/>
    </row>
    <row r="29" spans="1:7" x14ac:dyDescent="0.2">
      <c r="A29" s="312" t="s">
        <v>794</v>
      </c>
      <c r="B29" s="313">
        <v>85500000</v>
      </c>
      <c r="C29" s="313">
        <v>85500000</v>
      </c>
      <c r="D29" s="313">
        <v>54418182.990000002</v>
      </c>
      <c r="E29" s="313">
        <f t="shared" si="0"/>
        <v>63.646997649122802</v>
      </c>
      <c r="F29" s="314"/>
      <c r="G29" s="307"/>
    </row>
    <row r="30" spans="1:7" x14ac:dyDescent="0.2">
      <c r="A30" s="312" t="s">
        <v>795</v>
      </c>
      <c r="B30" s="313">
        <v>4880000</v>
      </c>
      <c r="C30" s="313">
        <v>4880000</v>
      </c>
      <c r="D30" s="313">
        <v>3405671.49</v>
      </c>
      <c r="E30" s="313">
        <f t="shared" si="0"/>
        <v>69.788350204918032</v>
      </c>
      <c r="F30" s="314"/>
      <c r="G30" s="307"/>
    </row>
    <row r="31" spans="1:7" x14ac:dyDescent="0.2">
      <c r="A31" s="312" t="s">
        <v>812</v>
      </c>
      <c r="B31" s="313">
        <v>40800000</v>
      </c>
      <c r="C31" s="313">
        <v>41033000</v>
      </c>
      <c r="D31" s="313">
        <v>18236866.829999998</v>
      </c>
      <c r="E31" s="313">
        <f t="shared" si="0"/>
        <v>44.444390685545777</v>
      </c>
      <c r="F31" s="314"/>
      <c r="G31" s="307"/>
    </row>
    <row r="32" spans="1:7" x14ac:dyDescent="0.2">
      <c r="A32" s="315" t="s">
        <v>461</v>
      </c>
      <c r="B32" s="18">
        <f>SUM(B33:B38)</f>
        <v>401805000</v>
      </c>
      <c r="C32" s="18">
        <f>SUM(C33:C38)</f>
        <v>441247000</v>
      </c>
      <c r="D32" s="18">
        <f>SUM(D33:D38)</f>
        <v>260771925</v>
      </c>
      <c r="E32" s="18">
        <f t="shared" si="0"/>
        <v>59.098855063037256</v>
      </c>
      <c r="G32" s="307"/>
    </row>
    <row r="33" spans="1:10" x14ac:dyDescent="0.2">
      <c r="A33" s="315" t="s">
        <v>481</v>
      </c>
      <c r="B33" s="18">
        <v>71000000</v>
      </c>
      <c r="C33" s="18">
        <v>71000000</v>
      </c>
      <c r="D33" s="18">
        <v>44533720.899999999</v>
      </c>
      <c r="E33" s="18">
        <f t="shared" si="0"/>
        <v>62.723550563380279</v>
      </c>
    </row>
    <row r="34" spans="1:10" x14ac:dyDescent="0.2">
      <c r="A34" s="315" t="s">
        <v>482</v>
      </c>
      <c r="B34" s="18">
        <v>1000000</v>
      </c>
      <c r="C34" s="18">
        <v>1000000</v>
      </c>
      <c r="D34" s="18">
        <v>51498.68</v>
      </c>
      <c r="E34" s="18">
        <f t="shared" si="0"/>
        <v>5.1498679999999997</v>
      </c>
    </row>
    <row r="35" spans="1:10" x14ac:dyDescent="0.2">
      <c r="A35" s="315" t="s">
        <v>483</v>
      </c>
      <c r="B35" s="18">
        <v>66000000</v>
      </c>
      <c r="C35" s="18">
        <v>66000000</v>
      </c>
      <c r="D35" s="18">
        <v>60496429.939999998</v>
      </c>
      <c r="E35" s="18">
        <f t="shared" si="0"/>
        <v>91.661257484848477</v>
      </c>
    </row>
    <row r="36" spans="1:10" x14ac:dyDescent="0.2">
      <c r="A36" s="315" t="s">
        <v>484</v>
      </c>
      <c r="B36" s="18">
        <v>262000000</v>
      </c>
      <c r="C36" s="18">
        <v>301442000</v>
      </c>
      <c r="D36" s="18">
        <v>154457143.37</v>
      </c>
      <c r="E36" s="18">
        <f t="shared" si="0"/>
        <v>51.239423627099079</v>
      </c>
    </row>
    <row r="37" spans="1:10" x14ac:dyDescent="0.2">
      <c r="A37" s="315" t="s">
        <v>335</v>
      </c>
      <c r="B37" s="18">
        <v>1800000</v>
      </c>
      <c r="C37" s="18">
        <v>1800000</v>
      </c>
      <c r="D37" s="18">
        <v>1233132.1100000001</v>
      </c>
      <c r="E37" s="18">
        <f t="shared" si="0"/>
        <v>68.507339444444455</v>
      </c>
    </row>
    <row r="38" spans="1:10" x14ac:dyDescent="0.2">
      <c r="A38" s="315" t="s">
        <v>336</v>
      </c>
      <c r="B38" s="18">
        <f>SUM(B39:B40)</f>
        <v>5000</v>
      </c>
      <c r="C38" s="18">
        <f>SUM(C39:C40)</f>
        <v>5000</v>
      </c>
      <c r="D38" s="18">
        <f>SUM(D39:D40)</f>
        <v>0</v>
      </c>
      <c r="E38" s="18">
        <f t="shared" si="0"/>
        <v>0</v>
      </c>
    </row>
    <row r="39" spans="1:10" x14ac:dyDescent="0.2">
      <c r="A39" s="315" t="s">
        <v>337</v>
      </c>
      <c r="B39" s="18">
        <v>5000</v>
      </c>
      <c r="C39" s="18">
        <v>5000</v>
      </c>
      <c r="D39" s="18">
        <v>0</v>
      </c>
      <c r="E39" s="18">
        <f t="shared" si="0"/>
        <v>0</v>
      </c>
    </row>
    <row r="40" spans="1:10" x14ac:dyDescent="0.2">
      <c r="A40" s="316" t="s">
        <v>338</v>
      </c>
      <c r="B40" s="42"/>
      <c r="C40" s="42"/>
      <c r="D40" s="42"/>
      <c r="E40" s="42">
        <f t="shared" si="0"/>
        <v>0</v>
      </c>
    </row>
    <row r="41" spans="1:10" ht="21.75" x14ac:dyDescent="0.2">
      <c r="A41" s="317" t="s">
        <v>800</v>
      </c>
      <c r="B41" s="19">
        <f>B21+B32</f>
        <v>688720000</v>
      </c>
      <c r="C41" s="19">
        <f>C21+C32</f>
        <v>741695000</v>
      </c>
      <c r="D41" s="19">
        <f>D21+D32</f>
        <v>458596090.88</v>
      </c>
      <c r="E41" s="42">
        <f t="shared" si="0"/>
        <v>61.830818716588354</v>
      </c>
    </row>
    <row r="42" spans="1:10" x14ac:dyDescent="0.2">
      <c r="A42" s="318"/>
      <c r="B42" s="319"/>
      <c r="C42" s="318"/>
      <c r="D42" s="318"/>
      <c r="E42" s="318"/>
      <c r="F42" s="318"/>
      <c r="G42" s="318"/>
      <c r="H42" s="320"/>
    </row>
    <row r="43" spans="1:10" ht="31.5" customHeight="1" x14ac:dyDescent="0.2">
      <c r="A43" s="661" t="s">
        <v>801</v>
      </c>
      <c r="B43" s="656" t="s">
        <v>94</v>
      </c>
      <c r="C43" s="656" t="s">
        <v>94</v>
      </c>
      <c r="D43" s="895" t="s">
        <v>95</v>
      </c>
      <c r="E43" s="905"/>
      <c r="F43" s="895" t="s">
        <v>96</v>
      </c>
      <c r="G43" s="905"/>
      <c r="H43" s="895" t="s">
        <v>796</v>
      </c>
      <c r="I43" s="905"/>
      <c r="J43" s="903" t="s">
        <v>541</v>
      </c>
    </row>
    <row r="44" spans="1:10" x14ac:dyDescent="0.2">
      <c r="A44" s="662" t="s">
        <v>195</v>
      </c>
      <c r="B44" s="657" t="s">
        <v>70</v>
      </c>
      <c r="C44" s="657" t="s">
        <v>71</v>
      </c>
      <c r="D44" s="656" t="str">
        <f>CONCATENATE("Até o  ", B13)</f>
        <v>Até o  Bimestre</v>
      </c>
      <c r="E44" s="663" t="s">
        <v>73</v>
      </c>
      <c r="F44" s="656" t="str">
        <f>CONCATENATE("Até o  ", B13)</f>
        <v>Até o  Bimestre</v>
      </c>
      <c r="G44" s="663" t="s">
        <v>73</v>
      </c>
      <c r="H44" s="656" t="str">
        <f>CONCATENATE("Até o  ", B13)</f>
        <v>Até o  Bimestre</v>
      </c>
      <c r="I44" s="663" t="s">
        <v>73</v>
      </c>
      <c r="J44" s="904"/>
    </row>
    <row r="45" spans="1:10" x14ac:dyDescent="0.2">
      <c r="A45" s="662"/>
      <c r="B45" s="664"/>
      <c r="C45" s="657" t="s">
        <v>91</v>
      </c>
      <c r="D45" s="657" t="s">
        <v>99</v>
      </c>
      <c r="E45" s="361" t="s">
        <v>158</v>
      </c>
      <c r="F45" s="657" t="s">
        <v>100</v>
      </c>
      <c r="G45" s="361" t="s">
        <v>797</v>
      </c>
      <c r="H45" s="657" t="s">
        <v>177</v>
      </c>
      <c r="I45" s="361" t="s">
        <v>798</v>
      </c>
      <c r="J45" s="665" t="s">
        <v>101</v>
      </c>
    </row>
    <row r="46" spans="1:10" x14ac:dyDescent="0.2">
      <c r="A46" s="321" t="s">
        <v>802</v>
      </c>
      <c r="B46" s="322">
        <f>SUM(B47:B48)</f>
        <v>37427000</v>
      </c>
      <c r="C46" s="322">
        <f>SUM(C47:C48)</f>
        <v>38134003.850000001</v>
      </c>
      <c r="D46" s="322">
        <f>SUM(D47:D48)</f>
        <v>19701522.59</v>
      </c>
      <c r="E46" s="322">
        <f t="shared" ref="E46:E67" si="1">IF(C46&gt;0,D46/C46*100,0)</f>
        <v>51.663923535267585</v>
      </c>
      <c r="F46" s="322">
        <f>SUM(F47:F48)</f>
        <v>18166945.18</v>
      </c>
      <c r="G46" s="16">
        <f t="shared" ref="G46:G67" si="2">IF(C46&gt;0,F46/C46*100,0)</f>
        <v>47.639752834398472</v>
      </c>
      <c r="H46" s="16">
        <f>SUM(H47:H48)</f>
        <v>15640554.960000001</v>
      </c>
      <c r="I46" s="16">
        <f t="shared" ref="I46:I67" si="3">IF(C46&gt;0,H46/C46*100,0)</f>
        <v>41.014720147200066</v>
      </c>
      <c r="J46" s="469">
        <f>SUM(J47:J48)</f>
        <v>0</v>
      </c>
    </row>
    <row r="47" spans="1:10" x14ac:dyDescent="0.2">
      <c r="A47" s="323" t="s">
        <v>803</v>
      </c>
      <c r="B47" s="324">
        <v>37326000</v>
      </c>
      <c r="C47" s="324">
        <v>38033003.850000001</v>
      </c>
      <c r="D47" s="324">
        <v>19696172.59</v>
      </c>
      <c r="E47" s="324">
        <f t="shared" si="1"/>
        <v>51.787054915989764</v>
      </c>
      <c r="F47" s="324">
        <v>18161970.18</v>
      </c>
      <c r="G47" s="18">
        <f t="shared" si="2"/>
        <v>47.753183660248801</v>
      </c>
      <c r="H47" s="18">
        <v>15635579.960000001</v>
      </c>
      <c r="I47" s="18">
        <f t="shared" si="3"/>
        <v>41.110557613765764</v>
      </c>
      <c r="J47" s="470"/>
    </row>
    <row r="48" spans="1:10" x14ac:dyDescent="0.2">
      <c r="A48" s="323" t="s">
        <v>804</v>
      </c>
      <c r="B48" s="324">
        <v>101000</v>
      </c>
      <c r="C48" s="324">
        <v>101000</v>
      </c>
      <c r="D48" s="324">
        <v>5350</v>
      </c>
      <c r="E48" s="324">
        <f t="shared" si="1"/>
        <v>5.2970297029702973</v>
      </c>
      <c r="F48" s="324">
        <v>4975</v>
      </c>
      <c r="G48" s="18">
        <f t="shared" si="2"/>
        <v>4.9257425742574261</v>
      </c>
      <c r="H48" s="18">
        <v>4975</v>
      </c>
      <c r="I48" s="18">
        <f t="shared" si="3"/>
        <v>4.9257425742574261</v>
      </c>
      <c r="J48" s="470"/>
    </row>
    <row r="49" spans="1:10" x14ac:dyDescent="0.2">
      <c r="A49" s="325" t="s">
        <v>805</v>
      </c>
      <c r="B49" s="326">
        <f>SUM(B50:B51)</f>
        <v>115650000</v>
      </c>
      <c r="C49" s="326">
        <f>SUM(C50:C51)</f>
        <v>145312911.88</v>
      </c>
      <c r="D49" s="326">
        <f>SUM(D50:D51)</f>
        <v>99897705.049999997</v>
      </c>
      <c r="E49" s="326">
        <f t="shared" si="1"/>
        <v>68.746612917987591</v>
      </c>
      <c r="F49" s="326">
        <f>SUM(F50:F51)</f>
        <v>75382560.640000001</v>
      </c>
      <c r="G49" s="18">
        <f t="shared" si="2"/>
        <v>51.876023723377884</v>
      </c>
      <c r="H49" s="18">
        <f>SUM(H50:H51)</f>
        <v>68545438.839999989</v>
      </c>
      <c r="I49" s="18">
        <f t="shared" si="3"/>
        <v>47.170920982304104</v>
      </c>
      <c r="J49" s="470">
        <f>SUM(J50:J51)</f>
        <v>0</v>
      </c>
    </row>
    <row r="50" spans="1:10" x14ac:dyDescent="0.2">
      <c r="A50" s="323" t="s">
        <v>803</v>
      </c>
      <c r="B50" s="324">
        <v>115546000</v>
      </c>
      <c r="C50" s="324">
        <v>144770911.88</v>
      </c>
      <c r="D50" s="324">
        <v>99770204.579999998</v>
      </c>
      <c r="E50" s="324">
        <f t="shared" si="1"/>
        <v>68.915919147279467</v>
      </c>
      <c r="F50" s="324">
        <v>75348376.019999996</v>
      </c>
      <c r="G50" s="18">
        <f t="shared" si="2"/>
        <v>52.04662666106293</v>
      </c>
      <c r="H50" s="18">
        <v>68512014.069999993</v>
      </c>
      <c r="I50" s="18">
        <f t="shared" si="3"/>
        <v>47.324433603615979</v>
      </c>
      <c r="J50" s="470"/>
    </row>
    <row r="51" spans="1:10" x14ac:dyDescent="0.2">
      <c r="A51" s="323" t="s">
        <v>806</v>
      </c>
      <c r="B51" s="324">
        <v>104000</v>
      </c>
      <c r="C51" s="324">
        <v>542000</v>
      </c>
      <c r="D51" s="324">
        <v>127500.47</v>
      </c>
      <c r="E51" s="324">
        <f t="shared" si="1"/>
        <v>23.52407195571956</v>
      </c>
      <c r="F51" s="324">
        <v>34184.620000000003</v>
      </c>
      <c r="G51" s="18">
        <f t="shared" si="2"/>
        <v>6.3071254612546133</v>
      </c>
      <c r="H51" s="18">
        <v>33424.769999999997</v>
      </c>
      <c r="I51" s="18">
        <f t="shared" si="3"/>
        <v>6.1669317343173429</v>
      </c>
      <c r="J51" s="470"/>
    </row>
    <row r="52" spans="1:10" x14ac:dyDescent="0.2">
      <c r="A52" s="325" t="s">
        <v>807</v>
      </c>
      <c r="B52" s="326">
        <f>SUM(B53:B54)</f>
        <v>10804000</v>
      </c>
      <c r="C52" s="326">
        <f>SUM(C53:C54)</f>
        <v>14366027.369999999</v>
      </c>
      <c r="D52" s="326">
        <f>SUM(D53:D54)</f>
        <v>7837806.0800000001</v>
      </c>
      <c r="E52" s="326">
        <f t="shared" si="1"/>
        <v>54.557922507981417</v>
      </c>
      <c r="F52" s="326">
        <f>SUM(F53:F54)</f>
        <v>6333404.8200000003</v>
      </c>
      <c r="G52" s="18">
        <f t="shared" si="2"/>
        <v>44.085986034147453</v>
      </c>
      <c r="H52" s="18">
        <f>SUM(H53:H54)</f>
        <v>5198205.33</v>
      </c>
      <c r="I52" s="18">
        <f t="shared" si="3"/>
        <v>36.184013827338269</v>
      </c>
      <c r="J52" s="470">
        <f>SUM(J53:J54)</f>
        <v>0</v>
      </c>
    </row>
    <row r="53" spans="1:10" x14ac:dyDescent="0.2">
      <c r="A53" s="323" t="s">
        <v>803</v>
      </c>
      <c r="B53" s="324">
        <v>10794000</v>
      </c>
      <c r="C53" s="324">
        <v>14296027.369999999</v>
      </c>
      <c r="D53" s="324">
        <v>7830212.8799999999</v>
      </c>
      <c r="E53" s="324">
        <f t="shared" si="1"/>
        <v>54.771949418840549</v>
      </c>
      <c r="F53" s="324">
        <v>6333404.8200000003</v>
      </c>
      <c r="G53" s="18">
        <f t="shared" si="2"/>
        <v>44.301851528981793</v>
      </c>
      <c r="H53" s="18">
        <v>5198205.33</v>
      </c>
      <c r="I53" s="18">
        <f t="shared" si="3"/>
        <v>36.361187590535508</v>
      </c>
      <c r="J53" s="470"/>
    </row>
    <row r="54" spans="1:10" x14ac:dyDescent="0.2">
      <c r="A54" s="323" t="s">
        <v>806</v>
      </c>
      <c r="B54" s="324">
        <v>10000</v>
      </c>
      <c r="C54" s="324">
        <v>70000</v>
      </c>
      <c r="D54" s="324">
        <v>7593.2</v>
      </c>
      <c r="E54" s="324">
        <f t="shared" si="1"/>
        <v>10.847428571428571</v>
      </c>
      <c r="F54" s="324">
        <v>0</v>
      </c>
      <c r="G54" s="18">
        <f t="shared" si="2"/>
        <v>0</v>
      </c>
      <c r="H54" s="18">
        <v>0</v>
      </c>
      <c r="I54" s="18">
        <f t="shared" si="3"/>
        <v>0</v>
      </c>
      <c r="J54" s="470"/>
    </row>
    <row r="55" spans="1:10" x14ac:dyDescent="0.2">
      <c r="A55" s="325" t="s">
        <v>808</v>
      </c>
      <c r="B55" s="326">
        <f>SUM(B56:B57)</f>
        <v>1794000</v>
      </c>
      <c r="C55" s="326">
        <f>SUM(C56:C57)</f>
        <v>1794000</v>
      </c>
      <c r="D55" s="326">
        <f>SUM(D56:D57)</f>
        <v>522307.93</v>
      </c>
      <c r="E55" s="326">
        <f t="shared" si="1"/>
        <v>29.114154403567451</v>
      </c>
      <c r="F55" s="326">
        <f>SUM(F56:F57)</f>
        <v>504414.61</v>
      </c>
      <c r="G55" s="18">
        <f t="shared" si="2"/>
        <v>28.116756410256411</v>
      </c>
      <c r="H55" s="18">
        <f>SUM(H56:H57)</f>
        <v>461879.15</v>
      </c>
      <c r="I55" s="18">
        <f t="shared" si="3"/>
        <v>25.745772017837236</v>
      </c>
      <c r="J55" s="470">
        <f>SUM(J56:J57)</f>
        <v>0</v>
      </c>
    </row>
    <row r="56" spans="1:10" x14ac:dyDescent="0.2">
      <c r="A56" s="323" t="s">
        <v>803</v>
      </c>
      <c r="B56" s="324">
        <v>1794000</v>
      </c>
      <c r="C56" s="324">
        <v>1794000</v>
      </c>
      <c r="D56" s="324">
        <v>522307.93</v>
      </c>
      <c r="E56" s="324">
        <f t="shared" si="1"/>
        <v>29.114154403567451</v>
      </c>
      <c r="F56" s="324">
        <v>504414.61</v>
      </c>
      <c r="G56" s="18">
        <f t="shared" si="2"/>
        <v>28.116756410256411</v>
      </c>
      <c r="H56" s="18">
        <v>461879.15</v>
      </c>
      <c r="I56" s="18">
        <f t="shared" si="3"/>
        <v>25.745772017837236</v>
      </c>
      <c r="J56" s="470"/>
    </row>
    <row r="57" spans="1:10" x14ac:dyDescent="0.2">
      <c r="A57" s="323" t="s">
        <v>806</v>
      </c>
      <c r="B57" s="324"/>
      <c r="C57" s="324"/>
      <c r="D57" s="324"/>
      <c r="E57" s="324">
        <f t="shared" si="1"/>
        <v>0</v>
      </c>
      <c r="F57" s="324"/>
      <c r="G57" s="18">
        <f t="shared" si="2"/>
        <v>0</v>
      </c>
      <c r="H57" s="18"/>
      <c r="I57" s="18">
        <f t="shared" si="3"/>
        <v>0</v>
      </c>
      <c r="J57" s="470"/>
    </row>
    <row r="58" spans="1:10" x14ac:dyDescent="0.2">
      <c r="A58" s="325" t="s">
        <v>809</v>
      </c>
      <c r="B58" s="326">
        <f>SUM(B59:B60)</f>
        <v>3588000</v>
      </c>
      <c r="C58" s="326">
        <f>SUM(C59:C60)</f>
        <v>3598000</v>
      </c>
      <c r="D58" s="326">
        <f>SUM(D59:D60)</f>
        <v>1852234.1</v>
      </c>
      <c r="E58" s="326">
        <f t="shared" si="1"/>
        <v>51.479546970539189</v>
      </c>
      <c r="F58" s="326">
        <f>SUM(F59:F60)</f>
        <v>1820668.8</v>
      </c>
      <c r="G58" s="18">
        <f t="shared" si="2"/>
        <v>50.602245692051142</v>
      </c>
      <c r="H58" s="18">
        <f>SUM(H59:H60)</f>
        <v>1538988.6700000002</v>
      </c>
      <c r="I58" s="18">
        <f t="shared" si="3"/>
        <v>42.773448304613673</v>
      </c>
      <c r="J58" s="470">
        <f>SUM(J59:J60)</f>
        <v>0</v>
      </c>
    </row>
    <row r="59" spans="1:10" x14ac:dyDescent="0.2">
      <c r="A59" s="323" t="s">
        <v>803</v>
      </c>
      <c r="B59" s="324">
        <v>3518000</v>
      </c>
      <c r="C59" s="324">
        <v>3518000</v>
      </c>
      <c r="D59" s="324">
        <v>1842576.75</v>
      </c>
      <c r="E59" s="324">
        <f t="shared" si="1"/>
        <v>52.375689312109152</v>
      </c>
      <c r="F59" s="324">
        <v>1812140.45</v>
      </c>
      <c r="G59" s="18">
        <f t="shared" si="2"/>
        <v>51.510530130756102</v>
      </c>
      <c r="H59" s="18">
        <v>1530460.32</v>
      </c>
      <c r="I59" s="18">
        <f t="shared" si="3"/>
        <v>43.50370437748721</v>
      </c>
      <c r="J59" s="470"/>
    </row>
    <row r="60" spans="1:10" x14ac:dyDescent="0.2">
      <c r="A60" s="323" t="s">
        <v>806</v>
      </c>
      <c r="B60" s="324">
        <v>70000</v>
      </c>
      <c r="C60" s="324">
        <v>80000</v>
      </c>
      <c r="D60" s="324">
        <v>9657.35</v>
      </c>
      <c r="E60" s="324">
        <f t="shared" si="1"/>
        <v>12.071687499999999</v>
      </c>
      <c r="F60" s="324">
        <v>8528.35</v>
      </c>
      <c r="G60" s="18">
        <f t="shared" si="2"/>
        <v>10.6604375</v>
      </c>
      <c r="H60" s="18">
        <v>8528.35</v>
      </c>
      <c r="I60" s="18">
        <f t="shared" si="3"/>
        <v>10.6604375</v>
      </c>
      <c r="J60" s="470"/>
    </row>
    <row r="61" spans="1:10" x14ac:dyDescent="0.2">
      <c r="A61" s="325" t="s">
        <v>810</v>
      </c>
      <c r="B61" s="326">
        <f>SUM(B62:B63)</f>
        <v>0</v>
      </c>
      <c r="C61" s="326">
        <f>SUM(C62:C63)</f>
        <v>0</v>
      </c>
      <c r="D61" s="326">
        <f>SUM(D62:D63)</f>
        <v>0</v>
      </c>
      <c r="E61" s="326">
        <f t="shared" si="1"/>
        <v>0</v>
      </c>
      <c r="F61" s="326">
        <f>SUM(F62:F63)</f>
        <v>0</v>
      </c>
      <c r="G61" s="18">
        <f t="shared" si="2"/>
        <v>0</v>
      </c>
      <c r="H61" s="18">
        <f>SUM(H62:H63)</f>
        <v>0</v>
      </c>
      <c r="I61" s="18">
        <f t="shared" si="3"/>
        <v>0</v>
      </c>
      <c r="J61" s="470">
        <f>SUM(J62:J63)</f>
        <v>0</v>
      </c>
    </row>
    <row r="62" spans="1:10" x14ac:dyDescent="0.2">
      <c r="A62" s="323" t="s">
        <v>803</v>
      </c>
      <c r="B62" s="324"/>
      <c r="C62" s="324"/>
      <c r="D62" s="324"/>
      <c r="E62" s="324">
        <f t="shared" si="1"/>
        <v>0</v>
      </c>
      <c r="F62" s="324"/>
      <c r="G62" s="18">
        <f t="shared" si="2"/>
        <v>0</v>
      </c>
      <c r="H62" s="18"/>
      <c r="I62" s="18">
        <f t="shared" si="3"/>
        <v>0</v>
      </c>
      <c r="J62" s="470"/>
    </row>
    <row r="63" spans="1:10" x14ac:dyDescent="0.2">
      <c r="A63" s="323" t="s">
        <v>806</v>
      </c>
      <c r="B63" s="324"/>
      <c r="C63" s="324"/>
      <c r="D63" s="324"/>
      <c r="E63" s="324">
        <f t="shared" si="1"/>
        <v>0</v>
      </c>
      <c r="F63" s="324"/>
      <c r="G63" s="18">
        <f t="shared" si="2"/>
        <v>0</v>
      </c>
      <c r="H63" s="18"/>
      <c r="I63" s="18">
        <f t="shared" si="3"/>
        <v>0</v>
      </c>
      <c r="J63" s="470"/>
    </row>
    <row r="64" spans="1:10" x14ac:dyDescent="0.2">
      <c r="A64" s="325" t="s">
        <v>811</v>
      </c>
      <c r="B64" s="326">
        <f>SUM(B65:B66)</f>
        <v>17885500</v>
      </c>
      <c r="C64" s="326">
        <f>SUM(C65:C66)</f>
        <v>18159440.300000001</v>
      </c>
      <c r="D64" s="326">
        <f>SUM(D65:D66)</f>
        <v>11421362.77</v>
      </c>
      <c r="E64" s="326">
        <f t="shared" si="1"/>
        <v>62.894905246611586</v>
      </c>
      <c r="F64" s="326">
        <f>SUM(F65:F66)</f>
        <v>6923151.6299999999</v>
      </c>
      <c r="G64" s="18">
        <f t="shared" si="2"/>
        <v>38.1242566710605</v>
      </c>
      <c r="H64" s="18">
        <f>SUM(H65:H66)</f>
        <v>6031418.8099999996</v>
      </c>
      <c r="I64" s="18">
        <f t="shared" si="3"/>
        <v>33.213682307157889</v>
      </c>
      <c r="J64" s="470">
        <f>SUM(J65:J66)</f>
        <v>0</v>
      </c>
    </row>
    <row r="65" spans="1:10" x14ac:dyDescent="0.2">
      <c r="A65" s="323" t="s">
        <v>803</v>
      </c>
      <c r="B65" s="324">
        <v>17805500</v>
      </c>
      <c r="C65" s="324">
        <v>17869440.300000001</v>
      </c>
      <c r="D65" s="324">
        <v>11393332.77</v>
      </c>
      <c r="E65" s="324">
        <f t="shared" si="1"/>
        <v>63.758755611388672</v>
      </c>
      <c r="F65" s="324">
        <v>6922671.6299999999</v>
      </c>
      <c r="G65" s="18">
        <f t="shared" si="2"/>
        <v>38.740282369112592</v>
      </c>
      <c r="H65" s="18">
        <v>6030938.8099999996</v>
      </c>
      <c r="I65" s="18">
        <f t="shared" si="3"/>
        <v>33.750015158560949</v>
      </c>
      <c r="J65" s="470"/>
    </row>
    <row r="66" spans="1:10" x14ac:dyDescent="0.2">
      <c r="A66" s="327" t="s">
        <v>806</v>
      </c>
      <c r="B66" s="328">
        <v>80000</v>
      </c>
      <c r="C66" s="328">
        <v>290000</v>
      </c>
      <c r="D66" s="328">
        <v>28030</v>
      </c>
      <c r="E66" s="328">
        <f t="shared" si="1"/>
        <v>9.6655172413793107</v>
      </c>
      <c r="F66" s="328">
        <v>480</v>
      </c>
      <c r="G66" s="42">
        <f t="shared" si="2"/>
        <v>0.16551724137931034</v>
      </c>
      <c r="H66" s="42">
        <v>480</v>
      </c>
      <c r="I66" s="42">
        <f t="shared" si="3"/>
        <v>0.16551724137931034</v>
      </c>
      <c r="J66" s="471"/>
    </row>
    <row r="67" spans="1:10" x14ac:dyDescent="0.2">
      <c r="A67" s="666" t="s">
        <v>900</v>
      </c>
      <c r="B67" s="667">
        <f>B46+B49+B52+B55+B58+B61+B64</f>
        <v>187148500</v>
      </c>
      <c r="C67" s="667">
        <f>C46+C49+C52+C55+C58+C61+C64</f>
        <v>221364383.40000001</v>
      </c>
      <c r="D67" s="667">
        <f>D46+D49+D52+D55+D58+D61+D64</f>
        <v>141232938.52000001</v>
      </c>
      <c r="E67" s="667">
        <f t="shared" si="1"/>
        <v>63.801112153076389</v>
      </c>
      <c r="F67" s="667">
        <f>F46+F49+F52+F55+F58+F61+F64</f>
        <v>109131145.67999998</v>
      </c>
      <c r="G67" s="667">
        <f t="shared" si="2"/>
        <v>49.299324491059913</v>
      </c>
      <c r="H67" s="667">
        <f>H46+H49+H52+H55+H58+H61+H64</f>
        <v>97416485.75999999</v>
      </c>
      <c r="I67" s="667">
        <f t="shared" si="3"/>
        <v>44.00729885438291</v>
      </c>
      <c r="J67" s="667">
        <f>J46+J49+J52+J55+J58+J61+J64</f>
        <v>0</v>
      </c>
    </row>
    <row r="68" spans="1:10" x14ac:dyDescent="0.2">
      <c r="A68" s="318"/>
      <c r="B68" s="319"/>
      <c r="C68" s="318"/>
      <c r="D68" s="318"/>
      <c r="E68" s="318"/>
      <c r="F68" s="318"/>
      <c r="G68" s="318"/>
      <c r="H68" s="320"/>
    </row>
    <row r="69" spans="1:10" x14ac:dyDescent="0.2">
      <c r="A69" s="897" t="s">
        <v>813</v>
      </c>
      <c r="B69" s="897" t="s">
        <v>95</v>
      </c>
      <c r="C69" s="897" t="s">
        <v>96</v>
      </c>
      <c r="D69" s="897" t="s">
        <v>796</v>
      </c>
    </row>
    <row r="70" spans="1:10" x14ac:dyDescent="0.2">
      <c r="A70" s="898"/>
      <c r="B70" s="898"/>
      <c r="C70" s="898"/>
      <c r="D70" s="898"/>
    </row>
    <row r="71" spans="1:10" ht="13.5" thickBot="1" x14ac:dyDescent="0.25">
      <c r="A71" s="899"/>
      <c r="B71" s="657" t="s">
        <v>99</v>
      </c>
      <c r="C71" s="657" t="s">
        <v>100</v>
      </c>
      <c r="D71" s="657" t="s">
        <v>177</v>
      </c>
    </row>
    <row r="72" spans="1:10" x14ac:dyDescent="0.2">
      <c r="A72" s="330" t="s">
        <v>814</v>
      </c>
      <c r="B72" s="472">
        <f>D67</f>
        <v>141232938.52000001</v>
      </c>
      <c r="C72" s="473">
        <f>F67</f>
        <v>109131145.67999998</v>
      </c>
      <c r="D72" s="472">
        <f>H67</f>
        <v>97416485.75999999</v>
      </c>
    </row>
    <row r="73" spans="1:10" ht="25.5" x14ac:dyDescent="0.2">
      <c r="A73" s="331" t="s">
        <v>815</v>
      </c>
      <c r="B73" s="474">
        <v>0</v>
      </c>
      <c r="C73" s="475">
        <v>0</v>
      </c>
      <c r="D73" s="474"/>
      <c r="E73" s="418">
        <v>44848251.039999999</v>
      </c>
    </row>
    <row r="74" spans="1:10" ht="25.5" x14ac:dyDescent="0.2">
      <c r="A74" s="331" t="s">
        <v>816</v>
      </c>
      <c r="B74" s="474"/>
      <c r="C74" s="475"/>
      <c r="D74" s="474"/>
    </row>
    <row r="75" spans="1:10" ht="25.5" x14ac:dyDescent="0.2">
      <c r="A75" s="332" t="s">
        <v>817</v>
      </c>
      <c r="B75" s="18"/>
      <c r="C75" s="15"/>
      <c r="D75" s="18"/>
    </row>
    <row r="76" spans="1:10" x14ac:dyDescent="0.2">
      <c r="A76" s="666" t="s">
        <v>818</v>
      </c>
      <c r="B76" s="668">
        <f>B72-B73-B74-B75</f>
        <v>141232938.52000001</v>
      </c>
      <c r="C76" s="668">
        <f>C72-C73-C74-C75</f>
        <v>109131145.67999998</v>
      </c>
      <c r="D76" s="668">
        <f>D72-D73-D74-D75</f>
        <v>97416485.75999999</v>
      </c>
    </row>
    <row r="77" spans="1:10" x14ac:dyDescent="0.2">
      <c r="A77" s="333" t="s">
        <v>819</v>
      </c>
      <c r="B77" s="334">
        <f>ROUND(D41*15/100,2)</f>
        <v>68789413.629999995</v>
      </c>
      <c r="C77" s="334">
        <f>ROUND(D41*15/100,2)</f>
        <v>68789413.629999995</v>
      </c>
      <c r="D77" s="334">
        <f>ROUND(D41*15/100,2)</f>
        <v>68789413.629999995</v>
      </c>
      <c r="E77" s="318"/>
      <c r="F77" s="320"/>
    </row>
    <row r="78" spans="1:10" x14ac:dyDescent="0.2">
      <c r="A78" s="335" t="s">
        <v>820</v>
      </c>
      <c r="B78" s="336">
        <f>ROUND(D42*15/100,2)</f>
        <v>0</v>
      </c>
      <c r="C78" s="336">
        <f>ROUND(D42*15/100,2)</f>
        <v>0</v>
      </c>
      <c r="D78" s="336">
        <f>ROUND(D42*15/100,2)</f>
        <v>0</v>
      </c>
      <c r="E78" s="318"/>
      <c r="F78" s="320"/>
    </row>
    <row r="79" spans="1:10" x14ac:dyDescent="0.2">
      <c r="A79" s="335" t="s">
        <v>821</v>
      </c>
      <c r="B79" s="336">
        <f>B76-B77</f>
        <v>72443524.890000015</v>
      </c>
      <c r="C79" s="336">
        <f>C76-C77</f>
        <v>40341732.049999982</v>
      </c>
      <c r="D79" s="336">
        <f>D76-D77</f>
        <v>28627072.129999995</v>
      </c>
      <c r="E79" s="318"/>
      <c r="F79" s="320"/>
    </row>
    <row r="80" spans="1:10" x14ac:dyDescent="0.2">
      <c r="A80" s="337" t="s">
        <v>822</v>
      </c>
      <c r="B80" s="338">
        <f>IF(B79&lt;0,B79*-1*100,0)</f>
        <v>0</v>
      </c>
      <c r="C80" s="476"/>
      <c r="D80" s="130"/>
      <c r="E80" s="318"/>
      <c r="F80" s="320"/>
    </row>
    <row r="81" spans="1:11" ht="42.75" x14ac:dyDescent="0.2">
      <c r="A81" s="669" t="s">
        <v>823</v>
      </c>
      <c r="B81" s="667">
        <f>IF(D41&gt;0,B76/D41*100,0)</f>
        <v>30.79680383864331</v>
      </c>
      <c r="C81" s="667">
        <f>IF(D41&gt;0,C76/D41*100,0)</f>
        <v>23.796789342575561</v>
      </c>
      <c r="D81" s="667">
        <f>IF(D41&gt;0,D76/D41*100,0)</f>
        <v>21.242327986936719</v>
      </c>
      <c r="E81" s="318"/>
      <c r="F81" s="320"/>
    </row>
    <row r="82" spans="1:11" x14ac:dyDescent="0.2">
      <c r="A82" s="318"/>
      <c r="B82" s="319"/>
      <c r="C82" s="318"/>
      <c r="D82" s="318"/>
      <c r="E82" s="318"/>
      <c r="F82" s="318"/>
      <c r="G82" s="318"/>
      <c r="H82" s="320"/>
    </row>
    <row r="83" spans="1:11" ht="31.5" customHeight="1" x14ac:dyDescent="0.2">
      <c r="A83" s="911" t="s">
        <v>824</v>
      </c>
      <c r="B83" s="897" t="s">
        <v>833</v>
      </c>
      <c r="C83" s="906" t="s">
        <v>829</v>
      </c>
      <c r="D83" s="907"/>
      <c r="E83" s="908"/>
      <c r="F83" s="897" t="s">
        <v>834</v>
      </c>
      <c r="G83" s="320"/>
    </row>
    <row r="84" spans="1:11" x14ac:dyDescent="0.2">
      <c r="A84" s="912"/>
      <c r="B84" s="898"/>
      <c r="C84" s="670" t="s">
        <v>832</v>
      </c>
      <c r="D84" s="482" t="s">
        <v>831</v>
      </c>
      <c r="E84" s="671" t="s">
        <v>830</v>
      </c>
      <c r="F84" s="898"/>
      <c r="G84" s="320"/>
    </row>
    <row r="85" spans="1:11" x14ac:dyDescent="0.2">
      <c r="A85" s="913"/>
      <c r="B85" s="672" t="s">
        <v>102</v>
      </c>
      <c r="C85" s="672" t="s">
        <v>309</v>
      </c>
      <c r="D85" s="673" t="s">
        <v>307</v>
      </c>
      <c r="E85" s="674" t="s">
        <v>308</v>
      </c>
      <c r="F85" s="675" t="s">
        <v>835</v>
      </c>
      <c r="G85" s="320"/>
    </row>
    <row r="86" spans="1:11" x14ac:dyDescent="0.2">
      <c r="A86" s="339" t="s">
        <v>825</v>
      </c>
      <c r="B86" s="476"/>
      <c r="C86" s="476"/>
      <c r="D86" s="476"/>
      <c r="E86" s="476"/>
      <c r="F86" s="469">
        <f>B80</f>
        <v>0</v>
      </c>
      <c r="G86" s="320"/>
    </row>
    <row r="87" spans="1:11" x14ac:dyDescent="0.2">
      <c r="A87" s="340" t="s">
        <v>826</v>
      </c>
      <c r="B87" s="475"/>
      <c r="C87" s="475"/>
      <c r="D87" s="470"/>
      <c r="E87" s="470"/>
      <c r="F87" s="470"/>
      <c r="G87" s="320"/>
    </row>
    <row r="88" spans="1:11" x14ac:dyDescent="0.2">
      <c r="A88" s="340" t="s">
        <v>827</v>
      </c>
      <c r="B88" s="475"/>
      <c r="C88" s="475"/>
      <c r="D88" s="470"/>
      <c r="E88" s="470"/>
      <c r="F88" s="470"/>
      <c r="G88" s="320"/>
    </row>
    <row r="89" spans="1:11" x14ac:dyDescent="0.2">
      <c r="A89" s="329" t="s">
        <v>828</v>
      </c>
      <c r="B89" s="341">
        <f>B87+B88</f>
        <v>0</v>
      </c>
      <c r="C89" s="341">
        <f>C87+C88</f>
        <v>0</v>
      </c>
      <c r="D89" s="341">
        <f>D87+D88</f>
        <v>0</v>
      </c>
      <c r="E89" s="341">
        <f>E87+E88</f>
        <v>0</v>
      </c>
      <c r="F89" s="341">
        <f>F87+F88</f>
        <v>0</v>
      </c>
      <c r="G89" s="320"/>
    </row>
    <row r="90" spans="1:11" x14ac:dyDescent="0.2">
      <c r="A90" s="318"/>
      <c r="B90" s="319"/>
      <c r="C90" s="318"/>
      <c r="D90" s="318"/>
      <c r="E90" s="318"/>
      <c r="F90" s="318"/>
      <c r="G90" s="318"/>
      <c r="H90" s="320"/>
    </row>
    <row r="91" spans="1:11" ht="21" customHeight="1" x14ac:dyDescent="0.2">
      <c r="A91" s="906" t="s">
        <v>836</v>
      </c>
      <c r="B91" s="907"/>
      <c r="C91" s="907"/>
      <c r="D91" s="907"/>
      <c r="E91" s="907"/>
      <c r="F91" s="907"/>
      <c r="G91" s="907"/>
      <c r="H91" s="907"/>
      <c r="I91" s="907"/>
      <c r="J91" s="907"/>
      <c r="K91" s="908"/>
    </row>
    <row r="92" spans="1:11" ht="71.25" customHeight="1" x14ac:dyDescent="0.2">
      <c r="A92" s="909" t="s">
        <v>837</v>
      </c>
      <c r="B92" s="482" t="s">
        <v>840</v>
      </c>
      <c r="C92" s="482" t="s">
        <v>842</v>
      </c>
      <c r="D92" s="482" t="s">
        <v>844</v>
      </c>
      <c r="E92" s="482" t="s">
        <v>846</v>
      </c>
      <c r="F92" s="482" t="s">
        <v>847</v>
      </c>
      <c r="G92" s="482" t="s">
        <v>849</v>
      </c>
      <c r="H92" s="482" t="s">
        <v>851</v>
      </c>
      <c r="I92" s="482" t="s">
        <v>853</v>
      </c>
      <c r="J92" s="482" t="s">
        <v>856</v>
      </c>
      <c r="K92" s="482" t="s">
        <v>857</v>
      </c>
    </row>
    <row r="93" spans="1:11" ht="27" customHeight="1" x14ac:dyDescent="0.2">
      <c r="A93" s="910"/>
      <c r="B93" s="672" t="s">
        <v>331</v>
      </c>
      <c r="C93" s="672" t="s">
        <v>841</v>
      </c>
      <c r="D93" s="672" t="s">
        <v>843</v>
      </c>
      <c r="E93" s="672" t="s">
        <v>845</v>
      </c>
      <c r="F93" s="672" t="s">
        <v>848</v>
      </c>
      <c r="G93" s="672" t="s">
        <v>850</v>
      </c>
      <c r="H93" s="672" t="s">
        <v>852</v>
      </c>
      <c r="I93" s="672" t="s">
        <v>854</v>
      </c>
      <c r="J93" s="672" t="s">
        <v>855</v>
      </c>
      <c r="K93" s="673" t="s">
        <v>858</v>
      </c>
    </row>
    <row r="94" spans="1:11" x14ac:dyDescent="0.2">
      <c r="A94" s="342" t="s">
        <v>330</v>
      </c>
      <c r="B94" s="343">
        <f>B77</f>
        <v>68789413.629999995</v>
      </c>
      <c r="C94" s="472">
        <f>B76</f>
        <v>141232938.52000001</v>
      </c>
      <c r="D94" s="472">
        <f>IF(B80&gt;0,B80,0)</f>
        <v>0</v>
      </c>
      <c r="E94" s="472">
        <f>D67-H67</f>
        <v>43816452.76000002</v>
      </c>
      <c r="F94" s="472">
        <f>B73</f>
        <v>0</v>
      </c>
      <c r="G94" s="469">
        <f t="shared" ref="G94:G99" si="4">E94-D94-F94</f>
        <v>43816452.76000002</v>
      </c>
      <c r="H94" s="476"/>
      <c r="I94" s="344">
        <f>E94</f>
        <v>43816452.76000002</v>
      </c>
      <c r="J94" s="130"/>
      <c r="K94" s="345">
        <f t="shared" ref="K94" si="5">D94-J94</f>
        <v>0</v>
      </c>
    </row>
    <row r="95" spans="1:11" x14ac:dyDescent="0.2">
      <c r="A95" s="346" t="s">
        <v>539</v>
      </c>
      <c r="B95" s="347"/>
      <c r="C95" s="474"/>
      <c r="D95" s="474"/>
      <c r="E95" s="474">
        <v>10353259.35</v>
      </c>
      <c r="F95" s="474"/>
      <c r="G95" s="470">
        <f t="shared" si="4"/>
        <v>10353259.35</v>
      </c>
      <c r="H95" s="348">
        <v>9640887.2200000007</v>
      </c>
      <c r="I95" s="348">
        <v>22738.53</v>
      </c>
      <c r="J95" s="348">
        <v>647776.30000000005</v>
      </c>
      <c r="K95" s="349">
        <v>0</v>
      </c>
    </row>
    <row r="96" spans="1:11" x14ac:dyDescent="0.2">
      <c r="A96" s="346" t="s">
        <v>540</v>
      </c>
      <c r="B96" s="347"/>
      <c r="C96" s="474"/>
      <c r="D96" s="474"/>
      <c r="E96" s="474">
        <v>16057501.800000001</v>
      </c>
      <c r="F96" s="474"/>
      <c r="G96" s="470">
        <f t="shared" si="4"/>
        <v>16057501.800000001</v>
      </c>
      <c r="H96" s="348">
        <v>15534975.98</v>
      </c>
      <c r="I96" s="348">
        <v>2.9103830456733704E-10</v>
      </c>
      <c r="J96" s="348">
        <v>522525.82</v>
      </c>
      <c r="K96" s="349">
        <v>0</v>
      </c>
    </row>
    <row r="97" spans="1:11" x14ac:dyDescent="0.2">
      <c r="A97" s="346" t="s">
        <v>838</v>
      </c>
      <c r="B97" s="347"/>
      <c r="C97" s="474"/>
      <c r="D97" s="474"/>
      <c r="E97" s="474">
        <v>17064176.829999998</v>
      </c>
      <c r="F97" s="474"/>
      <c r="G97" s="470">
        <f t="shared" si="4"/>
        <v>17064176.829999998</v>
      </c>
      <c r="H97" s="348">
        <v>16346975.380000001</v>
      </c>
      <c r="I97" s="348">
        <v>-2.5611370801925659E-9</v>
      </c>
      <c r="J97" s="348">
        <v>717201.45</v>
      </c>
      <c r="K97" s="349">
        <v>0</v>
      </c>
    </row>
    <row r="98" spans="1:11" x14ac:dyDescent="0.2">
      <c r="A98" s="346" t="s">
        <v>460</v>
      </c>
      <c r="B98" s="347"/>
      <c r="C98" s="474"/>
      <c r="D98" s="474"/>
      <c r="E98" s="474">
        <v>13078633.880000001</v>
      </c>
      <c r="F98" s="474"/>
      <c r="G98" s="470">
        <f t="shared" si="4"/>
        <v>13078633.880000001</v>
      </c>
      <c r="H98" s="348">
        <v>12856051.16</v>
      </c>
      <c r="I98" s="348">
        <v>6.6938810050487518E-10</v>
      </c>
      <c r="J98" s="348">
        <v>222582.72</v>
      </c>
      <c r="K98" s="349">
        <v>0</v>
      </c>
    </row>
    <row r="99" spans="1:11" x14ac:dyDescent="0.2">
      <c r="A99" s="350" t="s">
        <v>839</v>
      </c>
      <c r="B99" s="351"/>
      <c r="C99" s="338"/>
      <c r="D99" s="338"/>
      <c r="E99" s="338">
        <v>13139552.51</v>
      </c>
      <c r="F99" s="338"/>
      <c r="G99" s="338">
        <f t="shared" si="4"/>
        <v>13139552.51</v>
      </c>
      <c r="H99" s="352">
        <v>12855574.73</v>
      </c>
      <c r="I99" s="352">
        <v>-6.9849193096160889E-10</v>
      </c>
      <c r="J99" s="352">
        <v>283977.78000000003</v>
      </c>
      <c r="K99" s="353">
        <v>0</v>
      </c>
    </row>
    <row r="100" spans="1:11" x14ac:dyDescent="0.2">
      <c r="A100" s="318"/>
      <c r="B100" s="319"/>
      <c r="C100" s="318"/>
      <c r="D100" s="318"/>
      <c r="E100" s="318"/>
      <c r="F100" s="318"/>
      <c r="G100" s="318"/>
      <c r="H100" s="320"/>
    </row>
    <row r="101" spans="1:11" ht="21" x14ac:dyDescent="0.2">
      <c r="A101" s="676" t="s">
        <v>859</v>
      </c>
      <c r="B101" s="667">
        <v>689633.6</v>
      </c>
      <c r="C101" s="318"/>
      <c r="D101" s="318"/>
      <c r="E101" s="318"/>
      <c r="F101" s="318"/>
      <c r="G101" s="318"/>
      <c r="H101" s="320"/>
    </row>
    <row r="102" spans="1:11" ht="21" x14ac:dyDescent="0.2">
      <c r="A102" s="676" t="s">
        <v>860</v>
      </c>
      <c r="B102" s="667"/>
      <c r="C102" s="318"/>
      <c r="D102" s="318"/>
      <c r="E102" s="318"/>
      <c r="F102" s="318"/>
      <c r="G102" s="318"/>
      <c r="H102" s="320"/>
    </row>
    <row r="103" spans="1:11" ht="21" x14ac:dyDescent="0.2">
      <c r="A103" s="676" t="s">
        <v>861</v>
      </c>
      <c r="B103" s="667">
        <f>B101-B102</f>
        <v>689633.6</v>
      </c>
      <c r="C103" s="318"/>
      <c r="D103" s="318"/>
      <c r="E103" s="318"/>
      <c r="F103" s="318"/>
      <c r="G103" s="318"/>
      <c r="H103" s="320"/>
    </row>
    <row r="104" spans="1:11" x14ac:dyDescent="0.2">
      <c r="A104" s="318"/>
      <c r="B104" s="319"/>
      <c r="C104" s="318"/>
      <c r="D104" s="318"/>
      <c r="E104" s="318"/>
      <c r="F104" s="318"/>
      <c r="G104" s="318"/>
      <c r="H104" s="320"/>
    </row>
    <row r="105" spans="1:11" x14ac:dyDescent="0.2">
      <c r="A105" s="318"/>
      <c r="B105" s="319"/>
      <c r="C105" s="318"/>
      <c r="D105" s="318"/>
      <c r="E105" s="318"/>
      <c r="F105" s="318"/>
      <c r="G105" s="318"/>
      <c r="H105" s="320"/>
    </row>
    <row r="106" spans="1:11" x14ac:dyDescent="0.2">
      <c r="A106" s="318"/>
      <c r="B106" s="319"/>
      <c r="C106" s="318"/>
      <c r="D106" s="318"/>
      <c r="E106" s="318"/>
      <c r="F106" s="318"/>
      <c r="G106" s="318"/>
      <c r="H106" s="320"/>
    </row>
    <row r="107" spans="1:11" x14ac:dyDescent="0.2">
      <c r="A107" s="318"/>
      <c r="B107" s="319"/>
      <c r="C107" s="318"/>
      <c r="D107" s="318"/>
      <c r="E107" s="318"/>
      <c r="F107" s="318"/>
      <c r="G107" s="318"/>
      <c r="H107" s="320"/>
    </row>
    <row r="108" spans="1:11" x14ac:dyDescent="0.2">
      <c r="A108" s="318"/>
      <c r="B108" s="319"/>
      <c r="C108" s="318"/>
      <c r="D108" s="318"/>
      <c r="E108" s="318"/>
      <c r="F108" s="318"/>
      <c r="G108" s="318"/>
      <c r="H108" s="320"/>
    </row>
    <row r="109" spans="1:11" x14ac:dyDescent="0.2">
      <c r="A109" s="318"/>
      <c r="B109" s="319"/>
      <c r="C109" s="318"/>
      <c r="D109" s="318"/>
      <c r="E109" s="318"/>
      <c r="F109" s="318"/>
      <c r="G109" s="318"/>
      <c r="H109" s="320"/>
    </row>
    <row r="110" spans="1:11" ht="31.5" customHeight="1" x14ac:dyDescent="0.2">
      <c r="A110" s="911" t="s">
        <v>862</v>
      </c>
      <c r="B110" s="897" t="s">
        <v>833</v>
      </c>
      <c r="C110" s="906" t="s">
        <v>829</v>
      </c>
      <c r="D110" s="907"/>
      <c r="E110" s="908"/>
      <c r="F110" s="897" t="s">
        <v>834</v>
      </c>
      <c r="G110" s="318"/>
      <c r="H110" s="320"/>
    </row>
    <row r="111" spans="1:11" x14ac:dyDescent="0.2">
      <c r="A111" s="912"/>
      <c r="B111" s="898"/>
      <c r="C111" s="670" t="s">
        <v>832</v>
      </c>
      <c r="D111" s="482" t="s">
        <v>831</v>
      </c>
      <c r="E111" s="671" t="s">
        <v>830</v>
      </c>
      <c r="F111" s="898"/>
      <c r="G111" s="318"/>
      <c r="H111" s="320"/>
    </row>
    <row r="112" spans="1:11" ht="24.75" customHeight="1" x14ac:dyDescent="0.2">
      <c r="A112" s="913"/>
      <c r="B112" s="672" t="s">
        <v>864</v>
      </c>
      <c r="C112" s="672" t="s">
        <v>865</v>
      </c>
      <c r="D112" s="673" t="s">
        <v>866</v>
      </c>
      <c r="E112" s="674" t="s">
        <v>867</v>
      </c>
      <c r="F112" s="673" t="s">
        <v>868</v>
      </c>
      <c r="G112" s="318"/>
      <c r="H112" s="320"/>
    </row>
    <row r="113" spans="1:8" ht="12.75" customHeight="1" x14ac:dyDescent="0.2">
      <c r="A113" s="339" t="s">
        <v>1094</v>
      </c>
      <c r="B113" s="475"/>
      <c r="C113" s="475"/>
      <c r="D113" s="470"/>
      <c r="E113" s="470"/>
      <c r="F113" s="470">
        <f>B113-C113</f>
        <v>0</v>
      </c>
      <c r="G113" s="318"/>
      <c r="H113" s="320"/>
    </row>
    <row r="114" spans="1:8" ht="12.75" customHeight="1" x14ac:dyDescent="0.2">
      <c r="A114" s="340" t="s">
        <v>1095</v>
      </c>
      <c r="B114" s="475"/>
      <c r="C114" s="475"/>
      <c r="D114" s="470"/>
      <c r="E114" s="470"/>
      <c r="F114" s="470">
        <f>B114-C114</f>
        <v>0</v>
      </c>
      <c r="G114" s="318"/>
      <c r="H114" s="320"/>
    </row>
    <row r="115" spans="1:8" ht="13.5" customHeight="1" x14ac:dyDescent="0.2">
      <c r="A115" s="340" t="s">
        <v>1096</v>
      </c>
      <c r="B115" s="475"/>
      <c r="C115" s="475"/>
      <c r="D115" s="470"/>
      <c r="E115" s="470"/>
      <c r="F115" s="470">
        <f>B115-C115</f>
        <v>0</v>
      </c>
      <c r="G115" s="318"/>
      <c r="H115" s="320"/>
    </row>
    <row r="116" spans="1:8" x14ac:dyDescent="0.2">
      <c r="A116" s="666" t="s">
        <v>863</v>
      </c>
      <c r="B116" s="667">
        <f>SUM(B113:B115)</f>
        <v>0</v>
      </c>
      <c r="C116" s="667">
        <f>SUM(C113:C115)</f>
        <v>0</v>
      </c>
      <c r="D116" s="667">
        <f>SUM(D113:D115)</f>
        <v>0</v>
      </c>
      <c r="E116" s="667">
        <f>SUM(E113:E115)</f>
        <v>0</v>
      </c>
      <c r="F116" s="667">
        <f>SUM(F113:F115)</f>
        <v>0</v>
      </c>
      <c r="G116" s="318"/>
      <c r="H116" s="320"/>
    </row>
    <row r="117" spans="1:8" x14ac:dyDescent="0.2">
      <c r="A117" s="318"/>
      <c r="B117" s="319"/>
      <c r="C117" s="318"/>
      <c r="D117" s="318"/>
      <c r="E117" s="318"/>
      <c r="F117" s="318"/>
      <c r="G117" s="318"/>
      <c r="H117" s="320"/>
    </row>
    <row r="118" spans="1:8" x14ac:dyDescent="0.2">
      <c r="A118" s="897" t="s">
        <v>872</v>
      </c>
      <c r="B118" s="656" t="s">
        <v>67</v>
      </c>
      <c r="C118" s="656" t="s">
        <v>67</v>
      </c>
      <c r="D118" s="914" t="s">
        <v>68</v>
      </c>
      <c r="E118" s="915"/>
    </row>
    <row r="119" spans="1:8" x14ac:dyDescent="0.2">
      <c r="A119" s="898"/>
      <c r="B119" s="657" t="s">
        <v>70</v>
      </c>
      <c r="C119" s="657" t="s">
        <v>71</v>
      </c>
      <c r="D119" s="658" t="str">
        <f>CONCATENATE("Até o  ", B13)</f>
        <v>Até o  Bimestre</v>
      </c>
      <c r="E119" s="656" t="s">
        <v>73</v>
      </c>
    </row>
    <row r="120" spans="1:8" x14ac:dyDescent="0.2">
      <c r="A120" s="899"/>
      <c r="B120" s="659"/>
      <c r="C120" s="660" t="s">
        <v>91</v>
      </c>
      <c r="D120" s="660" t="s">
        <v>99</v>
      </c>
      <c r="E120" s="657" t="s">
        <v>158</v>
      </c>
    </row>
    <row r="121" spans="1:8" x14ac:dyDescent="0.2">
      <c r="A121" s="354" t="s">
        <v>869</v>
      </c>
      <c r="B121" s="26">
        <f>SUM(B122:B124)</f>
        <v>52865000</v>
      </c>
      <c r="C121" s="26">
        <f>SUM(C122:C124)</f>
        <v>59054940.730000004</v>
      </c>
      <c r="D121" s="26">
        <f>SUM(D122:D124)</f>
        <v>34114837.969999999</v>
      </c>
      <c r="E121" s="8">
        <f t="shared" ref="E121:E127" si="6">IF(C121&gt;0,D121/C121*100,0)</f>
        <v>57.767965809962462</v>
      </c>
    </row>
    <row r="122" spans="1:8" x14ac:dyDescent="0.2">
      <c r="A122" s="354" t="s">
        <v>334</v>
      </c>
      <c r="B122" s="7">
        <v>51506000</v>
      </c>
      <c r="C122" s="7">
        <v>56909701.280000001</v>
      </c>
      <c r="D122" s="7">
        <v>32263009.640000001</v>
      </c>
      <c r="E122" s="4">
        <f t="shared" si="6"/>
        <v>56.691581425218828</v>
      </c>
    </row>
    <row r="123" spans="1:8" x14ac:dyDescent="0.2">
      <c r="A123" s="354" t="s">
        <v>485</v>
      </c>
      <c r="B123" s="7">
        <v>1359000</v>
      </c>
      <c r="C123" s="7">
        <v>2145239.4500000002</v>
      </c>
      <c r="D123" s="7">
        <v>1851828.33</v>
      </c>
      <c r="E123" s="4">
        <f t="shared" si="6"/>
        <v>86.322686728514157</v>
      </c>
    </row>
    <row r="124" spans="1:8" x14ac:dyDescent="0.2">
      <c r="A124" s="354" t="s">
        <v>486</v>
      </c>
      <c r="B124" s="7"/>
      <c r="C124" s="7"/>
      <c r="D124" s="7"/>
      <c r="E124" s="4">
        <f t="shared" si="6"/>
        <v>0</v>
      </c>
    </row>
    <row r="125" spans="1:8" x14ac:dyDescent="0.2">
      <c r="A125" s="354" t="s">
        <v>870</v>
      </c>
      <c r="B125" s="7"/>
      <c r="C125" s="7"/>
      <c r="D125" s="7"/>
      <c r="E125" s="4">
        <f t="shared" si="6"/>
        <v>0</v>
      </c>
    </row>
    <row r="126" spans="1:8" x14ac:dyDescent="0.2">
      <c r="A126" s="355" t="s">
        <v>871</v>
      </c>
      <c r="B126" s="29">
        <v>310000</v>
      </c>
      <c r="C126" s="29">
        <v>310000.31</v>
      </c>
      <c r="D126" s="7">
        <v>134909.94</v>
      </c>
      <c r="E126" s="20">
        <f t="shared" si="6"/>
        <v>43.519291964579004</v>
      </c>
    </row>
    <row r="127" spans="1:8" ht="21" x14ac:dyDescent="0.2">
      <c r="A127" s="676" t="s">
        <v>873</v>
      </c>
      <c r="B127" s="677">
        <f>B121+B125+B126</f>
        <v>53175000</v>
      </c>
      <c r="C127" s="677">
        <f>C121+C125+C126</f>
        <v>59364941.040000007</v>
      </c>
      <c r="D127" s="677">
        <f>D121+D125+D126</f>
        <v>34249747.909999996</v>
      </c>
      <c r="E127" s="677">
        <f t="shared" si="6"/>
        <v>57.693560054111003</v>
      </c>
    </row>
    <row r="128" spans="1:8" x14ac:dyDescent="0.2">
      <c r="A128" s="319"/>
      <c r="B128" s="356"/>
      <c r="C128" s="356"/>
      <c r="D128" s="356"/>
      <c r="E128" s="356"/>
      <c r="F128" s="320"/>
      <c r="G128" s="320"/>
      <c r="H128" s="320"/>
    </row>
    <row r="129" spans="1:10" ht="31.5" x14ac:dyDescent="0.2">
      <c r="A129" s="900" t="s">
        <v>329</v>
      </c>
      <c r="B129" s="678" t="s">
        <v>94</v>
      </c>
      <c r="C129" s="656" t="s">
        <v>94</v>
      </c>
      <c r="D129" s="895" t="s">
        <v>95</v>
      </c>
      <c r="E129" s="896"/>
      <c r="F129" s="895" t="s">
        <v>96</v>
      </c>
      <c r="G129" s="896"/>
      <c r="H129" s="895" t="s">
        <v>796</v>
      </c>
      <c r="I129" s="896"/>
      <c r="J129" s="679" t="s">
        <v>541</v>
      </c>
    </row>
    <row r="130" spans="1:10" x14ac:dyDescent="0.2">
      <c r="A130" s="901"/>
      <c r="B130" s="680" t="s">
        <v>70</v>
      </c>
      <c r="C130" s="657" t="s">
        <v>71</v>
      </c>
      <c r="D130" s="656" t="str">
        <f>CONCATENATE("Até o  ", B13)</f>
        <v>Até o  Bimestre</v>
      </c>
      <c r="E130" s="663" t="s">
        <v>73</v>
      </c>
      <c r="F130" s="656" t="str">
        <f>CONCATENATE("Até o  ", B13)</f>
        <v>Até o  Bimestre</v>
      </c>
      <c r="G130" s="663" t="s">
        <v>73</v>
      </c>
      <c r="H130" s="656" t="str">
        <f>CONCATENATE("Até o  ", D13)</f>
        <v xml:space="preserve">Até o  </v>
      </c>
      <c r="I130" s="663" t="s">
        <v>73</v>
      </c>
      <c r="J130" s="681"/>
    </row>
    <row r="131" spans="1:10" x14ac:dyDescent="0.2">
      <c r="A131" s="902"/>
      <c r="B131" s="682"/>
      <c r="C131" s="660" t="s">
        <v>91</v>
      </c>
      <c r="D131" s="683" t="s">
        <v>99</v>
      </c>
      <c r="E131" s="684" t="s">
        <v>882</v>
      </c>
      <c r="F131" s="683" t="s">
        <v>100</v>
      </c>
      <c r="G131" s="684" t="s">
        <v>883</v>
      </c>
      <c r="H131" s="683" t="s">
        <v>177</v>
      </c>
      <c r="I131" s="684" t="s">
        <v>884</v>
      </c>
      <c r="J131" s="685" t="s">
        <v>101</v>
      </c>
    </row>
    <row r="132" spans="1:10" x14ac:dyDescent="0.2">
      <c r="A132" s="357" t="s">
        <v>874</v>
      </c>
      <c r="B132" s="477">
        <f>SUM(B133:B134)</f>
        <v>12338000</v>
      </c>
      <c r="C132" s="477">
        <f>SUM(C133:C134)</f>
        <v>14872824.42</v>
      </c>
      <c r="D132" s="477">
        <f>SUM(D133:D134)</f>
        <v>7902616.3899999997</v>
      </c>
      <c r="E132" s="10">
        <f t="shared" ref="E132:E153" si="7">IF(C132&gt;0,D132/C132*100,0)</f>
        <v>53.134604207208135</v>
      </c>
      <c r="F132" s="478">
        <f>SUM(F133:F134)</f>
        <v>7232025.6900000004</v>
      </c>
      <c r="G132" s="8">
        <f t="shared" ref="G132:G153" si="8">IF(C132&gt;0,F132/C132*100,0)</f>
        <v>48.625771983664691</v>
      </c>
      <c r="H132" s="478">
        <f>SUM(H133:H134)</f>
        <v>5771227.5899999999</v>
      </c>
      <c r="I132" s="8">
        <f t="shared" ref="I132:I153" si="9">IF(C132&gt;0,H132/C132*100,0)</f>
        <v>38.803844024671136</v>
      </c>
      <c r="J132" s="477">
        <f>SUM(J133:J134)</f>
        <v>0</v>
      </c>
    </row>
    <row r="133" spans="1:10" x14ac:dyDescent="0.2">
      <c r="A133" s="358" t="s">
        <v>803</v>
      </c>
      <c r="B133" s="479">
        <v>12338000</v>
      </c>
      <c r="C133" s="479">
        <v>14741510.42</v>
      </c>
      <c r="D133" s="479">
        <v>7902616.3899999997</v>
      </c>
      <c r="E133" s="10">
        <f t="shared" si="7"/>
        <v>53.607915097210238</v>
      </c>
      <c r="F133" s="480">
        <v>7232025.6900000004</v>
      </c>
      <c r="G133" s="4">
        <f t="shared" si="8"/>
        <v>49.058919228440914</v>
      </c>
      <c r="H133" s="480">
        <v>5771227.5899999999</v>
      </c>
      <c r="I133" s="4">
        <f t="shared" si="9"/>
        <v>39.14949978375418</v>
      </c>
      <c r="J133" s="479"/>
    </row>
    <row r="134" spans="1:10" x14ac:dyDescent="0.2">
      <c r="A134" s="358" t="s">
        <v>804</v>
      </c>
      <c r="B134" s="479">
        <v>0</v>
      </c>
      <c r="C134" s="479">
        <v>131314</v>
      </c>
      <c r="D134" s="479">
        <v>0</v>
      </c>
      <c r="E134" s="10">
        <f t="shared" si="7"/>
        <v>0</v>
      </c>
      <c r="F134" s="480">
        <v>0</v>
      </c>
      <c r="G134" s="4">
        <f t="shared" si="8"/>
        <v>0</v>
      </c>
      <c r="H134" s="480">
        <v>0</v>
      </c>
      <c r="I134" s="4">
        <f t="shared" si="9"/>
        <v>0</v>
      </c>
      <c r="J134" s="479"/>
    </row>
    <row r="135" spans="1:10" x14ac:dyDescent="0.2">
      <c r="A135" s="359" t="s">
        <v>875</v>
      </c>
      <c r="B135" s="7">
        <f>SUM(B136:B137)</f>
        <v>37289000</v>
      </c>
      <c r="C135" s="7">
        <f>SUM(C136:C137)</f>
        <v>44510915.190000005</v>
      </c>
      <c r="D135" s="4">
        <f>SUM(D136:D137)</f>
        <v>37718330.600000001</v>
      </c>
      <c r="E135" s="10">
        <f t="shared" si="7"/>
        <v>84.739508138610347</v>
      </c>
      <c r="F135" s="7">
        <f>SUM(F136:F137)</f>
        <v>19330234.350000001</v>
      </c>
      <c r="G135" s="4">
        <f t="shared" si="8"/>
        <v>43.42807661331306</v>
      </c>
      <c r="H135" s="7">
        <f>SUM(H136:H137)</f>
        <v>18656177.27</v>
      </c>
      <c r="I135" s="4">
        <f t="shared" si="9"/>
        <v>41.913713052998219</v>
      </c>
      <c r="J135" s="4">
        <f>SUM(J136:J137)</f>
        <v>0</v>
      </c>
    </row>
    <row r="136" spans="1:10" x14ac:dyDescent="0.2">
      <c r="A136" s="358" t="s">
        <v>803</v>
      </c>
      <c r="B136" s="7">
        <v>37289000</v>
      </c>
      <c r="C136" s="7">
        <v>44172631.810000002</v>
      </c>
      <c r="D136" s="4">
        <v>37718330.600000001</v>
      </c>
      <c r="E136" s="10">
        <f t="shared" si="7"/>
        <v>85.388461258631992</v>
      </c>
      <c r="F136" s="7">
        <v>19330234.350000001</v>
      </c>
      <c r="G136" s="4">
        <f t="shared" si="8"/>
        <v>43.760658031754254</v>
      </c>
      <c r="H136" s="7">
        <v>18656177.27</v>
      </c>
      <c r="I136" s="4">
        <f t="shared" si="9"/>
        <v>42.234697154215134</v>
      </c>
      <c r="J136" s="4"/>
    </row>
    <row r="137" spans="1:10" x14ac:dyDescent="0.2">
      <c r="A137" s="358" t="s">
        <v>806</v>
      </c>
      <c r="B137" s="7">
        <v>0</v>
      </c>
      <c r="C137" s="7">
        <v>338283.38</v>
      </c>
      <c r="D137" s="4">
        <v>0</v>
      </c>
      <c r="E137" s="10">
        <f t="shared" si="7"/>
        <v>0</v>
      </c>
      <c r="F137" s="7">
        <v>0</v>
      </c>
      <c r="G137" s="4">
        <f t="shared" si="8"/>
        <v>0</v>
      </c>
      <c r="H137" s="7">
        <v>0</v>
      </c>
      <c r="I137" s="4">
        <f t="shared" si="9"/>
        <v>0</v>
      </c>
      <c r="J137" s="4"/>
    </row>
    <row r="138" spans="1:10" x14ac:dyDescent="0.2">
      <c r="A138" s="359" t="s">
        <v>876</v>
      </c>
      <c r="B138" s="7">
        <f>SUM(B139:B140)</f>
        <v>2089500</v>
      </c>
      <c r="C138" s="7">
        <f>SUM(C139:C140)</f>
        <v>3178435.67</v>
      </c>
      <c r="D138" s="4">
        <f>SUM(D139:D140)</f>
        <v>1686919.83</v>
      </c>
      <c r="E138" s="10">
        <f t="shared" si="7"/>
        <v>53.073901917291288</v>
      </c>
      <c r="F138" s="7">
        <f>SUM(F139:F140)</f>
        <v>1451431.83</v>
      </c>
      <c r="G138" s="4">
        <f t="shared" si="8"/>
        <v>45.664974241872891</v>
      </c>
      <c r="H138" s="7">
        <f>SUM(H139:H140)</f>
        <v>1356290.33</v>
      </c>
      <c r="I138" s="4">
        <f t="shared" si="9"/>
        <v>42.671630664149959</v>
      </c>
      <c r="J138" s="4">
        <f>SUM(J139:J140)</f>
        <v>0</v>
      </c>
    </row>
    <row r="139" spans="1:10" x14ac:dyDescent="0.2">
      <c r="A139" s="358" t="s">
        <v>803</v>
      </c>
      <c r="B139" s="7">
        <v>2089500</v>
      </c>
      <c r="C139" s="7">
        <v>3178435.67</v>
      </c>
      <c r="D139" s="4">
        <v>1686919.83</v>
      </c>
      <c r="E139" s="10">
        <f t="shared" si="7"/>
        <v>53.073901917291288</v>
      </c>
      <c r="F139" s="7">
        <v>1451431.83</v>
      </c>
      <c r="G139" s="4">
        <f t="shared" si="8"/>
        <v>45.664974241872891</v>
      </c>
      <c r="H139" s="7">
        <v>1356290.33</v>
      </c>
      <c r="I139" s="4">
        <f t="shared" si="9"/>
        <v>42.671630664149959</v>
      </c>
      <c r="J139" s="4"/>
    </row>
    <row r="140" spans="1:10" x14ac:dyDescent="0.2">
      <c r="A140" s="358" t="s">
        <v>806</v>
      </c>
      <c r="B140" s="7"/>
      <c r="C140" s="7"/>
      <c r="D140" s="4"/>
      <c r="E140" s="10">
        <f t="shared" si="7"/>
        <v>0</v>
      </c>
      <c r="F140" s="7"/>
      <c r="G140" s="4">
        <f t="shared" si="8"/>
        <v>0</v>
      </c>
      <c r="H140" s="7"/>
      <c r="I140" s="4">
        <f t="shared" si="9"/>
        <v>0</v>
      </c>
      <c r="J140" s="4"/>
    </row>
    <row r="141" spans="1:10" x14ac:dyDescent="0.2">
      <c r="A141" s="359" t="s">
        <v>877</v>
      </c>
      <c r="B141" s="7">
        <f>SUM(B142:B143)</f>
        <v>1166000</v>
      </c>
      <c r="C141" s="7">
        <f>SUM(C142:C143)</f>
        <v>1191059.5900000001</v>
      </c>
      <c r="D141" s="4">
        <f>SUM(D142:D143)</f>
        <v>640626.68999999994</v>
      </c>
      <c r="E141" s="10">
        <f t="shared" si="7"/>
        <v>53.786283690474292</v>
      </c>
      <c r="F141" s="7">
        <f>SUM(F142:F143)</f>
        <v>638979.83999999997</v>
      </c>
      <c r="G141" s="4">
        <f t="shared" si="8"/>
        <v>53.648016049306143</v>
      </c>
      <c r="H141" s="7">
        <f>SUM(H142:H143)</f>
        <v>492822.81</v>
      </c>
      <c r="I141" s="4">
        <f t="shared" si="9"/>
        <v>41.376839088294481</v>
      </c>
      <c r="J141" s="4">
        <f>SUM(J142:J143)</f>
        <v>0</v>
      </c>
    </row>
    <row r="142" spans="1:10" x14ac:dyDescent="0.2">
      <c r="A142" s="358" t="s">
        <v>803</v>
      </c>
      <c r="B142" s="7">
        <v>1121000</v>
      </c>
      <c r="C142" s="7">
        <v>1146059.5900000001</v>
      </c>
      <c r="D142" s="4">
        <v>640626.68999999994</v>
      </c>
      <c r="E142" s="10">
        <f t="shared" si="7"/>
        <v>55.898200720959011</v>
      </c>
      <c r="F142" s="7">
        <v>638979.83999999997</v>
      </c>
      <c r="G142" s="4">
        <f t="shared" si="8"/>
        <v>55.754504004455818</v>
      </c>
      <c r="H142" s="7">
        <v>492822.81</v>
      </c>
      <c r="I142" s="4">
        <f t="shared" si="9"/>
        <v>43.001499599161328</v>
      </c>
      <c r="J142" s="4"/>
    </row>
    <row r="143" spans="1:10" x14ac:dyDescent="0.2">
      <c r="A143" s="358" t="s">
        <v>806</v>
      </c>
      <c r="B143" s="7">
        <v>45000</v>
      </c>
      <c r="C143" s="7">
        <v>45000</v>
      </c>
      <c r="D143" s="4">
        <v>0</v>
      </c>
      <c r="E143" s="10">
        <f t="shared" si="7"/>
        <v>0</v>
      </c>
      <c r="F143" s="7">
        <v>0</v>
      </c>
      <c r="G143" s="4">
        <f t="shared" si="8"/>
        <v>0</v>
      </c>
      <c r="H143" s="7">
        <v>0</v>
      </c>
      <c r="I143" s="4">
        <f t="shared" si="9"/>
        <v>0</v>
      </c>
      <c r="J143" s="4"/>
    </row>
    <row r="144" spans="1:10" x14ac:dyDescent="0.2">
      <c r="A144" s="359" t="s">
        <v>878</v>
      </c>
      <c r="B144" s="7">
        <f>SUM(B145:B146)</f>
        <v>1301000</v>
      </c>
      <c r="C144" s="7">
        <f>SUM(C145:C146)</f>
        <v>1470377.57</v>
      </c>
      <c r="D144" s="4">
        <f>SUM(D145:D146)</f>
        <v>823097.1</v>
      </c>
      <c r="E144" s="10">
        <f t="shared" si="7"/>
        <v>55.978621871931843</v>
      </c>
      <c r="F144" s="7">
        <f>SUM(F145:F146)</f>
        <v>712460.78</v>
      </c>
      <c r="G144" s="4">
        <f t="shared" si="8"/>
        <v>48.45427423107386</v>
      </c>
      <c r="H144" s="7">
        <f>SUM(H145:H146)</f>
        <v>594044.06000000006</v>
      </c>
      <c r="I144" s="4">
        <f t="shared" si="9"/>
        <v>40.400783589211038</v>
      </c>
      <c r="J144" s="4">
        <f>SUM(J145:J146)</f>
        <v>0</v>
      </c>
    </row>
    <row r="145" spans="1:10" x14ac:dyDescent="0.2">
      <c r="A145" s="358" t="s">
        <v>803</v>
      </c>
      <c r="B145" s="7">
        <v>1236000</v>
      </c>
      <c r="C145" s="7">
        <v>1405377.57</v>
      </c>
      <c r="D145" s="4">
        <v>823097.1</v>
      </c>
      <c r="E145" s="10">
        <f t="shared" si="7"/>
        <v>58.56768441238178</v>
      </c>
      <c r="F145" s="7">
        <v>712460.78</v>
      </c>
      <c r="G145" s="4">
        <f t="shared" si="8"/>
        <v>50.695328800501635</v>
      </c>
      <c r="H145" s="7">
        <v>594044.06000000006</v>
      </c>
      <c r="I145" s="4">
        <f t="shared" si="9"/>
        <v>42.269356839101967</v>
      </c>
      <c r="J145" s="4"/>
    </row>
    <row r="146" spans="1:10" x14ac:dyDescent="0.2">
      <c r="A146" s="358" t="s">
        <v>806</v>
      </c>
      <c r="B146" s="7">
        <v>65000</v>
      </c>
      <c r="C146" s="7">
        <v>65000</v>
      </c>
      <c r="D146" s="4">
        <v>0</v>
      </c>
      <c r="E146" s="10">
        <f t="shared" si="7"/>
        <v>0</v>
      </c>
      <c r="F146" s="7">
        <v>0</v>
      </c>
      <c r="G146" s="4">
        <f t="shared" si="8"/>
        <v>0</v>
      </c>
      <c r="H146" s="7">
        <v>0</v>
      </c>
      <c r="I146" s="4">
        <f t="shared" si="9"/>
        <v>0</v>
      </c>
      <c r="J146" s="4"/>
    </row>
    <row r="147" spans="1:10" x14ac:dyDescent="0.2">
      <c r="A147" s="359" t="s">
        <v>879</v>
      </c>
      <c r="B147" s="7">
        <f>SUM(B148:B149)</f>
        <v>0</v>
      </c>
      <c r="C147" s="7">
        <f>SUM(C148:C149)</f>
        <v>0</v>
      </c>
      <c r="D147" s="4">
        <f>SUM(D148:D149)</f>
        <v>0</v>
      </c>
      <c r="E147" s="10">
        <f t="shared" si="7"/>
        <v>0</v>
      </c>
      <c r="F147" s="7">
        <f>SUM(F148:F149)</f>
        <v>0</v>
      </c>
      <c r="G147" s="4">
        <f t="shared" si="8"/>
        <v>0</v>
      </c>
      <c r="H147" s="7">
        <f>SUM(H148:H149)</f>
        <v>0</v>
      </c>
      <c r="I147" s="4">
        <f t="shared" si="9"/>
        <v>0</v>
      </c>
      <c r="J147" s="4">
        <f>SUM(J148:J149)</f>
        <v>0</v>
      </c>
    </row>
    <row r="148" spans="1:10" x14ac:dyDescent="0.2">
      <c r="A148" s="358" t="s">
        <v>803</v>
      </c>
      <c r="B148" s="7"/>
      <c r="C148" s="7"/>
      <c r="D148" s="4"/>
      <c r="E148" s="10">
        <f t="shared" si="7"/>
        <v>0</v>
      </c>
      <c r="F148" s="7"/>
      <c r="G148" s="4">
        <f t="shared" si="8"/>
        <v>0</v>
      </c>
      <c r="H148" s="7"/>
      <c r="I148" s="4">
        <f t="shared" si="9"/>
        <v>0</v>
      </c>
      <c r="J148" s="4"/>
    </row>
    <row r="149" spans="1:10" x14ac:dyDescent="0.2">
      <c r="A149" s="358" t="s">
        <v>806</v>
      </c>
      <c r="B149" s="7"/>
      <c r="C149" s="7"/>
      <c r="D149" s="4"/>
      <c r="E149" s="10">
        <f t="shared" si="7"/>
        <v>0</v>
      </c>
      <c r="F149" s="7"/>
      <c r="G149" s="4">
        <f t="shared" si="8"/>
        <v>0</v>
      </c>
      <c r="H149" s="7"/>
      <c r="I149" s="4">
        <f t="shared" si="9"/>
        <v>0</v>
      </c>
      <c r="J149" s="4"/>
    </row>
    <row r="150" spans="1:10" x14ac:dyDescent="0.2">
      <c r="A150" s="359" t="s">
        <v>880</v>
      </c>
      <c r="B150" s="7">
        <f>SUM(B151:B152)</f>
        <v>46830000</v>
      </c>
      <c r="C150" s="7">
        <f>SUM(C151:C152)</f>
        <v>46830000</v>
      </c>
      <c r="D150" s="4">
        <f>SUM(D151:D152)</f>
        <v>41504476.979999997</v>
      </c>
      <c r="E150" s="10">
        <f t="shared" si="7"/>
        <v>88.627967072389495</v>
      </c>
      <c r="F150" s="7">
        <f>SUM(F151:F152)</f>
        <v>23618959.32</v>
      </c>
      <c r="G150" s="4">
        <f t="shared" si="8"/>
        <v>50.435531326073033</v>
      </c>
      <c r="H150" s="7">
        <f>SUM(H151:H152)</f>
        <v>19577748.579999998</v>
      </c>
      <c r="I150" s="4">
        <f t="shared" si="9"/>
        <v>41.805997394832367</v>
      </c>
      <c r="J150" s="4">
        <f>SUM(J151:J152)</f>
        <v>0</v>
      </c>
    </row>
    <row r="151" spans="1:10" x14ac:dyDescent="0.2">
      <c r="A151" s="358" t="s">
        <v>803</v>
      </c>
      <c r="B151" s="7">
        <v>46480000</v>
      </c>
      <c r="C151" s="7">
        <v>46480000</v>
      </c>
      <c r="D151" s="4">
        <v>41501431.979999997</v>
      </c>
      <c r="E151" s="10">
        <f t="shared" si="7"/>
        <v>89.288795137693626</v>
      </c>
      <c r="F151" s="7">
        <v>23615914.32</v>
      </c>
      <c r="G151" s="4">
        <f t="shared" si="8"/>
        <v>50.808765748709128</v>
      </c>
      <c r="H151" s="7">
        <v>19574703.579999998</v>
      </c>
      <c r="I151" s="4">
        <f t="shared" si="9"/>
        <v>42.114250387263333</v>
      </c>
      <c r="J151" s="4"/>
    </row>
    <row r="152" spans="1:10" x14ac:dyDescent="0.2">
      <c r="A152" s="360" t="s">
        <v>806</v>
      </c>
      <c r="B152" s="7">
        <v>350000</v>
      </c>
      <c r="C152" s="7">
        <v>350000</v>
      </c>
      <c r="D152" s="20">
        <v>3045</v>
      </c>
      <c r="E152" s="10">
        <f t="shared" si="7"/>
        <v>0.86999999999999988</v>
      </c>
      <c r="F152" s="7">
        <v>3045</v>
      </c>
      <c r="G152" s="4">
        <f t="shared" si="8"/>
        <v>0.86999999999999988</v>
      </c>
      <c r="H152" s="7">
        <v>3045</v>
      </c>
      <c r="I152" s="4">
        <f t="shared" si="9"/>
        <v>0.86999999999999988</v>
      </c>
      <c r="J152" s="4"/>
    </row>
    <row r="153" spans="1:10" ht="21" x14ac:dyDescent="0.2">
      <c r="A153" s="676" t="s">
        <v>881</v>
      </c>
      <c r="B153" s="686">
        <f>B132+B135+B138+B141+B144+B147+B150</f>
        <v>101013500</v>
      </c>
      <c r="C153" s="667">
        <f>C132+C135+C138+C141+C144+C147+C150</f>
        <v>112053612.44000001</v>
      </c>
      <c r="D153" s="667">
        <f>D132+D135+D138+D141+D144+D147+D150</f>
        <v>90276067.590000004</v>
      </c>
      <c r="E153" s="667">
        <f t="shared" si="7"/>
        <v>80.56506668925023</v>
      </c>
      <c r="F153" s="667">
        <f>F132+F135+F138+F141+F144+F147+F150</f>
        <v>52984091.810000002</v>
      </c>
      <c r="G153" s="667">
        <f t="shared" si="8"/>
        <v>47.284590524353462</v>
      </c>
      <c r="H153" s="667">
        <f>H132+H135+H138+H141+H144+H147+H150</f>
        <v>46448310.639999993</v>
      </c>
      <c r="I153" s="667">
        <f t="shared" si="9"/>
        <v>41.451863646851287</v>
      </c>
      <c r="J153" s="667">
        <f>J132+J135+J138+J141+J144+J147+J150</f>
        <v>0</v>
      </c>
    </row>
    <row r="154" spans="1:10" x14ac:dyDescent="0.2">
      <c r="A154" s="361"/>
      <c r="B154" s="361"/>
      <c r="C154" s="361"/>
      <c r="D154" s="361"/>
      <c r="E154" s="361"/>
      <c r="F154" s="10"/>
      <c r="G154" s="10"/>
      <c r="H154" s="10"/>
      <c r="I154" s="118"/>
      <c r="J154" s="118"/>
    </row>
    <row r="155" spans="1:10" x14ac:dyDescent="0.2">
      <c r="A155" s="361"/>
      <c r="B155" s="361"/>
      <c r="C155" s="361"/>
      <c r="D155" s="361"/>
      <c r="E155" s="361"/>
      <c r="F155" s="10"/>
      <c r="G155" s="10"/>
      <c r="H155" s="10"/>
      <c r="I155" s="118"/>
      <c r="J155" s="118"/>
    </row>
    <row r="156" spans="1:10" x14ac:dyDescent="0.2">
      <c r="A156" s="361"/>
      <c r="B156" s="361"/>
      <c r="C156" s="361"/>
      <c r="D156" s="361"/>
      <c r="E156" s="361"/>
      <c r="F156" s="10"/>
      <c r="G156" s="10"/>
      <c r="H156" s="10"/>
      <c r="I156" s="118"/>
      <c r="J156" s="118"/>
    </row>
    <row r="157" spans="1:10" x14ac:dyDescent="0.2">
      <c r="A157" s="361"/>
      <c r="B157" s="361"/>
      <c r="C157" s="361"/>
      <c r="D157" s="361"/>
      <c r="E157" s="361"/>
      <c r="F157" s="10"/>
      <c r="G157" s="10"/>
      <c r="H157" s="10"/>
      <c r="I157" s="118"/>
      <c r="J157" s="118"/>
    </row>
    <row r="158" spans="1:10" x14ac:dyDescent="0.2">
      <c r="A158" s="361"/>
      <c r="B158" s="361"/>
      <c r="C158" s="361"/>
      <c r="D158" s="361"/>
      <c r="E158" s="361"/>
      <c r="F158" s="10"/>
      <c r="G158" s="10"/>
      <c r="H158" s="10"/>
      <c r="I158" s="118"/>
      <c r="J158" s="118"/>
    </row>
    <row r="159" spans="1:10" x14ac:dyDescent="0.2">
      <c r="A159" s="361"/>
      <c r="B159" s="361"/>
      <c r="C159" s="361"/>
      <c r="D159" s="361"/>
      <c r="E159" s="361"/>
      <c r="F159" s="10"/>
      <c r="G159" s="10"/>
      <c r="H159" s="10"/>
      <c r="I159" s="118"/>
      <c r="J159" s="118"/>
    </row>
    <row r="160" spans="1:10" x14ac:dyDescent="0.2">
      <c r="A160" s="361"/>
      <c r="B160" s="361"/>
      <c r="C160" s="361"/>
      <c r="D160" s="361"/>
      <c r="E160" s="361"/>
      <c r="F160" s="10"/>
      <c r="G160" s="10"/>
      <c r="H160" s="10"/>
      <c r="I160" s="118"/>
      <c r="J160" s="118"/>
    </row>
    <row r="161" spans="1:10" x14ac:dyDescent="0.2">
      <c r="A161" s="361"/>
      <c r="B161" s="361"/>
      <c r="C161" s="361"/>
      <c r="D161" s="361"/>
      <c r="E161" s="361"/>
      <c r="F161" s="10"/>
      <c r="G161" s="10"/>
      <c r="H161" s="10"/>
      <c r="I161" s="118"/>
      <c r="J161" s="118"/>
    </row>
    <row r="162" spans="1:10" x14ac:dyDescent="0.2">
      <c r="A162" s="361"/>
      <c r="B162" s="361"/>
      <c r="C162" s="361"/>
      <c r="D162" s="361"/>
      <c r="E162" s="361"/>
      <c r="F162" s="10"/>
      <c r="G162" s="10"/>
      <c r="H162" s="10"/>
      <c r="I162" s="118"/>
      <c r="J162" s="118"/>
    </row>
    <row r="163" spans="1:10" x14ac:dyDescent="0.2">
      <c r="A163" s="361"/>
      <c r="B163" s="361"/>
      <c r="C163" s="361"/>
      <c r="D163" s="361"/>
      <c r="E163" s="361"/>
      <c r="F163" s="10"/>
      <c r="G163" s="10"/>
      <c r="H163" s="10"/>
      <c r="I163" s="118"/>
      <c r="J163" s="118"/>
    </row>
    <row r="164" spans="1:10" x14ac:dyDescent="0.2">
      <c r="A164" s="361"/>
      <c r="B164" s="361"/>
      <c r="C164" s="361"/>
      <c r="D164" s="361"/>
      <c r="E164" s="361"/>
      <c r="F164" s="10"/>
      <c r="G164" s="10"/>
      <c r="H164" s="10"/>
      <c r="I164" s="118"/>
      <c r="J164" s="118"/>
    </row>
    <row r="165" spans="1:10" x14ac:dyDescent="0.2">
      <c r="A165" s="361"/>
      <c r="B165" s="361"/>
      <c r="C165" s="361"/>
      <c r="D165" s="361"/>
      <c r="E165" s="361"/>
      <c r="F165" s="10"/>
      <c r="G165" s="10"/>
      <c r="H165" s="10"/>
      <c r="I165" s="118"/>
      <c r="J165" s="118"/>
    </row>
    <row r="166" spans="1:10" x14ac:dyDescent="0.2">
      <c r="A166" s="361"/>
      <c r="B166" s="361"/>
      <c r="C166" s="361"/>
      <c r="D166" s="361"/>
      <c r="E166" s="361"/>
      <c r="F166" s="10"/>
      <c r="G166" s="10"/>
      <c r="H166" s="10"/>
      <c r="I166" s="118"/>
      <c r="J166" s="118"/>
    </row>
    <row r="167" spans="1:10" x14ac:dyDescent="0.2">
      <c r="A167" s="361"/>
      <c r="B167" s="361"/>
      <c r="C167" s="361"/>
      <c r="D167" s="361"/>
      <c r="E167" s="361"/>
      <c r="F167" s="10"/>
      <c r="G167" s="10"/>
      <c r="H167" s="10"/>
      <c r="I167" s="118"/>
      <c r="J167" s="118"/>
    </row>
    <row r="168" spans="1:10" ht="12.75" customHeight="1" x14ac:dyDescent="0.2">
      <c r="A168" s="897" t="s">
        <v>885</v>
      </c>
      <c r="B168" s="678" t="s">
        <v>94</v>
      </c>
      <c r="C168" s="656" t="s">
        <v>94</v>
      </c>
      <c r="D168" s="895" t="s">
        <v>95</v>
      </c>
      <c r="E168" s="896"/>
      <c r="F168" s="895" t="s">
        <v>96</v>
      </c>
      <c r="G168" s="896"/>
      <c r="H168" s="895" t="s">
        <v>796</v>
      </c>
      <c r="I168" s="896"/>
      <c r="J168" s="679" t="s">
        <v>541</v>
      </c>
    </row>
    <row r="169" spans="1:10" x14ac:dyDescent="0.2">
      <c r="A169" s="898"/>
      <c r="B169" s="680" t="s">
        <v>70</v>
      </c>
      <c r="C169" s="657" t="s">
        <v>71</v>
      </c>
      <c r="D169" s="656" t="str">
        <f>CONCATENATE("Até o  ", B40)</f>
        <v xml:space="preserve">Até o  </v>
      </c>
      <c r="E169" s="663" t="s">
        <v>73</v>
      </c>
      <c r="F169" s="656" t="str">
        <f>CONCATENATE("Até o  ", B40)</f>
        <v xml:space="preserve">Até o  </v>
      </c>
      <c r="G169" s="663" t="s">
        <v>73</v>
      </c>
      <c r="H169" s="656" t="str">
        <f>CONCATENATE("Até o  ", D40)</f>
        <v xml:space="preserve">Até o  </v>
      </c>
      <c r="I169" s="663" t="s">
        <v>73</v>
      </c>
      <c r="J169" s="681"/>
    </row>
    <row r="170" spans="1:10" x14ac:dyDescent="0.2">
      <c r="A170" s="899"/>
      <c r="B170" s="682"/>
      <c r="C170" s="660" t="s">
        <v>91</v>
      </c>
      <c r="D170" s="683" t="s">
        <v>99</v>
      </c>
      <c r="E170" s="684" t="s">
        <v>882</v>
      </c>
      <c r="F170" s="683" t="s">
        <v>100</v>
      </c>
      <c r="G170" s="684" t="s">
        <v>883</v>
      </c>
      <c r="H170" s="683" t="s">
        <v>177</v>
      </c>
      <c r="I170" s="684" t="s">
        <v>884</v>
      </c>
      <c r="J170" s="685" t="s">
        <v>101</v>
      </c>
    </row>
    <row r="171" spans="1:10" x14ac:dyDescent="0.2">
      <c r="A171" s="357" t="s">
        <v>886</v>
      </c>
      <c r="B171" s="472">
        <f>B46+B132</f>
        <v>49765000</v>
      </c>
      <c r="C171" s="472">
        <f>C46+C132</f>
        <v>53006828.270000003</v>
      </c>
      <c r="D171" s="472">
        <f>D46+D132</f>
        <v>27604138.98</v>
      </c>
      <c r="E171" s="17">
        <f t="shared" ref="E171:E180" si="10">IF(C171&gt;0,D171/C171*100,0)</f>
        <v>52.076571794473821</v>
      </c>
      <c r="F171" s="473">
        <f>F46+F132</f>
        <v>25398970.870000001</v>
      </c>
      <c r="G171" s="16">
        <f t="shared" ref="G171:G180" si="11">IF(C171&gt;0,F171/C171*100,0)</f>
        <v>47.916413222511039</v>
      </c>
      <c r="H171" s="473">
        <f>H46+H132</f>
        <v>21411782.550000001</v>
      </c>
      <c r="I171" s="16">
        <f t="shared" ref="I171:I180" si="12">IF(C171&gt;0,H171/C171*100,0)</f>
        <v>40.394385494893527</v>
      </c>
      <c r="J171" s="472">
        <f>J46+J132</f>
        <v>0</v>
      </c>
    </row>
    <row r="172" spans="1:10" x14ac:dyDescent="0.2">
      <c r="A172" s="359" t="s">
        <v>887</v>
      </c>
      <c r="B172" s="474">
        <f>B49+B135</f>
        <v>152939000</v>
      </c>
      <c r="C172" s="474">
        <f>C49+C135</f>
        <v>189823827.06999999</v>
      </c>
      <c r="D172" s="474">
        <f>D49+D135</f>
        <v>137616035.65000001</v>
      </c>
      <c r="E172" s="17">
        <f t="shared" si="10"/>
        <v>72.496713281021513</v>
      </c>
      <c r="F172" s="475">
        <f>F49+F135</f>
        <v>94712794.99000001</v>
      </c>
      <c r="G172" s="18">
        <f t="shared" si="11"/>
        <v>49.895103503035706</v>
      </c>
      <c r="H172" s="475">
        <f>H49+H135</f>
        <v>87201616.109999985</v>
      </c>
      <c r="I172" s="18">
        <f t="shared" si="12"/>
        <v>45.938182501105757</v>
      </c>
      <c r="J172" s="474">
        <f>J49+J135</f>
        <v>0</v>
      </c>
    </row>
    <row r="173" spans="1:10" x14ac:dyDescent="0.2">
      <c r="A173" s="359" t="s">
        <v>888</v>
      </c>
      <c r="B173" s="474">
        <f>B52+B138</f>
        <v>12893500</v>
      </c>
      <c r="C173" s="474">
        <f>C52+C138</f>
        <v>17544463.039999999</v>
      </c>
      <c r="D173" s="474">
        <f>D52+D138</f>
        <v>9524725.9100000001</v>
      </c>
      <c r="E173" s="17">
        <f t="shared" si="10"/>
        <v>54.289070507797085</v>
      </c>
      <c r="F173" s="475">
        <f>F52+F138</f>
        <v>7784836.6500000004</v>
      </c>
      <c r="G173" s="18">
        <f t="shared" si="11"/>
        <v>44.372042804907643</v>
      </c>
      <c r="H173" s="475">
        <f>H52+H138</f>
        <v>6554495.6600000001</v>
      </c>
      <c r="I173" s="18">
        <f t="shared" si="12"/>
        <v>37.359340351746667</v>
      </c>
      <c r="J173" s="474">
        <f>J52+J138</f>
        <v>0</v>
      </c>
    </row>
    <row r="174" spans="1:10" x14ac:dyDescent="0.2">
      <c r="A174" s="359" t="s">
        <v>889</v>
      </c>
      <c r="B174" s="474">
        <f>B55+B141</f>
        <v>2960000</v>
      </c>
      <c r="C174" s="474">
        <f>C55+C141</f>
        <v>2985059.59</v>
      </c>
      <c r="D174" s="474">
        <f>D55+D141</f>
        <v>1162934.6199999999</v>
      </c>
      <c r="E174" s="17">
        <f t="shared" si="10"/>
        <v>38.958506017630285</v>
      </c>
      <c r="F174" s="475">
        <f>F55+F141</f>
        <v>1143394.45</v>
      </c>
      <c r="G174" s="18">
        <f t="shared" si="11"/>
        <v>38.303907025186049</v>
      </c>
      <c r="H174" s="475">
        <f>H55+H141</f>
        <v>954701.96</v>
      </c>
      <c r="I174" s="18">
        <f t="shared" si="12"/>
        <v>31.98267676793682</v>
      </c>
      <c r="J174" s="474">
        <f>J55+J141</f>
        <v>0</v>
      </c>
    </row>
    <row r="175" spans="1:10" x14ac:dyDescent="0.2">
      <c r="A175" s="359" t="s">
        <v>890</v>
      </c>
      <c r="B175" s="474">
        <f>B58+B144</f>
        <v>4889000</v>
      </c>
      <c r="C175" s="474">
        <f>C58+C144</f>
        <v>5068377.57</v>
      </c>
      <c r="D175" s="474">
        <f>D58+D144</f>
        <v>2675331.2000000002</v>
      </c>
      <c r="E175" s="17">
        <f t="shared" si="10"/>
        <v>52.784765204459696</v>
      </c>
      <c r="F175" s="475">
        <f>F58+F144</f>
        <v>2533129.58</v>
      </c>
      <c r="G175" s="18">
        <f t="shared" si="11"/>
        <v>49.979101695061757</v>
      </c>
      <c r="H175" s="475">
        <f>H58+H144</f>
        <v>2133032.7300000004</v>
      </c>
      <c r="I175" s="18">
        <f t="shared" si="12"/>
        <v>42.085118966383561</v>
      </c>
      <c r="J175" s="474">
        <f>J58+J144</f>
        <v>0</v>
      </c>
    </row>
    <row r="176" spans="1:10" x14ac:dyDescent="0.2">
      <c r="A176" s="359" t="s">
        <v>891</v>
      </c>
      <c r="B176" s="474">
        <f>B61+B147</f>
        <v>0</v>
      </c>
      <c r="C176" s="474">
        <f>C61+C147</f>
        <v>0</v>
      </c>
      <c r="D176" s="474">
        <f>D61+D147</f>
        <v>0</v>
      </c>
      <c r="E176" s="17">
        <f t="shared" si="10"/>
        <v>0</v>
      </c>
      <c r="F176" s="475">
        <f>F61+F147</f>
        <v>0</v>
      </c>
      <c r="G176" s="18">
        <f t="shared" si="11"/>
        <v>0</v>
      </c>
      <c r="H176" s="475">
        <f>H61+H147</f>
        <v>0</v>
      </c>
      <c r="I176" s="18">
        <f t="shared" si="12"/>
        <v>0</v>
      </c>
      <c r="J176" s="474">
        <f>J61+J147</f>
        <v>0</v>
      </c>
    </row>
    <row r="177" spans="1:10" x14ac:dyDescent="0.2">
      <c r="A177" s="357" t="s">
        <v>892</v>
      </c>
      <c r="B177" s="474">
        <f>B64+B150</f>
        <v>64715500</v>
      </c>
      <c r="C177" s="474">
        <f>C64+C150</f>
        <v>64989440.299999997</v>
      </c>
      <c r="D177" s="474">
        <f>D64+D150</f>
        <v>52925839.75</v>
      </c>
      <c r="E177" s="17">
        <f t="shared" si="10"/>
        <v>81.437598947901705</v>
      </c>
      <c r="F177" s="475">
        <f>F64+F150</f>
        <v>30542110.949999999</v>
      </c>
      <c r="G177" s="18">
        <f t="shared" si="11"/>
        <v>46.995497743961955</v>
      </c>
      <c r="H177" s="475">
        <f>H64+H150</f>
        <v>25609167.389999997</v>
      </c>
      <c r="I177" s="18">
        <f t="shared" si="12"/>
        <v>39.405120696200235</v>
      </c>
      <c r="J177" s="474">
        <f>J64+J150</f>
        <v>0</v>
      </c>
    </row>
    <row r="178" spans="1:10" x14ac:dyDescent="0.2">
      <c r="A178" s="676" t="s">
        <v>893</v>
      </c>
      <c r="B178" s="686">
        <f>B67+B153</f>
        <v>288162000</v>
      </c>
      <c r="C178" s="667">
        <f>C67+C153</f>
        <v>333417995.84000003</v>
      </c>
      <c r="D178" s="667">
        <f>D67+D153</f>
        <v>231509006.11000001</v>
      </c>
      <c r="E178" s="667">
        <f t="shared" si="10"/>
        <v>69.43506619273667</v>
      </c>
      <c r="F178" s="667">
        <f>F67+F153</f>
        <v>162115237.48999998</v>
      </c>
      <c r="G178" s="667">
        <f t="shared" si="11"/>
        <v>48.622221809465714</v>
      </c>
      <c r="H178" s="667">
        <f>H67+H153</f>
        <v>143864796.39999998</v>
      </c>
      <c r="I178" s="667">
        <f t="shared" si="12"/>
        <v>43.148479744637882</v>
      </c>
      <c r="J178" s="667">
        <f>J67+J153</f>
        <v>0</v>
      </c>
    </row>
    <row r="179" spans="1:10" ht="15.75" x14ac:dyDescent="0.2">
      <c r="A179" s="687" t="s">
        <v>894</v>
      </c>
      <c r="B179" s="18">
        <v>53166500</v>
      </c>
      <c r="C179" s="18">
        <v>64202612.439999998</v>
      </c>
      <c r="D179" s="18">
        <v>48152023.509999998</v>
      </c>
      <c r="E179" s="17">
        <f t="shared" si="10"/>
        <v>75.000099964779565</v>
      </c>
      <c r="F179" s="15">
        <v>28747212.239999998</v>
      </c>
      <c r="G179" s="18">
        <f t="shared" si="11"/>
        <v>44.775767133877082</v>
      </c>
      <c r="H179" s="15">
        <v>26398798.84</v>
      </c>
      <c r="I179" s="18">
        <f t="shared" si="12"/>
        <v>41.117951180990914</v>
      </c>
      <c r="J179" s="18"/>
    </row>
    <row r="180" spans="1:10" x14ac:dyDescent="0.2">
      <c r="A180" s="676" t="s">
        <v>895</v>
      </c>
      <c r="B180" s="686">
        <f>B178-B179</f>
        <v>234995500</v>
      </c>
      <c r="C180" s="667">
        <f>C178-C179</f>
        <v>269215383.40000004</v>
      </c>
      <c r="D180" s="667">
        <f>D178-D179</f>
        <v>183356982.60000002</v>
      </c>
      <c r="E180" s="667">
        <f t="shared" si="10"/>
        <v>68.107914296846971</v>
      </c>
      <c r="F180" s="667">
        <f>F178-F179</f>
        <v>133368025.24999999</v>
      </c>
      <c r="G180" s="667">
        <f t="shared" si="11"/>
        <v>49.539526146558224</v>
      </c>
      <c r="H180" s="667">
        <f>H178-H179</f>
        <v>117465997.55999997</v>
      </c>
      <c r="I180" s="667">
        <f t="shared" si="12"/>
        <v>43.632721160465437</v>
      </c>
      <c r="J180" s="667">
        <f>J178-J179</f>
        <v>0</v>
      </c>
    </row>
    <row r="181" spans="1:10" x14ac:dyDescent="0.2">
      <c r="A181" s="916" t="s">
        <v>1133</v>
      </c>
      <c r="B181" s="916"/>
      <c r="C181" s="916"/>
      <c r="D181" s="916"/>
      <c r="E181" s="916"/>
      <c r="F181" s="916"/>
      <c r="G181" s="916"/>
      <c r="H181" s="916"/>
    </row>
    <row r="182" spans="1:10" x14ac:dyDescent="0.2">
      <c r="A182" s="362" t="s">
        <v>899</v>
      </c>
      <c r="B182" s="362"/>
      <c r="C182" s="362"/>
      <c r="D182" s="362"/>
      <c r="E182" s="362"/>
      <c r="F182" s="362"/>
      <c r="G182" s="362"/>
      <c r="H182" s="362"/>
    </row>
    <row r="183" spans="1:10" x14ac:dyDescent="0.2">
      <c r="A183" s="318" t="s">
        <v>896</v>
      </c>
      <c r="B183" s="363"/>
      <c r="C183" s="363"/>
      <c r="D183" s="318"/>
      <c r="E183" s="318"/>
      <c r="F183" s="364"/>
      <c r="G183" s="364"/>
      <c r="H183" s="320"/>
    </row>
    <row r="184" spans="1:10" x14ac:dyDescent="0.2">
      <c r="A184" s="551" t="s">
        <v>897</v>
      </c>
      <c r="B184" s="363"/>
      <c r="C184" s="363"/>
      <c r="D184" s="318"/>
      <c r="E184" s="318"/>
      <c r="F184" s="364"/>
      <c r="G184" s="364"/>
      <c r="H184" s="320"/>
    </row>
    <row r="185" spans="1:10" x14ac:dyDescent="0.2">
      <c r="A185" s="318" t="s">
        <v>898</v>
      </c>
      <c r="B185" s="363"/>
      <c r="C185" s="363"/>
      <c r="D185" s="318"/>
      <c r="E185" s="318"/>
      <c r="F185" s="364"/>
      <c r="G185" s="364"/>
      <c r="H185" s="320"/>
    </row>
    <row r="186" spans="1:10" x14ac:dyDescent="0.2">
      <c r="A186" s="320"/>
      <c r="B186" s="320"/>
      <c r="C186" s="320"/>
      <c r="D186" s="320"/>
      <c r="E186" s="320"/>
      <c r="F186" s="320"/>
      <c r="G186" s="320"/>
      <c r="H186" s="320"/>
    </row>
    <row r="187" spans="1:10" x14ac:dyDescent="0.2">
      <c r="A187" s="320"/>
      <c r="B187" s="320"/>
      <c r="C187" s="320"/>
      <c r="D187" s="320"/>
      <c r="E187" s="320"/>
      <c r="F187" s="320"/>
      <c r="G187" s="320"/>
      <c r="H187" s="320"/>
    </row>
    <row r="188" spans="1:10" x14ac:dyDescent="0.2">
      <c r="A188" s="320"/>
      <c r="B188" s="320"/>
      <c r="C188" s="320"/>
      <c r="D188" s="320"/>
      <c r="E188" s="320"/>
      <c r="F188" s="320"/>
      <c r="G188" s="320"/>
      <c r="H188" s="320"/>
    </row>
    <row r="189" spans="1:10" x14ac:dyDescent="0.2">
      <c r="A189" s="320"/>
      <c r="B189" s="320"/>
      <c r="C189" s="320"/>
      <c r="D189" s="320"/>
      <c r="E189" s="320"/>
      <c r="F189" s="320"/>
      <c r="G189" s="320"/>
      <c r="H189" s="320"/>
    </row>
    <row r="190" spans="1:10" x14ac:dyDescent="0.2">
      <c r="A190" s="320"/>
      <c r="B190" s="320"/>
      <c r="C190" s="320"/>
      <c r="D190" s="320"/>
      <c r="E190" s="320"/>
      <c r="F190" s="320"/>
      <c r="G190" s="320"/>
      <c r="H190" s="320"/>
    </row>
    <row r="191" spans="1:10" x14ac:dyDescent="0.2">
      <c r="A191" s="320"/>
      <c r="B191" s="320"/>
      <c r="C191" s="320"/>
      <c r="D191" s="320"/>
      <c r="E191" s="320"/>
      <c r="F191" s="320"/>
      <c r="G191" s="320"/>
      <c r="H191" s="320"/>
    </row>
    <row r="192" spans="1:10" x14ac:dyDescent="0.2">
      <c r="A192" s="539" t="s">
        <v>1118</v>
      </c>
      <c r="B192" s="540"/>
      <c r="C192" s="540"/>
      <c r="D192" s="863" t="s">
        <v>1120</v>
      </c>
      <c r="E192" s="863"/>
      <c r="F192" s="863"/>
      <c r="G192" s="534"/>
    </row>
    <row r="193" spans="1:8" x14ac:dyDescent="0.2">
      <c r="A193" s="543" t="s">
        <v>1119</v>
      </c>
      <c r="B193" s="540"/>
      <c r="C193" s="540"/>
      <c r="D193" s="863" t="s">
        <v>1121</v>
      </c>
      <c r="E193" s="863"/>
      <c r="F193" s="863"/>
      <c r="G193" s="534"/>
    </row>
    <row r="194" spans="1:8" x14ac:dyDescent="0.2">
      <c r="A194" s="544"/>
      <c r="B194" s="545"/>
      <c r="C194" s="546"/>
      <c r="D194" s="864" t="s">
        <v>1143</v>
      </c>
      <c r="E194" s="864"/>
      <c r="F194" s="864"/>
      <c r="G194" s="532"/>
    </row>
    <row r="195" spans="1:8" x14ac:dyDescent="0.2">
      <c r="A195" s="524"/>
      <c r="B195" s="917"/>
      <c r="C195" s="917"/>
      <c r="D195" s="917"/>
      <c r="E195" s="918"/>
      <c r="F195" s="918"/>
      <c r="G195" s="918"/>
      <c r="H195" s="918"/>
    </row>
    <row r="196" spans="1:8" x14ac:dyDescent="0.2">
      <c r="E196" s="919"/>
      <c r="F196" s="919"/>
      <c r="G196" s="919"/>
      <c r="H196" s="919"/>
    </row>
    <row r="198" spans="1:8" x14ac:dyDescent="0.2">
      <c r="A198" s="544" t="s">
        <v>1146</v>
      </c>
      <c r="B198" s="545"/>
      <c r="C198" s="545"/>
      <c r="D198" s="864" t="s">
        <v>1122</v>
      </c>
      <c r="E198" s="864"/>
      <c r="F198" s="864"/>
      <c r="G198" s="534"/>
    </row>
    <row r="199" spans="1:8" x14ac:dyDescent="0.2">
      <c r="A199" s="543" t="s">
        <v>1147</v>
      </c>
      <c r="B199" s="545"/>
      <c r="C199" s="545"/>
      <c r="D199" s="543" t="s">
        <v>1123</v>
      </c>
      <c r="E199" s="543"/>
      <c r="F199" s="543"/>
      <c r="G199" s="534"/>
    </row>
    <row r="200" spans="1:8" x14ac:dyDescent="0.2">
      <c r="A200" s="534"/>
      <c r="B200" s="534"/>
      <c r="C200" s="534"/>
      <c r="D200" s="732" t="s">
        <v>1137</v>
      </c>
      <c r="E200" s="732"/>
      <c r="F200" s="537"/>
      <c r="G200" s="534"/>
    </row>
    <row r="1365" spans="5:5" x14ac:dyDescent="0.2">
      <c r="E1365" s="525"/>
    </row>
  </sheetData>
  <mergeCells count="42">
    <mergeCell ref="D200:E200"/>
    <mergeCell ref="D194:F194"/>
    <mergeCell ref="B195:D195"/>
    <mergeCell ref="E195:H195"/>
    <mergeCell ref="E196:H196"/>
    <mergeCell ref="D198:F198"/>
    <mergeCell ref="D192:F192"/>
    <mergeCell ref="D193:F193"/>
    <mergeCell ref="A11:G11"/>
    <mergeCell ref="A14:G14"/>
    <mergeCell ref="A15:G15"/>
    <mergeCell ref="D18:E18"/>
    <mergeCell ref="A181:H181"/>
    <mergeCell ref="D129:E129"/>
    <mergeCell ref="F129:G129"/>
    <mergeCell ref="D118:E118"/>
    <mergeCell ref="A110:A112"/>
    <mergeCell ref="B110:B111"/>
    <mergeCell ref="A91:K91"/>
    <mergeCell ref="C110:E110"/>
    <mergeCell ref="F110:F111"/>
    <mergeCell ref="A118:A120"/>
    <mergeCell ref="C83:E83"/>
    <mergeCell ref="B83:B84"/>
    <mergeCell ref="F83:F84"/>
    <mergeCell ref="A92:A93"/>
    <mergeCell ref="A83:A85"/>
    <mergeCell ref="A18:A20"/>
    <mergeCell ref="J43:J44"/>
    <mergeCell ref="A69:A71"/>
    <mergeCell ref="B69:B70"/>
    <mergeCell ref="C69:C70"/>
    <mergeCell ref="D43:E43"/>
    <mergeCell ref="F43:G43"/>
    <mergeCell ref="H43:I43"/>
    <mergeCell ref="D69:D70"/>
    <mergeCell ref="D168:E168"/>
    <mergeCell ref="F168:G168"/>
    <mergeCell ref="H168:I168"/>
    <mergeCell ref="A168:A170"/>
    <mergeCell ref="A129:A131"/>
    <mergeCell ref="H129:I129"/>
  </mergeCells>
  <pageMargins left="0.39370078740157483" right="0.39370078740157483" top="0.78740157480314965" bottom="0.78740157480314965" header="0.31496062992125984" footer="0.31496062992125984"/>
  <pageSetup paperSize="9"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L82"/>
  <sheetViews>
    <sheetView showGridLines="0" zoomScaleNormal="100" workbookViewId="0"/>
  </sheetViews>
  <sheetFormatPr defaultRowHeight="11.25" customHeight="1" x14ac:dyDescent="0.2"/>
  <cols>
    <col min="1" max="1" width="65.42578125" style="1" bestFit="1" customWidth="1"/>
    <col min="2" max="12" width="10" style="1" customWidth="1"/>
    <col min="13" max="16384" width="9.140625" style="1"/>
  </cols>
  <sheetData>
    <row r="1" spans="1:12" s="118" customFormat="1" ht="12.75" x14ac:dyDescent="0.2"/>
    <row r="2" spans="1:12" s="118" customFormat="1" ht="25.5" customHeight="1" x14ac:dyDescent="0.35">
      <c r="A2" s="507" t="s">
        <v>1113</v>
      </c>
    </row>
    <row r="3" spans="1:12" s="118" customFormat="1" ht="15.75" customHeight="1" x14ac:dyDescent="0.25">
      <c r="A3" s="508" t="s">
        <v>1114</v>
      </c>
    </row>
    <row r="4" spans="1:12" s="118" customFormat="1" ht="15.75" customHeight="1" x14ac:dyDescent="0.25">
      <c r="A4" s="508" t="s">
        <v>1115</v>
      </c>
    </row>
    <row r="5" spans="1:12" s="118" customFormat="1" ht="15.75" customHeight="1" x14ac:dyDescent="0.25">
      <c r="A5" s="508" t="s">
        <v>1116</v>
      </c>
    </row>
    <row r="6" spans="1:12" s="118" customFormat="1" ht="15.75" x14ac:dyDescent="0.25">
      <c r="A6" s="365" t="s">
        <v>326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s="118" customFormat="1" ht="12.75" x14ac:dyDescent="0.2"/>
    <row r="8" spans="1:12" ht="12.75" x14ac:dyDescent="0.2">
      <c r="A8" s="505" t="s">
        <v>1113</v>
      </c>
      <c r="B8" s="366"/>
      <c r="C8" s="366"/>
      <c r="D8" s="366"/>
      <c r="E8" s="366"/>
      <c r="F8" s="366"/>
      <c r="G8" s="366"/>
      <c r="H8" s="366"/>
      <c r="I8" s="366"/>
      <c r="J8" s="366"/>
      <c r="K8" s="366"/>
      <c r="L8" s="366"/>
    </row>
    <row r="9" spans="1:12" s="118" customFormat="1" ht="12.75" x14ac:dyDescent="0.2">
      <c r="A9" s="366" t="s">
        <v>64</v>
      </c>
      <c r="B9" s="366"/>
      <c r="C9" s="366"/>
      <c r="D9" s="366"/>
      <c r="E9" s="366"/>
      <c r="F9" s="366"/>
      <c r="G9" s="366"/>
      <c r="H9" s="366"/>
      <c r="I9" s="366"/>
      <c r="J9" s="366"/>
      <c r="K9" s="366"/>
      <c r="L9" s="366"/>
    </row>
    <row r="10" spans="1:12" s="118" customFormat="1" ht="12.75" x14ac:dyDescent="0.2">
      <c r="A10" s="367" t="s">
        <v>132</v>
      </c>
      <c r="B10" s="367"/>
      <c r="C10" s="367"/>
      <c r="D10" s="367"/>
      <c r="E10" s="367"/>
      <c r="F10" s="367"/>
      <c r="G10" s="367"/>
      <c r="H10" s="367"/>
      <c r="I10" s="367"/>
      <c r="J10" s="367"/>
      <c r="K10" s="367"/>
      <c r="L10" s="367"/>
    </row>
    <row r="11" spans="1:12" s="118" customFormat="1" ht="12.75" customHeight="1" x14ac:dyDescent="0.2">
      <c r="A11" s="929" t="s">
        <v>66</v>
      </c>
      <c r="B11" s="929"/>
      <c r="C11" s="929"/>
      <c r="D11" s="929"/>
      <c r="E11" s="929"/>
      <c r="F11" s="929"/>
      <c r="G11" s="929"/>
      <c r="H11" s="929"/>
      <c r="I11" s="929"/>
      <c r="J11" s="929"/>
      <c r="K11" s="929"/>
      <c r="L11" s="929"/>
    </row>
    <row r="12" spans="1:12" s="50" customFormat="1" ht="12.75" x14ac:dyDescent="0.2">
      <c r="A12" s="529" t="s">
        <v>1148</v>
      </c>
      <c r="B12" s="529"/>
      <c r="C12" s="529"/>
      <c r="D12" s="529"/>
      <c r="E12" s="529"/>
      <c r="F12" s="529"/>
      <c r="G12" s="529"/>
      <c r="H12" s="529"/>
      <c r="I12" s="529"/>
      <c r="J12" s="529"/>
    </row>
    <row r="13" spans="1:12" s="118" customFormat="1" ht="12.75" customHeight="1" x14ac:dyDescent="0.2">
      <c r="A13" s="526" t="s">
        <v>1117</v>
      </c>
      <c r="B13" s="251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368"/>
      <c r="D13" s="368"/>
      <c r="E13" s="368"/>
      <c r="F13" s="368"/>
      <c r="G13" s="368"/>
      <c r="H13" s="368"/>
      <c r="I13" s="368"/>
      <c r="J13" s="368"/>
      <c r="K13" s="368"/>
      <c r="L13" s="368"/>
    </row>
    <row r="14" spans="1:12" s="118" customFormat="1" ht="12.75" hidden="1" x14ac:dyDescent="0.2">
      <c r="A14" s="929"/>
      <c r="B14" s="929"/>
      <c r="C14" s="929"/>
      <c r="D14" s="929"/>
      <c r="E14" s="929"/>
      <c r="F14" s="929"/>
      <c r="G14" s="929"/>
      <c r="H14" s="929"/>
      <c r="I14" s="929"/>
      <c r="J14" s="929"/>
      <c r="K14" s="929"/>
      <c r="L14" s="929"/>
    </row>
    <row r="15" spans="1:12" s="118" customFormat="1" ht="12.75" hidden="1" x14ac:dyDescent="0.2">
      <c r="A15" s="929"/>
      <c r="B15" s="929"/>
      <c r="C15" s="929"/>
      <c r="D15" s="929"/>
      <c r="E15" s="929"/>
      <c r="F15" s="929"/>
      <c r="G15" s="929"/>
      <c r="H15" s="929"/>
      <c r="I15" s="929"/>
      <c r="J15" s="929"/>
      <c r="K15" s="929"/>
      <c r="L15" s="929"/>
    </row>
    <row r="16" spans="1:12" s="118" customFormat="1" ht="12.75" x14ac:dyDescent="0.2">
      <c r="A16" s="930"/>
      <c r="B16" s="930"/>
      <c r="C16" s="930"/>
      <c r="D16" s="930"/>
      <c r="E16" s="930"/>
      <c r="F16" s="930"/>
      <c r="G16" s="930"/>
      <c r="H16" s="930"/>
      <c r="I16" s="930"/>
      <c r="J16" s="930"/>
      <c r="K16" s="930"/>
      <c r="L16" s="930"/>
    </row>
    <row r="17" spans="1:12" s="118" customFormat="1" ht="12.75" x14ac:dyDescent="0.2">
      <c r="A17" s="369" t="s">
        <v>327</v>
      </c>
      <c r="B17" s="369"/>
      <c r="C17" s="369"/>
      <c r="D17" s="370" t="s">
        <v>519</v>
      </c>
      <c r="E17" s="371"/>
      <c r="F17" s="928"/>
      <c r="G17" s="928"/>
      <c r="H17" s="928"/>
      <c r="I17" s="928"/>
      <c r="J17" s="371"/>
      <c r="K17" s="928"/>
      <c r="L17" s="928"/>
    </row>
    <row r="18" spans="1:12" s="373" customFormat="1" ht="11.25" customHeight="1" x14ac:dyDescent="0.2">
      <c r="A18" s="926" t="s">
        <v>127</v>
      </c>
      <c r="B18" s="689" t="s">
        <v>98</v>
      </c>
      <c r="C18" s="920" t="s">
        <v>128</v>
      </c>
      <c r="D18" s="921"/>
      <c r="E18" s="372"/>
    </row>
    <row r="19" spans="1:12" s="373" customFormat="1" ht="11.25" customHeight="1" x14ac:dyDescent="0.2">
      <c r="A19" s="927"/>
      <c r="B19" s="372" t="s">
        <v>537</v>
      </c>
      <c r="C19" s="483" t="str">
        <f>CONCATENATE("No  ", B13)</f>
        <v>No  Bimestre</v>
      </c>
      <c r="D19" s="924" t="str">
        <f>CONCATENATE("Até o  ", B13)</f>
        <v>Até o  Bimestre</v>
      </c>
      <c r="E19" s="374"/>
    </row>
    <row r="20" spans="1:12" s="373" customFormat="1" ht="11.25" customHeight="1" x14ac:dyDescent="0.2">
      <c r="A20" s="690"/>
      <c r="B20" s="372" t="s">
        <v>136</v>
      </c>
      <c r="C20" s="691"/>
      <c r="D20" s="925"/>
      <c r="E20" s="372"/>
    </row>
    <row r="21" spans="1:12" s="373" customFormat="1" ht="11.25" customHeight="1" x14ac:dyDescent="0.2">
      <c r="A21" s="692"/>
      <c r="B21" s="693" t="s">
        <v>75</v>
      </c>
      <c r="C21" s="694"/>
      <c r="D21" s="694" t="s">
        <v>76</v>
      </c>
      <c r="E21" s="374"/>
    </row>
    <row r="22" spans="1:12" s="373" customFormat="1" ht="11.25" customHeight="1" x14ac:dyDescent="0.2">
      <c r="A22" s="375" t="s">
        <v>129</v>
      </c>
      <c r="B22" s="376">
        <f>B23</f>
        <v>0</v>
      </c>
      <c r="C22" s="376">
        <f>C23</f>
        <v>0</v>
      </c>
      <c r="D22" s="376">
        <f>D23</f>
        <v>0</v>
      </c>
      <c r="E22" s="3"/>
    </row>
    <row r="23" spans="1:12" s="373" customFormat="1" ht="11.25" customHeight="1" x14ac:dyDescent="0.2">
      <c r="A23" s="377" t="s">
        <v>572</v>
      </c>
      <c r="B23" s="378"/>
      <c r="C23" s="336"/>
      <c r="D23" s="379"/>
      <c r="E23" s="3"/>
    </row>
    <row r="24" spans="1:12" s="373" customFormat="1" ht="11.25" customHeight="1" x14ac:dyDescent="0.2">
      <c r="A24" s="375" t="s">
        <v>573</v>
      </c>
      <c r="B24" s="376">
        <f>SUM(B25:B27)</f>
        <v>0</v>
      </c>
      <c r="C24" s="376">
        <f>SUM(C25:C27)</f>
        <v>0</v>
      </c>
      <c r="D24" s="376">
        <f>SUM(D25:D27)</f>
        <v>0</v>
      </c>
      <c r="E24" s="3"/>
    </row>
    <row r="25" spans="1:12" s="373" customFormat="1" ht="11.25" customHeight="1" x14ac:dyDescent="0.2">
      <c r="A25" s="377" t="s">
        <v>574</v>
      </c>
      <c r="B25" s="378"/>
      <c r="C25" s="336"/>
      <c r="D25" s="379"/>
      <c r="E25" s="3"/>
    </row>
    <row r="26" spans="1:12" s="373" customFormat="1" ht="11.25" customHeight="1" x14ac:dyDescent="0.2">
      <c r="A26" s="377" t="s">
        <v>130</v>
      </c>
      <c r="B26" s="378"/>
      <c r="C26" s="336"/>
      <c r="D26" s="379"/>
      <c r="E26" s="3"/>
    </row>
    <row r="27" spans="1:12" s="373" customFormat="1" ht="11.25" customHeight="1" x14ac:dyDescent="0.2">
      <c r="A27" s="377" t="s">
        <v>575</v>
      </c>
      <c r="B27" s="351"/>
      <c r="C27" s="338"/>
      <c r="D27" s="380"/>
      <c r="E27" s="3"/>
    </row>
    <row r="28" spans="1:12" s="373" customFormat="1" ht="11.25" customHeight="1" x14ac:dyDescent="0.2">
      <c r="A28" s="375" t="s">
        <v>576</v>
      </c>
      <c r="B28" s="376">
        <f>SUM(B29:B32)</f>
        <v>0</v>
      </c>
      <c r="C28" s="376">
        <f>SUM(C29:C32)</f>
        <v>0</v>
      </c>
      <c r="D28" s="376">
        <f>SUM(D29:D32)</f>
        <v>0</v>
      </c>
      <c r="E28" s="3"/>
    </row>
    <row r="29" spans="1:12" s="373" customFormat="1" ht="11.25" customHeight="1" x14ac:dyDescent="0.2">
      <c r="A29" s="377" t="s">
        <v>577</v>
      </c>
      <c r="B29" s="378"/>
      <c r="C29" s="336"/>
      <c r="D29" s="379"/>
      <c r="E29" s="3"/>
    </row>
    <row r="30" spans="1:12" s="373" customFormat="1" ht="11.25" customHeight="1" x14ac:dyDescent="0.2">
      <c r="A30" s="377" t="s">
        <v>712</v>
      </c>
      <c r="B30" s="378"/>
      <c r="C30" s="336"/>
      <c r="D30" s="379"/>
      <c r="E30" s="3"/>
    </row>
    <row r="31" spans="1:12" s="373" customFormat="1" ht="11.25" customHeight="1" x14ac:dyDescent="0.2">
      <c r="A31" s="377" t="s">
        <v>713</v>
      </c>
      <c r="B31" s="378"/>
      <c r="C31" s="336"/>
      <c r="D31" s="379"/>
      <c r="E31" s="3"/>
    </row>
    <row r="32" spans="1:12" s="373" customFormat="1" ht="11.25" customHeight="1" x14ac:dyDescent="0.2">
      <c r="A32" s="381" t="s">
        <v>714</v>
      </c>
      <c r="B32" s="351"/>
      <c r="C32" s="338"/>
      <c r="D32" s="380"/>
      <c r="E32" s="3"/>
    </row>
    <row r="33" spans="1:12" s="373" customFormat="1" ht="11.25" customHeight="1" x14ac:dyDescent="0.2">
      <c r="A33" s="382"/>
      <c r="B33" s="383"/>
      <c r="C33" s="383"/>
      <c r="D33" s="383"/>
      <c r="E33" s="383"/>
      <c r="F33" s="383"/>
      <c r="G33" s="384"/>
      <c r="H33" s="383"/>
      <c r="I33" s="383"/>
      <c r="J33" s="383"/>
      <c r="K33" s="383"/>
      <c r="L33" s="383"/>
    </row>
    <row r="34" spans="1:12" s="373" customFormat="1" ht="11.25" hidden="1" customHeight="1" x14ac:dyDescent="0.2">
      <c r="A34" s="382"/>
      <c r="B34" s="383"/>
      <c r="C34" s="383"/>
      <c r="D34" s="383"/>
      <c r="E34" s="383"/>
      <c r="F34" s="383"/>
      <c r="G34" s="384"/>
      <c r="H34" s="383"/>
      <c r="I34" s="383"/>
      <c r="J34" s="383"/>
      <c r="K34" s="383"/>
      <c r="L34" s="383"/>
    </row>
    <row r="35" spans="1:12" s="373" customFormat="1" ht="11.25" hidden="1" customHeight="1" x14ac:dyDescent="0.2">
      <c r="A35" s="382"/>
      <c r="B35" s="383"/>
      <c r="C35" s="383"/>
      <c r="D35" s="383"/>
      <c r="E35" s="383"/>
      <c r="F35" s="383"/>
      <c r="G35" s="384"/>
      <c r="H35" s="383"/>
      <c r="I35" s="383"/>
      <c r="J35" s="383"/>
      <c r="K35" s="383"/>
      <c r="L35" s="383"/>
    </row>
    <row r="36" spans="1:12" s="373" customFormat="1" ht="11.25" hidden="1" customHeight="1" x14ac:dyDescent="0.2">
      <c r="A36" s="382"/>
      <c r="B36" s="383"/>
      <c r="C36" s="383"/>
      <c r="D36" s="383"/>
      <c r="E36" s="383"/>
      <c r="F36" s="383"/>
      <c r="G36" s="384"/>
      <c r="H36" s="383"/>
      <c r="I36" s="383"/>
      <c r="J36" s="383"/>
      <c r="K36" s="383"/>
      <c r="L36" s="383"/>
    </row>
    <row r="37" spans="1:12" s="373" customFormat="1" ht="11.25" hidden="1" customHeight="1" x14ac:dyDescent="0.2">
      <c r="A37" s="382"/>
      <c r="B37" s="383"/>
      <c r="C37" s="383"/>
      <c r="D37" s="383"/>
      <c r="E37" s="383"/>
      <c r="F37" s="383"/>
      <c r="G37" s="384"/>
      <c r="H37" s="383"/>
      <c r="I37" s="383"/>
      <c r="J37" s="383"/>
      <c r="K37" s="383"/>
      <c r="L37" s="383"/>
    </row>
    <row r="38" spans="1:12" s="373" customFormat="1" ht="11.25" hidden="1" customHeight="1" x14ac:dyDescent="0.2">
      <c r="A38" s="382"/>
      <c r="B38" s="383"/>
      <c r="C38" s="383"/>
      <c r="D38" s="383"/>
      <c r="E38" s="383"/>
      <c r="F38" s="383"/>
      <c r="G38" s="384"/>
      <c r="H38" s="383"/>
      <c r="I38" s="383"/>
      <c r="J38" s="383"/>
      <c r="K38" s="383"/>
      <c r="L38" s="383"/>
    </row>
    <row r="39" spans="1:12" s="373" customFormat="1" ht="11.25" hidden="1" customHeight="1" x14ac:dyDescent="0.2">
      <c r="A39" s="382"/>
      <c r="B39" s="383"/>
      <c r="C39" s="383"/>
      <c r="D39" s="383"/>
      <c r="E39" s="383"/>
      <c r="F39" s="383"/>
      <c r="G39" s="384"/>
      <c r="H39" s="383"/>
      <c r="I39" s="383"/>
      <c r="J39" s="383"/>
      <c r="K39" s="383"/>
      <c r="L39" s="383"/>
    </row>
    <row r="40" spans="1:12" s="373" customFormat="1" ht="11.25" hidden="1" customHeight="1" x14ac:dyDescent="0.2">
      <c r="A40" s="382"/>
      <c r="B40" s="383"/>
      <c r="C40" s="383"/>
      <c r="D40" s="383"/>
      <c r="E40" s="383"/>
      <c r="F40" s="383"/>
      <c r="G40" s="384"/>
      <c r="H40" s="383"/>
      <c r="I40" s="383"/>
      <c r="J40" s="383"/>
      <c r="K40" s="383"/>
      <c r="L40" s="383"/>
    </row>
    <row r="41" spans="1:12" ht="11.25" hidden="1" customHeight="1" x14ac:dyDescent="0.2">
      <c r="A41" s="385"/>
      <c r="B41" s="385"/>
      <c r="C41" s="385"/>
      <c r="D41" s="385"/>
      <c r="E41" s="385"/>
      <c r="F41" s="385"/>
      <c r="G41" s="386"/>
      <c r="H41" s="386"/>
      <c r="I41" s="386"/>
      <c r="J41" s="386"/>
      <c r="K41" s="386"/>
      <c r="L41" s="386"/>
    </row>
    <row r="42" spans="1:12" s="387" customFormat="1" ht="11.25" customHeight="1" x14ac:dyDescent="0.2">
      <c r="A42" s="695"/>
      <c r="B42" s="696" t="s">
        <v>135</v>
      </c>
      <c r="C42" s="696" t="s">
        <v>182</v>
      </c>
      <c r="D42" s="696" t="s">
        <v>206</v>
      </c>
      <c r="E42" s="696" t="s">
        <v>207</v>
      </c>
      <c r="F42" s="696" t="s">
        <v>208</v>
      </c>
      <c r="G42" s="696" t="s">
        <v>209</v>
      </c>
      <c r="H42" s="696" t="s">
        <v>210</v>
      </c>
      <c r="I42" s="696" t="s">
        <v>211</v>
      </c>
      <c r="J42" s="696" t="s">
        <v>212</v>
      </c>
      <c r="K42" s="483" t="s">
        <v>213</v>
      </c>
      <c r="L42" s="483" t="s">
        <v>214</v>
      </c>
    </row>
    <row r="43" spans="1:12" ht="11.25" customHeight="1" x14ac:dyDescent="0.2">
      <c r="A43" s="697" t="s">
        <v>131</v>
      </c>
      <c r="B43" s="670" t="s">
        <v>136</v>
      </c>
      <c r="C43" s="372" t="s">
        <v>134</v>
      </c>
      <c r="D43" s="372"/>
      <c r="E43" s="372"/>
      <c r="F43" s="372"/>
      <c r="G43" s="372"/>
      <c r="H43" s="372"/>
      <c r="I43" s="372"/>
      <c r="J43" s="372"/>
      <c r="K43" s="691"/>
      <c r="L43" s="691"/>
    </row>
    <row r="44" spans="1:12" ht="11.25" customHeight="1" x14ac:dyDescent="0.2">
      <c r="A44" s="674"/>
      <c r="B44" s="672"/>
      <c r="C44" s="693" t="s">
        <v>133</v>
      </c>
      <c r="D44" s="693"/>
      <c r="E44" s="693"/>
      <c r="F44" s="693"/>
      <c r="G44" s="693"/>
      <c r="H44" s="693"/>
      <c r="I44" s="693"/>
      <c r="J44" s="693"/>
      <c r="K44" s="698"/>
      <c r="L44" s="698"/>
    </row>
    <row r="45" spans="1:12" ht="11.25" customHeight="1" x14ac:dyDescent="0.2">
      <c r="A45" s="481" t="s">
        <v>1097</v>
      </c>
      <c r="B45" s="482">
        <f t="shared" ref="B45:L45" si="0">B46+B52</f>
        <v>0</v>
      </c>
      <c r="C45" s="483">
        <f t="shared" si="0"/>
        <v>0</v>
      </c>
      <c r="D45" s="483">
        <f t="shared" si="0"/>
        <v>0</v>
      </c>
      <c r="E45" s="483">
        <f t="shared" si="0"/>
        <v>0</v>
      </c>
      <c r="F45" s="483">
        <f t="shared" si="0"/>
        <v>0</v>
      </c>
      <c r="G45" s="483">
        <f t="shared" si="0"/>
        <v>0</v>
      </c>
      <c r="H45" s="483">
        <f t="shared" si="0"/>
        <v>0</v>
      </c>
      <c r="I45" s="483">
        <f t="shared" si="0"/>
        <v>0</v>
      </c>
      <c r="J45" s="483">
        <f t="shared" si="0"/>
        <v>0</v>
      </c>
      <c r="K45" s="483">
        <f t="shared" si="0"/>
        <v>0</v>
      </c>
      <c r="L45" s="483">
        <f t="shared" si="0"/>
        <v>0</v>
      </c>
    </row>
    <row r="46" spans="1:12" ht="11.25" customHeight="1" x14ac:dyDescent="0.2">
      <c r="A46" s="484" t="s">
        <v>769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ht="11.25" customHeight="1" x14ac:dyDescent="0.2">
      <c r="A47" s="48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ht="11.25" customHeight="1" x14ac:dyDescent="0.2">
      <c r="A48" s="484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2" ht="11.25" customHeight="1" x14ac:dyDescent="0.2">
      <c r="A49" s="48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2" ht="11.25" customHeight="1" x14ac:dyDescent="0.2">
      <c r="A50" s="484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1:12" ht="11.25" customHeight="1" x14ac:dyDescent="0.2">
      <c r="A51" s="484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ht="11.25" customHeight="1" x14ac:dyDescent="0.2">
      <c r="A52" s="484" t="s">
        <v>770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ht="11.25" customHeight="1" x14ac:dyDescent="0.2">
      <c r="A53" s="484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ht="11.25" customHeight="1" x14ac:dyDescent="0.2">
      <c r="A54" s="37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 spans="1:12" ht="11.25" customHeight="1" x14ac:dyDescent="0.2">
      <c r="A55" s="37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</row>
    <row r="56" spans="1:12" ht="11.25" customHeight="1" x14ac:dyDescent="0.2">
      <c r="A56" s="37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</row>
    <row r="57" spans="1:12" ht="11.25" customHeight="1" x14ac:dyDescent="0.2">
      <c r="A57" s="37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2" ht="11.25" customHeight="1" x14ac:dyDescent="0.2">
      <c r="A58" s="485" t="s">
        <v>1098</v>
      </c>
      <c r="B58" s="18">
        <f t="shared" ref="B58:L58" si="1">B59+B65</f>
        <v>0</v>
      </c>
      <c r="C58" s="18">
        <f t="shared" si="1"/>
        <v>0</v>
      </c>
      <c r="D58" s="18">
        <f t="shared" si="1"/>
        <v>0</v>
      </c>
      <c r="E58" s="18">
        <f t="shared" si="1"/>
        <v>0</v>
      </c>
      <c r="F58" s="18">
        <f t="shared" si="1"/>
        <v>0</v>
      </c>
      <c r="G58" s="18">
        <f t="shared" si="1"/>
        <v>0</v>
      </c>
      <c r="H58" s="18">
        <f t="shared" si="1"/>
        <v>0</v>
      </c>
      <c r="I58" s="18">
        <f t="shared" si="1"/>
        <v>0</v>
      </c>
      <c r="J58" s="18">
        <f t="shared" si="1"/>
        <v>0</v>
      </c>
      <c r="K58" s="18">
        <f t="shared" si="1"/>
        <v>0</v>
      </c>
      <c r="L58" s="18">
        <f t="shared" si="1"/>
        <v>0</v>
      </c>
    </row>
    <row r="59" spans="1:12" ht="11.25" customHeight="1" x14ac:dyDescent="0.2">
      <c r="A59" s="484" t="s">
        <v>771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spans="1:12" ht="11.25" customHeight="1" x14ac:dyDescent="0.2">
      <c r="A60" s="484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</row>
    <row r="61" spans="1:12" ht="11.25" customHeight="1" x14ac:dyDescent="0.2">
      <c r="A61" s="377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</row>
    <row r="62" spans="1:12" ht="11.25" customHeight="1" x14ac:dyDescent="0.2">
      <c r="A62" s="377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</row>
    <row r="63" spans="1:12" ht="11.25" customHeight="1" x14ac:dyDescent="0.2">
      <c r="A63" s="37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</row>
    <row r="64" spans="1:12" ht="11.25" customHeight="1" x14ac:dyDescent="0.2">
      <c r="A64" s="377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</row>
    <row r="65" spans="1:12" ht="11.25" customHeight="1" x14ac:dyDescent="0.2">
      <c r="A65" s="484" t="s">
        <v>772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</row>
    <row r="66" spans="1:12" ht="11.25" customHeight="1" x14ac:dyDescent="0.2">
      <c r="A66" s="484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</row>
    <row r="67" spans="1:12" ht="11.25" customHeight="1" x14ac:dyDescent="0.2">
      <c r="A67" s="37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</row>
    <row r="68" spans="1:12" ht="11.25" customHeight="1" x14ac:dyDescent="0.2">
      <c r="A68" s="37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</row>
    <row r="69" spans="1:12" ht="11.25" customHeight="1" x14ac:dyDescent="0.2">
      <c r="A69" s="377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</row>
    <row r="70" spans="1:12" ht="11.25" customHeight="1" x14ac:dyDescent="0.2">
      <c r="A70" s="381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</row>
    <row r="71" spans="1:12" ht="11.25" customHeight="1" x14ac:dyDescent="0.2">
      <c r="A71" s="2" t="s">
        <v>773</v>
      </c>
      <c r="B71" s="44">
        <f t="shared" ref="B71:L71" si="2">B45+B58</f>
        <v>0</v>
      </c>
      <c r="C71" s="44">
        <f t="shared" si="2"/>
        <v>0</v>
      </c>
      <c r="D71" s="44">
        <f t="shared" si="2"/>
        <v>0</v>
      </c>
      <c r="E71" s="44">
        <f t="shared" si="2"/>
        <v>0</v>
      </c>
      <c r="F71" s="44">
        <f t="shared" si="2"/>
        <v>0</v>
      </c>
      <c r="G71" s="44">
        <f t="shared" si="2"/>
        <v>0</v>
      </c>
      <c r="H71" s="44">
        <f t="shared" si="2"/>
        <v>0</v>
      </c>
      <c r="I71" s="44">
        <f t="shared" si="2"/>
        <v>0</v>
      </c>
      <c r="J71" s="44">
        <f t="shared" si="2"/>
        <v>0</v>
      </c>
      <c r="K71" s="44">
        <f t="shared" si="2"/>
        <v>0</v>
      </c>
      <c r="L71" s="19">
        <f t="shared" si="2"/>
        <v>0</v>
      </c>
    </row>
    <row r="72" spans="1:12" ht="11.25" customHeight="1" x14ac:dyDescent="0.2">
      <c r="A72" s="2" t="s">
        <v>774</v>
      </c>
      <c r="B72" s="44"/>
      <c r="C72" s="44"/>
      <c r="D72" s="44"/>
      <c r="E72" s="44"/>
      <c r="F72" s="44"/>
      <c r="G72" s="44"/>
      <c r="H72" s="44"/>
      <c r="I72" s="44"/>
      <c r="J72" s="44"/>
      <c r="K72" s="42"/>
      <c r="L72" s="19"/>
    </row>
    <row r="73" spans="1:12" ht="11.25" customHeight="1" x14ac:dyDescent="0.2">
      <c r="A73" s="2" t="s">
        <v>775</v>
      </c>
      <c r="B73" s="44">
        <f t="shared" ref="B73:L73" si="3">B45</f>
        <v>0</v>
      </c>
      <c r="C73" s="44">
        <f t="shared" si="3"/>
        <v>0</v>
      </c>
      <c r="D73" s="44">
        <f t="shared" si="3"/>
        <v>0</v>
      </c>
      <c r="E73" s="44">
        <f t="shared" si="3"/>
        <v>0</v>
      </c>
      <c r="F73" s="44">
        <f t="shared" si="3"/>
        <v>0</v>
      </c>
      <c r="G73" s="44">
        <f t="shared" si="3"/>
        <v>0</v>
      </c>
      <c r="H73" s="44">
        <f t="shared" si="3"/>
        <v>0</v>
      </c>
      <c r="I73" s="44">
        <f t="shared" si="3"/>
        <v>0</v>
      </c>
      <c r="J73" s="44">
        <f t="shared" si="3"/>
        <v>0</v>
      </c>
      <c r="K73" s="44">
        <f t="shared" si="3"/>
        <v>0</v>
      </c>
      <c r="L73" s="19">
        <f t="shared" si="3"/>
        <v>0</v>
      </c>
    </row>
    <row r="74" spans="1:12" ht="11.25" customHeight="1" x14ac:dyDescent="0.2">
      <c r="A74" s="2" t="s">
        <v>776</v>
      </c>
      <c r="B74" s="44">
        <f t="shared" ref="B74:L74" si="4">IF(B72&gt;0,B71/B72*100,0)</f>
        <v>0</v>
      </c>
      <c r="C74" s="44">
        <f t="shared" si="4"/>
        <v>0</v>
      </c>
      <c r="D74" s="44">
        <f t="shared" si="4"/>
        <v>0</v>
      </c>
      <c r="E74" s="44">
        <f t="shared" si="4"/>
        <v>0</v>
      </c>
      <c r="F74" s="44">
        <f t="shared" si="4"/>
        <v>0</v>
      </c>
      <c r="G74" s="44">
        <f t="shared" si="4"/>
        <v>0</v>
      </c>
      <c r="H74" s="44">
        <f t="shared" si="4"/>
        <v>0</v>
      </c>
      <c r="I74" s="44">
        <f t="shared" si="4"/>
        <v>0</v>
      </c>
      <c r="J74" s="44">
        <f t="shared" si="4"/>
        <v>0</v>
      </c>
      <c r="K74" s="44">
        <f t="shared" si="4"/>
        <v>0</v>
      </c>
      <c r="L74" s="19">
        <f t="shared" si="4"/>
        <v>0</v>
      </c>
    </row>
    <row r="75" spans="1:12" ht="12.75" x14ac:dyDescent="0.2">
      <c r="A75" s="922" t="s">
        <v>1134</v>
      </c>
      <c r="B75" s="923"/>
      <c r="C75" s="923"/>
      <c r="D75" s="923"/>
      <c r="E75" s="923"/>
      <c r="F75" s="923"/>
      <c r="G75" s="923"/>
      <c r="H75" s="923"/>
      <c r="I75" s="923"/>
      <c r="J75" s="923"/>
      <c r="K75" s="923"/>
      <c r="L75" s="923"/>
    </row>
    <row r="76" spans="1:12" ht="11.25" customHeight="1" x14ac:dyDescent="0.2">
      <c r="A76" s="373"/>
    </row>
    <row r="80" spans="1:12" s="305" customFormat="1" ht="11.25" customHeight="1" x14ac:dyDescent="0.2">
      <c r="A80" s="531" t="s">
        <v>1118</v>
      </c>
      <c r="B80" s="531" t="s">
        <v>1120</v>
      </c>
      <c r="C80" s="531"/>
      <c r="E80" s="531"/>
      <c r="F80" s="532" t="s">
        <v>1122</v>
      </c>
    </row>
    <row r="81" spans="1:6" s="305" customFormat="1" ht="11.25" customHeight="1" x14ac:dyDescent="0.2">
      <c r="A81" s="531" t="s">
        <v>1119</v>
      </c>
      <c r="B81" s="531" t="s">
        <v>1121</v>
      </c>
      <c r="C81" s="531"/>
      <c r="E81" s="531"/>
      <c r="F81" s="531" t="s">
        <v>1123</v>
      </c>
    </row>
    <row r="82" spans="1:6" s="305" customFormat="1" ht="11.25" customHeight="1" x14ac:dyDescent="0.2">
      <c r="A82" s="534"/>
      <c r="B82" s="537" t="s">
        <v>1136</v>
      </c>
      <c r="C82" s="537"/>
      <c r="E82" s="537"/>
      <c r="F82" s="534" t="s">
        <v>1137</v>
      </c>
    </row>
  </sheetData>
  <mergeCells count="11">
    <mergeCell ref="A15:L15"/>
    <mergeCell ref="A11:L11"/>
    <mergeCell ref="A14:L14"/>
    <mergeCell ref="K17:L17"/>
    <mergeCell ref="A16:L16"/>
    <mergeCell ref="C18:D18"/>
    <mergeCell ref="A75:L75"/>
    <mergeCell ref="D19:D20"/>
    <mergeCell ref="A18:A19"/>
    <mergeCell ref="F17:G17"/>
    <mergeCell ref="H17:I17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7"/>
  <dimension ref="A1:W189"/>
  <sheetViews>
    <sheetView showGridLines="0" zoomScaleNormal="100" workbookViewId="0"/>
  </sheetViews>
  <sheetFormatPr defaultColWidth="1" defaultRowHeight="11.25" customHeight="1" x14ac:dyDescent="0.2"/>
  <cols>
    <col min="1" max="1" width="84.7109375" style="273" customWidth="1"/>
    <col min="2" max="5" width="19" style="273" customWidth="1"/>
    <col min="6" max="59" width="15.7109375" style="273" customWidth="1"/>
    <col min="60" max="16384" width="1" style="273"/>
  </cols>
  <sheetData>
    <row r="1" spans="1:23" s="50" customFormat="1" ht="12.75" x14ac:dyDescent="0.2"/>
    <row r="2" spans="1:23" s="50" customFormat="1" ht="25.5" customHeight="1" x14ac:dyDescent="0.35">
      <c r="A2" s="506" t="s">
        <v>1113</v>
      </c>
    </row>
    <row r="3" spans="1:23" s="50" customFormat="1" ht="15.75" customHeight="1" x14ac:dyDescent="0.25">
      <c r="A3" s="235" t="s">
        <v>1114</v>
      </c>
    </row>
    <row r="4" spans="1:23" s="50" customFormat="1" ht="15.75" customHeight="1" x14ac:dyDescent="0.25">
      <c r="A4" s="235" t="s">
        <v>1115</v>
      </c>
    </row>
    <row r="5" spans="1:23" s="50" customFormat="1" ht="15.75" customHeight="1" x14ac:dyDescent="0.25">
      <c r="A5" s="235" t="s">
        <v>1116</v>
      </c>
    </row>
    <row r="6" spans="1:23" s="50" customFormat="1" ht="15.75" x14ac:dyDescent="0.25">
      <c r="A6" s="51" t="s">
        <v>328</v>
      </c>
      <c r="B6" s="51"/>
      <c r="C6" s="51"/>
      <c r="D6" s="51"/>
      <c r="E6" s="51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</row>
    <row r="7" spans="1:23" s="50" customFormat="1" ht="12.75" x14ac:dyDescent="0.2">
      <c r="A7" s="52"/>
    </row>
    <row r="8" spans="1:23" ht="12.75" x14ac:dyDescent="0.2">
      <c r="A8" s="407" t="s">
        <v>1113</v>
      </c>
      <c r="B8" s="53"/>
      <c r="C8" s="53"/>
      <c r="D8" s="53"/>
      <c r="E8" s="53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</row>
    <row r="9" spans="1:23" s="50" customFormat="1" ht="12.75" x14ac:dyDescent="0.2">
      <c r="A9" s="366" t="s">
        <v>64</v>
      </c>
      <c r="B9" s="366"/>
      <c r="C9" s="366"/>
      <c r="D9" s="366"/>
      <c r="E9" s="366"/>
      <c r="F9" s="366"/>
      <c r="G9" s="366"/>
      <c r="H9" s="366"/>
      <c r="I9" s="366"/>
      <c r="J9" s="366"/>
      <c r="K9" s="366"/>
      <c r="L9" s="366"/>
      <c r="M9" s="366"/>
      <c r="N9" s="366"/>
      <c r="O9" s="366"/>
      <c r="P9" s="366"/>
      <c r="Q9" s="366"/>
      <c r="R9" s="366"/>
      <c r="S9" s="366"/>
      <c r="T9" s="366"/>
      <c r="U9" s="366"/>
      <c r="V9" s="366"/>
      <c r="W9" s="366"/>
    </row>
    <row r="10" spans="1:23" s="50" customFormat="1" ht="12.75" x14ac:dyDescent="0.2">
      <c r="A10" s="54" t="s">
        <v>202</v>
      </c>
      <c r="B10" s="54"/>
      <c r="C10" s="54"/>
      <c r="D10" s="54"/>
      <c r="E10" s="54"/>
    </row>
    <row r="11" spans="1:23" s="50" customFormat="1" ht="12.75" x14ac:dyDescent="0.2">
      <c r="A11" s="752" t="s">
        <v>66</v>
      </c>
      <c r="B11" s="752"/>
      <c r="C11" s="752"/>
      <c r="D11" s="752"/>
      <c r="E11" s="752"/>
    </row>
    <row r="12" spans="1:23" s="50" customFormat="1" ht="12.75" x14ac:dyDescent="0.2">
      <c r="A12" s="529" t="s">
        <v>1148</v>
      </c>
      <c r="B12" s="529"/>
      <c r="C12" s="529"/>
      <c r="D12" s="529"/>
      <c r="E12" s="529"/>
      <c r="F12" s="529"/>
      <c r="G12" s="529"/>
      <c r="H12" s="529"/>
      <c r="I12" s="529"/>
      <c r="J12" s="529"/>
    </row>
    <row r="13" spans="1:23" s="50" customFormat="1" ht="12.75" x14ac:dyDescent="0.2">
      <c r="A13" s="273" t="s">
        <v>1117</v>
      </c>
      <c r="B13" s="251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</row>
    <row r="14" spans="1:23" s="50" customFormat="1" ht="12.75" hidden="1" x14ac:dyDescent="0.2">
      <c r="A14" s="752"/>
      <c r="B14" s="752"/>
      <c r="C14" s="752"/>
      <c r="D14" s="752"/>
      <c r="E14" s="752"/>
    </row>
    <row r="15" spans="1:23" s="50" customFormat="1" ht="12.75" hidden="1" x14ac:dyDescent="0.2">
      <c r="A15" s="752"/>
      <c r="B15" s="752"/>
      <c r="C15" s="752"/>
      <c r="D15" s="752"/>
      <c r="E15" s="752"/>
    </row>
    <row r="16" spans="1:23" s="50" customFormat="1" ht="11.25" hidden="1" customHeight="1" x14ac:dyDescent="0.2">
      <c r="A16" s="53"/>
      <c r="B16" s="53"/>
      <c r="C16" s="53"/>
      <c r="D16" s="53"/>
      <c r="E16" s="53"/>
    </row>
    <row r="17" spans="1:6" s="50" customFormat="1" ht="11.25" hidden="1" customHeight="1" x14ac:dyDescent="0.2">
      <c r="A17" s="53"/>
      <c r="B17" s="53"/>
      <c r="C17" s="53"/>
      <c r="D17" s="53"/>
      <c r="E17" s="53"/>
    </row>
    <row r="18" spans="1:6" s="50" customFormat="1" ht="12.75" x14ac:dyDescent="0.2">
      <c r="A18" s="56"/>
      <c r="B18" s="56"/>
      <c r="C18" s="56"/>
      <c r="D18" s="56"/>
      <c r="E18" s="56"/>
    </row>
    <row r="19" spans="1:6" s="50" customFormat="1" ht="12.75" x14ac:dyDescent="0.2">
      <c r="A19" s="50" t="s">
        <v>4</v>
      </c>
      <c r="B19" s="58" t="s">
        <v>340</v>
      </c>
    </row>
    <row r="20" spans="1:6" s="389" customFormat="1" ht="21" customHeight="1" x14ac:dyDescent="0.2">
      <c r="A20" s="699" t="s">
        <v>65</v>
      </c>
      <c r="B20" s="700" t="str">
        <f>CONCATENATE("Até o  ", B13)</f>
        <v>Até o  Bimestre</v>
      </c>
      <c r="C20" s="388"/>
      <c r="D20" s="388"/>
      <c r="E20" s="388"/>
      <c r="F20" s="388"/>
    </row>
    <row r="21" spans="1:6" ht="11.25" customHeight="1" x14ac:dyDescent="0.2">
      <c r="A21" s="390" t="s">
        <v>69</v>
      </c>
      <c r="B21" s="391"/>
      <c r="C21" s="392"/>
      <c r="D21" s="392"/>
      <c r="E21" s="392"/>
      <c r="F21" s="392"/>
    </row>
    <row r="22" spans="1:6" ht="11.25" customHeight="1" x14ac:dyDescent="0.2">
      <c r="A22" s="393" t="s">
        <v>295</v>
      </c>
      <c r="B22" s="394">
        <f>'RREO-Anexo 01'!B95</f>
        <v>1200000000</v>
      </c>
      <c r="C22" s="392"/>
      <c r="D22" s="392"/>
      <c r="E22" s="392"/>
      <c r="F22" s="392"/>
    </row>
    <row r="23" spans="1:6" ht="11.25" customHeight="1" x14ac:dyDescent="0.2">
      <c r="A23" s="393" t="s">
        <v>296</v>
      </c>
      <c r="B23" s="394">
        <f>'RREO-Anexo 01'!C95</f>
        <v>1271412485.45</v>
      </c>
      <c r="C23" s="392"/>
      <c r="D23" s="392"/>
      <c r="E23" s="392"/>
      <c r="F23" s="392"/>
    </row>
    <row r="24" spans="1:6" ht="11.25" customHeight="1" x14ac:dyDescent="0.2">
      <c r="A24" s="393" t="s">
        <v>37</v>
      </c>
      <c r="B24" s="394">
        <f>'RREO-Anexo 01'!F95</f>
        <v>738171333.51999998</v>
      </c>
      <c r="C24" s="392"/>
      <c r="D24" s="392"/>
      <c r="E24" s="392"/>
      <c r="F24" s="392"/>
    </row>
    <row r="25" spans="1:6" ht="11.25" customHeight="1" x14ac:dyDescent="0.2">
      <c r="A25" s="393" t="s">
        <v>38</v>
      </c>
      <c r="B25" s="394">
        <f>'RREO-Anexo 01'!F96</f>
        <v>0</v>
      </c>
      <c r="C25" s="392"/>
      <c r="D25" s="392"/>
      <c r="E25" s="392"/>
      <c r="F25" s="392"/>
    </row>
    <row r="26" spans="1:6" ht="11.25" customHeight="1" x14ac:dyDescent="0.2">
      <c r="A26" s="393" t="s">
        <v>39</v>
      </c>
      <c r="B26" s="394">
        <f>'RREO-Anexo 01'!F98</f>
        <v>116833985.11</v>
      </c>
      <c r="C26" s="392"/>
      <c r="D26" s="392"/>
      <c r="E26" s="392"/>
      <c r="F26" s="392"/>
    </row>
    <row r="27" spans="1:6" ht="11.25" customHeight="1" x14ac:dyDescent="0.2">
      <c r="A27" s="390" t="s">
        <v>97</v>
      </c>
      <c r="B27" s="394"/>
      <c r="C27" s="392"/>
      <c r="D27" s="392"/>
      <c r="E27" s="392"/>
      <c r="F27" s="392"/>
    </row>
    <row r="28" spans="1:6" ht="11.25" customHeight="1" x14ac:dyDescent="0.2">
      <c r="A28" s="318" t="s">
        <v>40</v>
      </c>
      <c r="B28" s="394">
        <f>'RREO-Anexo 01'!B128</f>
        <v>1174530000</v>
      </c>
      <c r="C28" s="392"/>
      <c r="D28" s="392"/>
      <c r="E28" s="392"/>
      <c r="F28" s="392"/>
    </row>
    <row r="29" spans="1:6" ht="11.25" customHeight="1" x14ac:dyDescent="0.2">
      <c r="A29" s="318" t="s">
        <v>41</v>
      </c>
      <c r="B29" s="394">
        <f>'RREO-Anexo 01'!C128</f>
        <v>1362776470.5599997</v>
      </c>
      <c r="C29" s="392"/>
      <c r="D29" s="392"/>
      <c r="E29" s="392"/>
      <c r="F29" s="392"/>
    </row>
    <row r="30" spans="1:6" ht="11.25" customHeight="1" x14ac:dyDescent="0.2">
      <c r="A30" s="318" t="s">
        <v>42</v>
      </c>
      <c r="B30" s="394">
        <f>'RREO-Anexo 01'!E128</f>
        <v>741961255.83000004</v>
      </c>
      <c r="C30" s="392"/>
      <c r="D30" s="392"/>
      <c r="E30" s="392"/>
      <c r="F30" s="392"/>
    </row>
    <row r="31" spans="1:6" ht="11.25" customHeight="1" x14ac:dyDescent="0.2">
      <c r="A31" s="393" t="s">
        <v>43</v>
      </c>
      <c r="B31" s="394">
        <f>'RREO-Anexo 01'!H128</f>
        <v>544586446.93000007</v>
      </c>
      <c r="C31" s="392"/>
      <c r="D31" s="392"/>
      <c r="E31" s="392"/>
      <c r="F31" s="392"/>
    </row>
    <row r="32" spans="1:6" ht="11.25" customHeight="1" x14ac:dyDescent="0.2">
      <c r="A32" s="318" t="s">
        <v>505</v>
      </c>
      <c r="B32" s="394">
        <f>'RREO-Anexo 01'!J128</f>
        <v>476683720.57000005</v>
      </c>
      <c r="C32" s="392"/>
      <c r="D32" s="392"/>
      <c r="E32" s="392"/>
      <c r="F32" s="392"/>
    </row>
    <row r="33" spans="1:6" ht="11.25" customHeight="1" x14ac:dyDescent="0.2">
      <c r="A33" s="395" t="s">
        <v>44</v>
      </c>
      <c r="B33" s="396">
        <f>IF(A13="Período: 6º Bimestre",'RREO-Anexo 01'!E129,'RREO-Anexo 01'!H129)</f>
        <v>193584886.58999991</v>
      </c>
      <c r="C33" s="392"/>
      <c r="D33" s="392"/>
      <c r="E33" s="392"/>
      <c r="F33" s="392"/>
    </row>
    <row r="34" spans="1:6" ht="11.25" customHeight="1" x14ac:dyDescent="0.2">
      <c r="A34" s="397"/>
      <c r="B34" s="398"/>
      <c r="C34" s="392"/>
      <c r="D34" s="392"/>
      <c r="E34" s="392"/>
      <c r="F34" s="392"/>
    </row>
    <row r="35" spans="1:6" ht="11.25" hidden="1" customHeight="1" x14ac:dyDescent="0.2">
      <c r="A35" s="318"/>
      <c r="B35" s="399"/>
      <c r="C35" s="392"/>
      <c r="D35" s="392"/>
      <c r="E35" s="392"/>
      <c r="F35" s="392"/>
    </row>
    <row r="36" spans="1:6" ht="11.25" hidden="1" customHeight="1" x14ac:dyDescent="0.2">
      <c r="A36" s="318"/>
      <c r="B36" s="399"/>
      <c r="C36" s="392"/>
      <c r="D36" s="392"/>
      <c r="E36" s="392"/>
      <c r="F36" s="392"/>
    </row>
    <row r="37" spans="1:6" ht="11.25" hidden="1" customHeight="1" x14ac:dyDescent="0.2">
      <c r="A37" s="318"/>
      <c r="B37" s="399"/>
      <c r="C37" s="392"/>
      <c r="D37" s="392"/>
      <c r="E37" s="392"/>
      <c r="F37" s="392"/>
    </row>
    <row r="38" spans="1:6" ht="11.25" hidden="1" customHeight="1" x14ac:dyDescent="0.2">
      <c r="A38" s="318"/>
      <c r="B38" s="399"/>
      <c r="C38" s="392"/>
      <c r="D38" s="392"/>
      <c r="E38" s="392"/>
      <c r="F38" s="392"/>
    </row>
    <row r="39" spans="1:6" ht="11.25" hidden="1" customHeight="1" x14ac:dyDescent="0.2">
      <c r="A39" s="318"/>
      <c r="B39" s="399"/>
      <c r="C39" s="392"/>
      <c r="D39" s="392"/>
      <c r="E39" s="392"/>
      <c r="F39" s="392"/>
    </row>
    <row r="40" spans="1:6" ht="11.25" hidden="1" customHeight="1" x14ac:dyDescent="0.2">
      <c r="A40" s="395"/>
      <c r="B40" s="400"/>
      <c r="C40" s="392"/>
      <c r="D40" s="392"/>
      <c r="E40" s="392"/>
      <c r="F40" s="392"/>
    </row>
    <row r="41" spans="1:6" s="389" customFormat="1" ht="21" customHeight="1" x14ac:dyDescent="0.2">
      <c r="A41" s="677" t="s">
        <v>205</v>
      </c>
      <c r="B41" s="701" t="str">
        <f>CONCATENATE("Até o  ", B13)</f>
        <v>Até o  Bimestre</v>
      </c>
      <c r="C41" s="388"/>
      <c r="D41" s="388"/>
      <c r="E41" s="388"/>
      <c r="F41" s="388"/>
    </row>
    <row r="42" spans="1:6" ht="11.25" customHeight="1" x14ac:dyDescent="0.2">
      <c r="A42" s="401" t="s">
        <v>203</v>
      </c>
      <c r="B42" s="391">
        <f>'RREO-Anexo 02'!E214</f>
        <v>741961255.8299998</v>
      </c>
      <c r="C42" s="392"/>
      <c r="D42" s="392"/>
      <c r="E42" s="392"/>
      <c r="F42" s="392"/>
    </row>
    <row r="43" spans="1:6" ht="11.25" customHeight="1" x14ac:dyDescent="0.2">
      <c r="A43" s="402" t="s">
        <v>204</v>
      </c>
      <c r="B43" s="396">
        <f>'RREO-Anexo 02'!I214</f>
        <v>544586446.93000007</v>
      </c>
      <c r="C43" s="392"/>
      <c r="D43" s="392"/>
      <c r="E43" s="392"/>
      <c r="F43" s="392"/>
    </row>
    <row r="44" spans="1:6" ht="11.25" customHeight="1" x14ac:dyDescent="0.2">
      <c r="A44" s="318"/>
      <c r="B44" s="399"/>
      <c r="C44" s="392"/>
      <c r="D44" s="392"/>
      <c r="E44" s="392"/>
      <c r="F44" s="392"/>
    </row>
    <row r="45" spans="1:6" ht="11.25" hidden="1" customHeight="1" x14ac:dyDescent="0.2">
      <c r="A45" s="318"/>
      <c r="B45" s="399"/>
      <c r="C45" s="392"/>
      <c r="D45" s="392"/>
      <c r="E45" s="392"/>
      <c r="F45" s="392"/>
    </row>
    <row r="46" spans="1:6" ht="11.25" hidden="1" customHeight="1" x14ac:dyDescent="0.2">
      <c r="A46" s="318"/>
      <c r="B46" s="399"/>
      <c r="C46" s="392"/>
      <c r="D46" s="392"/>
      <c r="E46" s="392"/>
      <c r="F46" s="392"/>
    </row>
    <row r="47" spans="1:6" ht="11.25" hidden="1" customHeight="1" x14ac:dyDescent="0.2">
      <c r="A47" s="318"/>
      <c r="B47" s="399"/>
      <c r="C47" s="392"/>
      <c r="D47" s="392"/>
      <c r="E47" s="392"/>
      <c r="F47" s="392"/>
    </row>
    <row r="48" spans="1:6" ht="11.25" hidden="1" customHeight="1" x14ac:dyDescent="0.2">
      <c r="A48" s="318"/>
      <c r="B48" s="399"/>
      <c r="C48" s="392"/>
      <c r="D48" s="392"/>
      <c r="E48" s="392"/>
      <c r="F48" s="392"/>
    </row>
    <row r="49" spans="1:6" ht="11.25" hidden="1" customHeight="1" x14ac:dyDescent="0.2">
      <c r="A49" s="318"/>
      <c r="B49" s="399"/>
      <c r="C49" s="392"/>
      <c r="D49" s="392"/>
      <c r="E49" s="392"/>
      <c r="F49" s="392"/>
    </row>
    <row r="50" spans="1:6" ht="11.25" hidden="1" customHeight="1" x14ac:dyDescent="0.2">
      <c r="A50" s="318"/>
      <c r="B50" s="399"/>
      <c r="C50" s="392"/>
      <c r="D50" s="392"/>
      <c r="E50" s="392"/>
      <c r="F50" s="392"/>
    </row>
    <row r="51" spans="1:6" s="389" customFormat="1" ht="23.25" customHeight="1" x14ac:dyDescent="0.2">
      <c r="A51" s="702" t="s">
        <v>215</v>
      </c>
      <c r="B51" s="700" t="str">
        <f>CONCATENATE("Até o  ", B13)</f>
        <v>Até o  Bimestre</v>
      </c>
      <c r="C51" s="388"/>
      <c r="D51" s="388"/>
      <c r="E51" s="388"/>
      <c r="F51" s="388"/>
    </row>
    <row r="52" spans="1:6" ht="11.25" customHeight="1" x14ac:dyDescent="0.2">
      <c r="A52" s="403" t="s">
        <v>216</v>
      </c>
      <c r="B52" s="391">
        <f>'RREO-Anexo 03'!N50</f>
        <v>1258338239.9100003</v>
      </c>
      <c r="C52" s="392"/>
      <c r="D52" s="392"/>
      <c r="E52" s="392"/>
      <c r="F52" s="392"/>
    </row>
    <row r="53" spans="1:6" ht="11.25" customHeight="1" x14ac:dyDescent="0.2">
      <c r="A53" s="401" t="s">
        <v>785</v>
      </c>
      <c r="B53" s="394">
        <f>'RREO-Anexo 03'!N52</f>
        <v>1258350493.4200003</v>
      </c>
      <c r="C53" s="392"/>
      <c r="D53" s="392"/>
      <c r="E53" s="392"/>
      <c r="F53" s="392"/>
    </row>
    <row r="54" spans="1:6" ht="11.25" customHeight="1" x14ac:dyDescent="0.2">
      <c r="A54" s="404" t="s">
        <v>786</v>
      </c>
      <c r="B54" s="396">
        <f>'RREO-Anexo 03'!N54</f>
        <v>1258350493.4200003</v>
      </c>
      <c r="C54" s="392"/>
      <c r="D54" s="392"/>
      <c r="E54" s="392"/>
      <c r="F54" s="392"/>
    </row>
    <row r="55" spans="1:6" ht="11.25" customHeight="1" x14ac:dyDescent="0.2">
      <c r="A55" s="318"/>
      <c r="B55" s="399"/>
      <c r="C55" s="392"/>
      <c r="D55" s="392"/>
      <c r="E55" s="392"/>
      <c r="F55" s="392"/>
    </row>
    <row r="56" spans="1:6" ht="11.25" hidden="1" customHeight="1" x14ac:dyDescent="0.2">
      <c r="A56" s="318"/>
      <c r="B56" s="399"/>
      <c r="C56" s="392"/>
      <c r="D56" s="392"/>
      <c r="E56" s="392"/>
      <c r="F56" s="392"/>
    </row>
    <row r="57" spans="1:6" ht="11.25" hidden="1" customHeight="1" x14ac:dyDescent="0.2">
      <c r="A57" s="318"/>
      <c r="B57" s="399"/>
      <c r="C57" s="392"/>
      <c r="D57" s="392"/>
      <c r="E57" s="392"/>
      <c r="F57" s="392"/>
    </row>
    <row r="58" spans="1:6" ht="11.25" hidden="1" customHeight="1" x14ac:dyDescent="0.2">
      <c r="A58" s="318"/>
      <c r="B58" s="399"/>
      <c r="C58" s="392"/>
      <c r="D58" s="392"/>
      <c r="E58" s="392"/>
      <c r="F58" s="392"/>
    </row>
    <row r="59" spans="1:6" ht="11.25" hidden="1" customHeight="1" x14ac:dyDescent="0.2">
      <c r="A59" s="318"/>
      <c r="B59" s="399"/>
      <c r="C59" s="392"/>
      <c r="D59" s="392"/>
      <c r="E59" s="392"/>
      <c r="F59" s="392"/>
    </row>
    <row r="60" spans="1:6" ht="11.25" hidden="1" customHeight="1" x14ac:dyDescent="0.2">
      <c r="A60" s="318"/>
      <c r="B60" s="399"/>
      <c r="C60" s="392"/>
      <c r="D60" s="392"/>
      <c r="E60" s="392"/>
      <c r="F60" s="392"/>
    </row>
    <row r="61" spans="1:6" ht="11.25" hidden="1" customHeight="1" x14ac:dyDescent="0.2">
      <c r="A61" s="318"/>
      <c r="B61" s="399"/>
      <c r="C61" s="392"/>
      <c r="D61" s="392"/>
      <c r="E61" s="392"/>
      <c r="F61" s="392"/>
    </row>
    <row r="62" spans="1:6" ht="11.25" customHeight="1" x14ac:dyDescent="0.2">
      <c r="A62" s="318"/>
      <c r="B62" s="399"/>
      <c r="C62" s="392"/>
      <c r="D62" s="392"/>
      <c r="E62" s="392"/>
      <c r="F62" s="392"/>
    </row>
    <row r="63" spans="1:6" ht="11.25" customHeight="1" x14ac:dyDescent="0.2">
      <c r="A63" s="318"/>
      <c r="B63" s="399"/>
      <c r="C63" s="392"/>
      <c r="D63" s="392"/>
      <c r="E63" s="392"/>
      <c r="F63" s="392"/>
    </row>
    <row r="64" spans="1:6" ht="11.25" customHeight="1" x14ac:dyDescent="0.2">
      <c r="A64" s="318"/>
      <c r="B64" s="399"/>
      <c r="C64" s="392"/>
      <c r="D64" s="392"/>
      <c r="E64" s="392"/>
      <c r="F64" s="392"/>
    </row>
    <row r="65" spans="1:6" ht="11.25" customHeight="1" x14ac:dyDescent="0.2">
      <c r="A65" s="318"/>
      <c r="B65" s="399"/>
      <c r="C65" s="392"/>
      <c r="D65" s="392"/>
      <c r="E65" s="392"/>
      <c r="F65" s="392"/>
    </row>
    <row r="66" spans="1:6" s="389" customFormat="1" ht="21.75" customHeight="1" x14ac:dyDescent="0.2">
      <c r="A66" s="677" t="s">
        <v>45</v>
      </c>
      <c r="B66" s="700" t="str">
        <f>CONCATENATE("Até o  ", B13)</f>
        <v>Até o  Bimestre</v>
      </c>
      <c r="C66" s="388"/>
      <c r="D66" s="388"/>
      <c r="E66" s="388"/>
      <c r="F66" s="388"/>
    </row>
    <row r="67" spans="1:6" s="407" customFormat="1" ht="11.25" customHeight="1" x14ac:dyDescent="0.2">
      <c r="A67" s="405" t="s">
        <v>730</v>
      </c>
      <c r="B67" s="394"/>
      <c r="C67" s="406"/>
      <c r="D67" s="406"/>
      <c r="E67" s="406"/>
      <c r="F67" s="406"/>
    </row>
    <row r="68" spans="1:6" ht="11.25" customHeight="1" x14ac:dyDescent="0.2">
      <c r="A68" s="405" t="s">
        <v>731</v>
      </c>
      <c r="B68" s="394">
        <f>'RREO-Anexo 04'!C43</f>
        <v>50503768.110000007</v>
      </c>
      <c r="C68" s="392"/>
      <c r="D68" s="392"/>
      <c r="E68" s="392"/>
      <c r="F68" s="392"/>
    </row>
    <row r="69" spans="1:6" ht="11.25" customHeight="1" x14ac:dyDescent="0.2">
      <c r="A69" s="405" t="s">
        <v>777</v>
      </c>
      <c r="B69" s="394">
        <f>'RREO-Anexo 04'!C58</f>
        <v>43627222.060000002</v>
      </c>
      <c r="C69" s="392"/>
      <c r="D69" s="392"/>
      <c r="E69" s="392"/>
      <c r="F69" s="392"/>
    </row>
    <row r="70" spans="1:6" ht="11.25" customHeight="1" x14ac:dyDescent="0.2">
      <c r="A70" s="405" t="s">
        <v>732</v>
      </c>
      <c r="B70" s="394">
        <f>'RREO-Anexo 04'!D58</f>
        <v>43317831.799999997</v>
      </c>
      <c r="C70" s="392"/>
      <c r="D70" s="392"/>
      <c r="E70" s="392"/>
      <c r="F70" s="392"/>
    </row>
    <row r="71" spans="1:6" ht="11.25" customHeight="1" x14ac:dyDescent="0.2">
      <c r="A71" s="405" t="s">
        <v>733</v>
      </c>
      <c r="B71" s="394">
        <f>'RREO-Anexo 04'!C59</f>
        <v>6876546.0500000045</v>
      </c>
      <c r="C71" s="392"/>
      <c r="D71" s="392"/>
      <c r="E71" s="392"/>
      <c r="F71" s="392"/>
    </row>
    <row r="72" spans="1:6" ht="11.25" customHeight="1" x14ac:dyDescent="0.2">
      <c r="A72" s="405" t="s">
        <v>734</v>
      </c>
      <c r="B72" s="394"/>
      <c r="C72" s="392"/>
      <c r="D72" s="392"/>
      <c r="E72" s="392"/>
      <c r="F72" s="392"/>
    </row>
    <row r="73" spans="1:6" ht="11.25" customHeight="1" x14ac:dyDescent="0.2">
      <c r="A73" s="405" t="s">
        <v>731</v>
      </c>
      <c r="B73" s="394">
        <f>'RREO-Anexo 04'!C130</f>
        <v>0</v>
      </c>
      <c r="C73" s="392"/>
      <c r="D73" s="392"/>
      <c r="E73" s="392"/>
      <c r="F73" s="392"/>
    </row>
    <row r="74" spans="1:6" ht="11.25" customHeight="1" x14ac:dyDescent="0.2">
      <c r="A74" s="405" t="s">
        <v>777</v>
      </c>
      <c r="B74" s="394">
        <f>'RREO-Anexo 04'!C152</f>
        <v>0</v>
      </c>
      <c r="C74" s="392"/>
      <c r="D74" s="392"/>
      <c r="E74" s="392"/>
      <c r="F74" s="392"/>
    </row>
    <row r="75" spans="1:6" ht="11.25" customHeight="1" x14ac:dyDescent="0.2">
      <c r="A75" s="405" t="s">
        <v>732</v>
      </c>
      <c r="B75" s="394">
        <f>'RREO-Anexo 04'!D152</f>
        <v>0</v>
      </c>
      <c r="C75" s="392"/>
      <c r="D75" s="392"/>
      <c r="E75" s="392"/>
      <c r="F75" s="392"/>
    </row>
    <row r="76" spans="1:6" ht="11.25" customHeight="1" x14ac:dyDescent="0.2">
      <c r="A76" s="408" t="s">
        <v>733</v>
      </c>
      <c r="B76" s="396">
        <f>'RREO-Anexo 04'!C153</f>
        <v>0</v>
      </c>
      <c r="C76" s="392"/>
      <c r="D76" s="392"/>
      <c r="E76" s="392"/>
      <c r="F76" s="392"/>
    </row>
    <row r="77" spans="1:6" ht="11.25" customHeight="1" x14ac:dyDescent="0.2">
      <c r="A77" s="318"/>
      <c r="B77" s="409"/>
      <c r="C77" s="392"/>
      <c r="D77" s="392"/>
      <c r="E77" s="392"/>
      <c r="F77" s="392"/>
    </row>
    <row r="78" spans="1:6" ht="11.25" hidden="1" customHeight="1" x14ac:dyDescent="0.2">
      <c r="A78" s="318"/>
      <c r="B78" s="409"/>
      <c r="C78" s="392"/>
      <c r="D78" s="392"/>
      <c r="E78" s="392"/>
      <c r="F78" s="392"/>
    </row>
    <row r="79" spans="1:6" ht="11.25" hidden="1" customHeight="1" x14ac:dyDescent="0.2">
      <c r="A79" s="318"/>
      <c r="B79" s="409"/>
      <c r="C79" s="409"/>
      <c r="D79" s="409"/>
      <c r="E79" s="409"/>
      <c r="F79" s="392"/>
    </row>
    <row r="80" spans="1:6" ht="11.25" hidden="1" customHeight="1" x14ac:dyDescent="0.2">
      <c r="B80" s="392"/>
      <c r="C80" s="392"/>
      <c r="D80" s="392"/>
      <c r="E80" s="279"/>
      <c r="F80" s="392"/>
    </row>
    <row r="81" spans="1:6" ht="11.25" customHeight="1" x14ac:dyDescent="0.2">
      <c r="A81" s="678"/>
      <c r="B81" s="703" t="s">
        <v>217</v>
      </c>
      <c r="C81" s="703" t="s">
        <v>218</v>
      </c>
      <c r="D81" s="703" t="s">
        <v>219</v>
      </c>
      <c r="E81" s="392"/>
      <c r="F81" s="392"/>
    </row>
    <row r="82" spans="1:6" ht="11.25" customHeight="1" x14ac:dyDescent="0.2">
      <c r="A82" s="680" t="s">
        <v>220</v>
      </c>
      <c r="B82" s="704" t="s">
        <v>221</v>
      </c>
      <c r="C82" s="704" t="str">
        <f>CONCATENATE("Até o  ", B13)</f>
        <v>Até o  Bimestre</v>
      </c>
      <c r="D82" s="704"/>
      <c r="E82" s="392"/>
      <c r="F82" s="392"/>
    </row>
    <row r="83" spans="1:6" ht="11.25" customHeight="1" x14ac:dyDescent="0.2">
      <c r="A83" s="705"/>
      <c r="B83" s="704" t="s">
        <v>222</v>
      </c>
      <c r="C83" s="704"/>
      <c r="D83" s="704"/>
      <c r="E83" s="392"/>
      <c r="F83" s="392"/>
    </row>
    <row r="84" spans="1:6" ht="11.25" customHeight="1" x14ac:dyDescent="0.2">
      <c r="A84" s="705"/>
      <c r="B84" s="706" t="s">
        <v>75</v>
      </c>
      <c r="C84" s="706" t="s">
        <v>76</v>
      </c>
      <c r="D84" s="704" t="s">
        <v>77</v>
      </c>
      <c r="E84" s="392"/>
      <c r="F84" s="392"/>
    </row>
    <row r="85" spans="1:6" ht="11.25" customHeight="1" x14ac:dyDescent="0.2">
      <c r="A85" s="410" t="s">
        <v>779</v>
      </c>
      <c r="B85" s="96">
        <f>'RREO-Anexo 06'!B104</f>
        <v>18726000</v>
      </c>
      <c r="C85" s="63">
        <f>'RREO-Anexo 06'!B95</f>
        <v>175107175.48999989</v>
      </c>
      <c r="D85" s="66">
        <f>IF(B85&gt;0,C85/B85,0)</f>
        <v>9.3510186633557559</v>
      </c>
      <c r="E85" s="392"/>
      <c r="F85" s="392"/>
    </row>
    <row r="86" spans="1:6" ht="11.25" customHeight="1" x14ac:dyDescent="0.2">
      <c r="A86" s="402" t="s">
        <v>778</v>
      </c>
      <c r="B86" s="97">
        <f>'RREO-Anexo 06'!B132</f>
        <v>0</v>
      </c>
      <c r="C86" s="79">
        <f>'RREO-Anexo 06'!B123</f>
        <v>202126350.62999988</v>
      </c>
      <c r="D86" s="80">
        <f>IF(B86&gt;0,C86/B86,0)</f>
        <v>0</v>
      </c>
      <c r="E86" s="392"/>
      <c r="F86" s="392"/>
    </row>
    <row r="87" spans="1:6" ht="11.25" customHeight="1" x14ac:dyDescent="0.2">
      <c r="A87" s="411"/>
      <c r="B87" s="279"/>
      <c r="C87" s="279"/>
      <c r="D87" s="279"/>
      <c r="E87" s="279"/>
      <c r="F87" s="392"/>
    </row>
    <row r="88" spans="1:6" ht="11.25" hidden="1" customHeight="1" x14ac:dyDescent="0.2">
      <c r="A88" s="318"/>
      <c r="B88" s="279"/>
      <c r="C88" s="279"/>
      <c r="D88" s="279"/>
      <c r="E88" s="279"/>
      <c r="F88" s="392"/>
    </row>
    <row r="89" spans="1:6" ht="11.25" hidden="1" customHeight="1" x14ac:dyDescent="0.2">
      <c r="A89" s="318"/>
      <c r="B89" s="279"/>
      <c r="C89" s="279"/>
      <c r="D89" s="279"/>
      <c r="E89" s="279"/>
      <c r="F89" s="392"/>
    </row>
    <row r="90" spans="1:6" ht="11.25" hidden="1" customHeight="1" x14ac:dyDescent="0.2">
      <c r="A90" s="318"/>
      <c r="B90" s="279"/>
      <c r="C90" s="279"/>
      <c r="D90" s="279"/>
      <c r="E90" s="279"/>
      <c r="F90" s="392"/>
    </row>
    <row r="91" spans="1:6" ht="11.25" hidden="1" customHeight="1" x14ac:dyDescent="0.2">
      <c r="A91" s="318"/>
      <c r="B91" s="279"/>
      <c r="C91" s="279"/>
      <c r="D91" s="279"/>
      <c r="E91" s="279"/>
      <c r="F91" s="392"/>
    </row>
    <row r="92" spans="1:6" ht="11.25" hidden="1" customHeight="1" x14ac:dyDescent="0.2">
      <c r="B92" s="392"/>
      <c r="C92" s="392"/>
      <c r="D92" s="392"/>
      <c r="E92" s="392"/>
      <c r="F92" s="392"/>
    </row>
    <row r="93" spans="1:6" ht="11.25" customHeight="1" x14ac:dyDescent="0.2">
      <c r="A93" s="933" t="s">
        <v>46</v>
      </c>
      <c r="B93" s="707" t="s">
        <v>223</v>
      </c>
      <c r="C93" s="703" t="s">
        <v>224</v>
      </c>
      <c r="D93" s="708" t="s">
        <v>506</v>
      </c>
      <c r="E93" s="703" t="s">
        <v>225</v>
      </c>
      <c r="F93" s="392"/>
    </row>
    <row r="94" spans="1:6" ht="11.25" customHeight="1" x14ac:dyDescent="0.2">
      <c r="A94" s="934"/>
      <c r="B94" s="709"/>
      <c r="C94" s="706" t="str">
        <f>CONCATENATE("Até o  ", B13)</f>
        <v>Até o  Bimestre</v>
      </c>
      <c r="D94" s="710" t="str">
        <f>CONCATENATE("Até o  ", B13)</f>
        <v>Até o  Bimestre</v>
      </c>
      <c r="E94" s="706" t="s">
        <v>6</v>
      </c>
      <c r="F94" s="392"/>
    </row>
    <row r="95" spans="1:6" ht="11.25" customHeight="1" x14ac:dyDescent="0.2">
      <c r="A95" s="393" t="s">
        <v>226</v>
      </c>
      <c r="B95" s="96">
        <f>SUM(B96:B97)</f>
        <v>15437842.190000001</v>
      </c>
      <c r="C95" s="96">
        <f>SUM(C96:C97)</f>
        <v>3478.66</v>
      </c>
      <c r="D95" s="96">
        <f>SUM(D96:D97)</f>
        <v>15293650.149999999</v>
      </c>
      <c r="E95" s="96">
        <f>SUM(E96:E97)</f>
        <v>140713.38000000097</v>
      </c>
      <c r="F95" s="392"/>
    </row>
    <row r="96" spans="1:6" ht="11.25" customHeight="1" x14ac:dyDescent="0.2">
      <c r="A96" s="393" t="s">
        <v>227</v>
      </c>
      <c r="B96" s="96">
        <f>'RREO-Anexo 07'!B24+'RREO-Anexo 07'!C24+'RREO-Anexo 07'!B41+'RREO-Anexo 07'!C41</f>
        <v>15437842.190000001</v>
      </c>
      <c r="C96" s="96">
        <f>'RREO-Anexo 07'!E24+'RREO-Anexo 07'!E41</f>
        <v>3478.66</v>
      </c>
      <c r="D96" s="96">
        <f>'RREO-Anexo 07'!D24+'RREO-Anexo 07'!D41</f>
        <v>15293650.149999999</v>
      </c>
      <c r="E96" s="96">
        <f>'RREO-Anexo 07'!F24+'RREO-Anexo 07'!F41</f>
        <v>140713.38000000097</v>
      </c>
      <c r="F96" s="392"/>
    </row>
    <row r="97" spans="1:6" ht="11.25" customHeight="1" x14ac:dyDescent="0.2">
      <c r="A97" s="393" t="s">
        <v>228</v>
      </c>
      <c r="B97" s="96">
        <f>'RREO-Anexo 07'!B25+'RREO-Anexo 07'!C25+'RREO-Anexo 07'!B42+'RREO-Anexo 07'!C42</f>
        <v>0</v>
      </c>
      <c r="C97" s="96">
        <f>'RREO-Anexo 07'!E25+'RREO-Anexo 07'!E42</f>
        <v>0</v>
      </c>
      <c r="D97" s="96">
        <f>'RREO-Anexo 07'!D25+'RREO-Anexo 07'!D42</f>
        <v>0</v>
      </c>
      <c r="E97" s="96">
        <f>'RREO-Anexo 07'!F25+'RREO-Anexo 07'!F42</f>
        <v>0</v>
      </c>
      <c r="F97" s="392"/>
    </row>
    <row r="98" spans="1:6" ht="11.25" customHeight="1" x14ac:dyDescent="0.2">
      <c r="A98" s="393" t="s">
        <v>229</v>
      </c>
      <c r="B98" s="96"/>
      <c r="C98" s="96"/>
      <c r="D98" s="96"/>
      <c r="E98" s="96"/>
      <c r="F98" s="392"/>
    </row>
    <row r="99" spans="1:6" ht="11.25" customHeight="1" x14ac:dyDescent="0.2">
      <c r="A99" s="393" t="s">
        <v>230</v>
      </c>
      <c r="B99" s="96"/>
      <c r="C99" s="96"/>
      <c r="D99" s="96"/>
      <c r="E99" s="96"/>
      <c r="F99" s="392"/>
    </row>
    <row r="100" spans="1:6" ht="11.25" customHeight="1" x14ac:dyDescent="0.2">
      <c r="A100" s="393" t="s">
        <v>578</v>
      </c>
      <c r="B100" s="96"/>
      <c r="C100" s="96"/>
      <c r="D100" s="96"/>
      <c r="E100" s="96"/>
      <c r="F100" s="392"/>
    </row>
    <row r="101" spans="1:6" ht="11.25" customHeight="1" x14ac:dyDescent="0.2">
      <c r="A101" s="393" t="s">
        <v>231</v>
      </c>
      <c r="B101" s="96">
        <f>SUM(B102:B103)</f>
        <v>70894129.270000011</v>
      </c>
      <c r="C101" s="96">
        <f>SUM(C102:C103)</f>
        <v>11665868.970000001</v>
      </c>
      <c r="D101" s="96">
        <f>SUM(D102:D103)</f>
        <v>56507786.749999993</v>
      </c>
      <c r="E101" s="96">
        <f>SUM(E102:E103)</f>
        <v>2720473.5500000054</v>
      </c>
      <c r="F101" s="392"/>
    </row>
    <row r="102" spans="1:6" ht="11.25" customHeight="1" x14ac:dyDescent="0.2">
      <c r="A102" s="393" t="s">
        <v>227</v>
      </c>
      <c r="B102" s="96">
        <f>'RREO-Anexo 07'!G24+'RREO-Anexo 07'!H24+'RREO-Anexo 07'!G41+'RREO-Anexo 07'!H41</f>
        <v>69367864.270000011</v>
      </c>
      <c r="C102" s="96">
        <f>'RREO-Anexo 07'!K24+'RREO-Anexo 07'!K41</f>
        <v>11655477.180000002</v>
      </c>
      <c r="D102" s="96">
        <f>'RREO-Anexo 07'!J24+'RREO-Anexo 07'!J41</f>
        <v>55624498.239999995</v>
      </c>
      <c r="E102" s="96">
        <f>'RREO-Anexo 07'!L24+'RREO-Anexo 07'!L41</f>
        <v>2087888.8500000052</v>
      </c>
      <c r="F102" s="392"/>
    </row>
    <row r="103" spans="1:6" ht="11.25" customHeight="1" x14ac:dyDescent="0.2">
      <c r="A103" s="393" t="s">
        <v>228</v>
      </c>
      <c r="B103" s="96">
        <f>'RREO-Anexo 07'!G25+'RREO-Anexo 07'!H25+'RREO-Anexo 07'!G42+'RREO-Anexo 07'!H42</f>
        <v>1526265</v>
      </c>
      <c r="C103" s="96">
        <f>'RREO-Anexo 07'!K25+'RREO-Anexo 07'!K42</f>
        <v>10391.790000000001</v>
      </c>
      <c r="D103" s="96">
        <f>'RREO-Anexo 07'!J25+'RREO-Anexo 07'!J42</f>
        <v>883288.51</v>
      </c>
      <c r="E103" s="96">
        <f>'RREO-Anexo 07'!L25+'RREO-Anexo 07'!L42</f>
        <v>632584.69999999995</v>
      </c>
      <c r="F103" s="392"/>
    </row>
    <row r="104" spans="1:6" ht="11.25" customHeight="1" x14ac:dyDescent="0.2">
      <c r="A104" s="393" t="s">
        <v>229</v>
      </c>
      <c r="B104" s="96"/>
      <c r="C104" s="96"/>
      <c r="D104" s="96"/>
      <c r="E104" s="96"/>
      <c r="F104" s="392"/>
    </row>
    <row r="105" spans="1:6" ht="11.25" customHeight="1" x14ac:dyDescent="0.2">
      <c r="A105" s="393" t="s">
        <v>230</v>
      </c>
      <c r="B105" s="96"/>
      <c r="C105" s="96"/>
      <c r="D105" s="96"/>
      <c r="E105" s="96"/>
      <c r="F105" s="392"/>
    </row>
    <row r="106" spans="1:6" ht="11.25" customHeight="1" x14ac:dyDescent="0.2">
      <c r="A106" s="393" t="s">
        <v>578</v>
      </c>
      <c r="B106" s="96"/>
      <c r="C106" s="96"/>
      <c r="D106" s="96"/>
      <c r="E106" s="96"/>
      <c r="F106" s="392"/>
    </row>
    <row r="107" spans="1:6" ht="11.25" customHeight="1" x14ac:dyDescent="0.2">
      <c r="A107" s="412" t="s">
        <v>106</v>
      </c>
      <c r="B107" s="76">
        <f>B95+B101</f>
        <v>86331971.460000008</v>
      </c>
      <c r="C107" s="76">
        <f>C95+C101</f>
        <v>11669347.630000001</v>
      </c>
      <c r="D107" s="76">
        <f>D95+D101</f>
        <v>71801436.899999991</v>
      </c>
      <c r="E107" s="76">
        <f>E95+E101</f>
        <v>2861186.9300000062</v>
      </c>
      <c r="F107" s="392"/>
    </row>
    <row r="108" spans="1:6" ht="12" customHeight="1" x14ac:dyDescent="0.2">
      <c r="A108" s="318"/>
      <c r="B108" s="279"/>
      <c r="C108" s="279"/>
      <c r="D108" s="279"/>
      <c r="E108" s="279"/>
      <c r="F108" s="279"/>
    </row>
    <row r="109" spans="1:6" ht="11.25" hidden="1" customHeight="1" x14ac:dyDescent="0.2">
      <c r="A109" s="318"/>
      <c r="B109" s="279"/>
      <c r="C109" s="279"/>
      <c r="D109" s="279"/>
      <c r="E109" s="279"/>
      <c r="F109" s="279"/>
    </row>
    <row r="110" spans="1:6" ht="11.25" hidden="1" customHeight="1" x14ac:dyDescent="0.2">
      <c r="A110" s="318"/>
      <c r="B110" s="279"/>
      <c r="C110" s="279"/>
      <c r="D110" s="279"/>
      <c r="E110" s="279"/>
      <c r="F110" s="279"/>
    </row>
    <row r="111" spans="1:6" ht="11.25" hidden="1" customHeight="1" x14ac:dyDescent="0.2">
      <c r="A111" s="318"/>
      <c r="B111" s="279"/>
      <c r="C111" s="279"/>
      <c r="D111" s="279"/>
      <c r="E111" s="279"/>
      <c r="F111" s="279"/>
    </row>
    <row r="112" spans="1:6" ht="11.25" hidden="1" customHeight="1" x14ac:dyDescent="0.2">
      <c r="A112" s="318"/>
      <c r="B112" s="279"/>
      <c r="C112" s="279"/>
      <c r="D112" s="279"/>
      <c r="E112" s="279"/>
      <c r="F112" s="279"/>
    </row>
    <row r="113" spans="1:6" ht="11.25" hidden="1" customHeight="1" x14ac:dyDescent="0.2">
      <c r="A113" s="318"/>
      <c r="B113" s="279"/>
      <c r="C113" s="279"/>
      <c r="D113" s="279"/>
      <c r="E113" s="279"/>
      <c r="F113" s="279"/>
    </row>
    <row r="114" spans="1:6" ht="11.25" customHeight="1" x14ac:dyDescent="0.2">
      <c r="A114" s="656"/>
      <c r="B114" s="708" t="s">
        <v>232</v>
      </c>
      <c r="C114" s="711" t="s">
        <v>233</v>
      </c>
      <c r="D114" s="712"/>
      <c r="E114" s="392"/>
      <c r="F114" s="392"/>
    </row>
    <row r="115" spans="1:6" ht="11.25" customHeight="1" x14ac:dyDescent="0.2">
      <c r="A115" s="657" t="s">
        <v>48</v>
      </c>
      <c r="B115" s="713" t="s">
        <v>74</v>
      </c>
      <c r="C115" s="708" t="s">
        <v>234</v>
      </c>
      <c r="D115" s="703" t="s">
        <v>719</v>
      </c>
      <c r="E115" s="392"/>
      <c r="F115" s="392"/>
    </row>
    <row r="116" spans="1:6" ht="11.25" customHeight="1" x14ac:dyDescent="0.2">
      <c r="A116" s="683"/>
      <c r="B116" s="706"/>
      <c r="C116" s="710" t="s">
        <v>275</v>
      </c>
      <c r="D116" s="706" t="str">
        <f>CONCATENATE("Até o  ", B13)</f>
        <v>Até o  Bimestre</v>
      </c>
      <c r="E116" s="392"/>
      <c r="F116" s="392"/>
    </row>
    <row r="117" spans="1:6" ht="11.25" customHeight="1" x14ac:dyDescent="0.2">
      <c r="A117" s="413" t="s">
        <v>47</v>
      </c>
      <c r="B117" s="65">
        <f>'RREO-Anexo 08'!B135</f>
        <v>114649022.72</v>
      </c>
      <c r="C117" s="63">
        <v>25</v>
      </c>
      <c r="D117" s="66">
        <f>'RREO-Anexo 08'!D135</f>
        <v>18.683289577455199</v>
      </c>
      <c r="E117" s="392"/>
      <c r="F117" s="392"/>
    </row>
    <row r="118" spans="1:6" ht="11.25" customHeight="1" x14ac:dyDescent="0.2">
      <c r="A118" s="490" t="s">
        <v>1108</v>
      </c>
      <c r="B118" s="65">
        <f>'RREO-Anexo 08'!B98</f>
        <v>52646086.387999997</v>
      </c>
      <c r="C118" s="63">
        <v>70</v>
      </c>
      <c r="D118" s="65">
        <f>'RREO-Anexo 08'!E98</f>
        <v>51.275688192756299</v>
      </c>
      <c r="E118" s="392"/>
      <c r="F118" s="392"/>
    </row>
    <row r="119" spans="1:6" ht="11.25" customHeight="1" x14ac:dyDescent="0.2">
      <c r="A119" s="491" t="s">
        <v>1109</v>
      </c>
      <c r="B119" s="65">
        <f>'RREO-Anexo 08'!B99</f>
        <v>0</v>
      </c>
      <c r="C119" s="63">
        <v>50</v>
      </c>
      <c r="D119" s="65">
        <f>'RREO-Anexo 08'!E99</f>
        <v>0</v>
      </c>
      <c r="E119" s="392"/>
      <c r="F119" s="392"/>
    </row>
    <row r="120" spans="1:6" ht="11.25" customHeight="1" x14ac:dyDescent="0.2">
      <c r="A120" s="492" t="s">
        <v>1110</v>
      </c>
      <c r="B120" s="80">
        <f>'RREO-Anexo 08'!B100</f>
        <v>0</v>
      </c>
      <c r="C120" s="79">
        <v>15</v>
      </c>
      <c r="D120" s="80">
        <f>'RREO-Anexo 08'!E100</f>
        <v>0</v>
      </c>
      <c r="E120" s="392"/>
      <c r="F120" s="392"/>
    </row>
    <row r="121" spans="1:6" ht="11.25" customHeight="1" x14ac:dyDescent="0.2">
      <c r="A121" s="318"/>
      <c r="B121" s="279"/>
      <c r="C121" s="414"/>
      <c r="D121" s="279"/>
      <c r="E121" s="279"/>
      <c r="F121" s="392"/>
    </row>
    <row r="122" spans="1:6" ht="11.25" hidden="1" customHeight="1" x14ac:dyDescent="0.2">
      <c r="A122" s="318"/>
      <c r="B122" s="279"/>
      <c r="C122" s="414"/>
      <c r="D122" s="279"/>
      <c r="E122" s="279"/>
      <c r="F122" s="392"/>
    </row>
    <row r="123" spans="1:6" ht="11.25" hidden="1" customHeight="1" x14ac:dyDescent="0.2">
      <c r="A123" s="318"/>
      <c r="B123" s="279"/>
      <c r="C123" s="414"/>
      <c r="D123" s="279"/>
      <c r="E123" s="279"/>
      <c r="F123" s="392"/>
    </row>
    <row r="124" spans="1:6" ht="11.25" hidden="1" customHeight="1" x14ac:dyDescent="0.2">
      <c r="A124" s="318"/>
      <c r="B124" s="279"/>
      <c r="C124" s="414"/>
      <c r="D124" s="279"/>
      <c r="E124" s="279"/>
      <c r="F124" s="392"/>
    </row>
    <row r="125" spans="1:6" ht="11.25" hidden="1" customHeight="1" x14ac:dyDescent="0.2">
      <c r="A125" s="318"/>
      <c r="B125" s="279"/>
      <c r="C125" s="414"/>
      <c r="D125" s="279"/>
      <c r="E125" s="279"/>
      <c r="F125" s="392"/>
    </row>
    <row r="126" spans="1:6" ht="11.25" hidden="1" customHeight="1" x14ac:dyDescent="0.2">
      <c r="A126" s="318"/>
      <c r="B126" s="279"/>
      <c r="C126" s="414"/>
      <c r="D126" s="279"/>
      <c r="E126" s="279"/>
      <c r="F126" s="392"/>
    </row>
    <row r="127" spans="1:6" ht="11.25" hidden="1" customHeight="1" x14ac:dyDescent="0.2">
      <c r="A127" s="318"/>
      <c r="B127" s="279"/>
      <c r="C127" s="414"/>
      <c r="D127" s="279"/>
      <c r="E127" s="279"/>
      <c r="F127" s="392"/>
    </row>
    <row r="128" spans="1:6" s="389" customFormat="1" ht="21.75" customHeight="1" x14ac:dyDescent="0.2">
      <c r="A128" s="714" t="s">
        <v>276</v>
      </c>
      <c r="B128" s="688" t="s">
        <v>277</v>
      </c>
      <c r="C128" s="715" t="s">
        <v>306</v>
      </c>
      <c r="D128" s="388"/>
      <c r="E128" s="388"/>
      <c r="F128" s="388"/>
    </row>
    <row r="129" spans="1:7" ht="11.25" customHeight="1" x14ac:dyDescent="0.2">
      <c r="A129" s="410" t="s">
        <v>279</v>
      </c>
      <c r="B129" s="64">
        <f>'RREO-Anexo 09'!C20</f>
        <v>0</v>
      </c>
      <c r="C129" s="66">
        <f>'RREO-Anexo 09'!D20</f>
        <v>0</v>
      </c>
      <c r="D129" s="392"/>
      <c r="E129" s="392"/>
      <c r="F129" s="392"/>
    </row>
    <row r="130" spans="1:7" ht="11.25" customHeight="1" x14ac:dyDescent="0.2">
      <c r="A130" s="402" t="s">
        <v>280</v>
      </c>
      <c r="B130" s="79">
        <f>'RREO-Anexo 09'!C31</f>
        <v>0</v>
      </c>
      <c r="C130" s="80">
        <f>'RREO-Anexo 09'!D31</f>
        <v>0</v>
      </c>
      <c r="D130" s="392"/>
      <c r="E130" s="392"/>
      <c r="F130" s="392"/>
    </row>
    <row r="131" spans="1:7" ht="11.25" customHeight="1" x14ac:dyDescent="0.2">
      <c r="A131" s="318"/>
      <c r="B131" s="279"/>
      <c r="C131" s="279"/>
      <c r="D131" s="279"/>
      <c r="E131" s="279"/>
      <c r="F131" s="279"/>
      <c r="G131" s="318"/>
    </row>
    <row r="132" spans="1:7" ht="11.25" hidden="1" customHeight="1" x14ac:dyDescent="0.2">
      <c r="A132" s="318"/>
      <c r="B132" s="279"/>
      <c r="C132" s="279"/>
      <c r="D132" s="279"/>
      <c r="E132" s="279"/>
      <c r="F132" s="279"/>
      <c r="G132" s="318"/>
    </row>
    <row r="133" spans="1:7" ht="11.25" hidden="1" customHeight="1" x14ac:dyDescent="0.2">
      <c r="A133" s="318"/>
      <c r="B133" s="279"/>
      <c r="C133" s="279"/>
      <c r="D133" s="279"/>
      <c r="E133" s="279"/>
      <c r="F133" s="279"/>
      <c r="G133" s="318"/>
    </row>
    <row r="134" spans="1:7" ht="11.25" hidden="1" customHeight="1" x14ac:dyDescent="0.2">
      <c r="A134" s="318"/>
      <c r="B134" s="279"/>
      <c r="C134" s="279"/>
      <c r="D134" s="279"/>
      <c r="E134" s="279"/>
      <c r="F134" s="279"/>
      <c r="G134" s="318"/>
    </row>
    <row r="135" spans="1:7" ht="11.25" hidden="1" customHeight="1" x14ac:dyDescent="0.2">
      <c r="A135" s="318"/>
      <c r="B135" s="279"/>
      <c r="C135" s="279"/>
      <c r="D135" s="279"/>
      <c r="E135" s="279"/>
      <c r="F135" s="279"/>
      <c r="G135" s="318"/>
    </row>
    <row r="136" spans="1:7" ht="11.25" hidden="1" customHeight="1" x14ac:dyDescent="0.2">
      <c r="A136" s="318"/>
      <c r="B136" s="279"/>
      <c r="C136" s="279"/>
      <c r="D136" s="279"/>
      <c r="E136" s="279"/>
      <c r="F136" s="279"/>
      <c r="G136" s="318"/>
    </row>
    <row r="137" spans="1:7" ht="11.25" hidden="1" customHeight="1" x14ac:dyDescent="0.2">
      <c r="A137" s="318"/>
      <c r="B137" s="279"/>
      <c r="C137" s="279"/>
      <c r="D137" s="279"/>
      <c r="E137" s="279"/>
      <c r="F137" s="279"/>
      <c r="G137" s="318"/>
    </row>
    <row r="138" spans="1:7" ht="11.25" customHeight="1" x14ac:dyDescent="0.2">
      <c r="A138" s="318"/>
      <c r="B138" s="279"/>
      <c r="C138" s="279"/>
      <c r="D138" s="279"/>
      <c r="E138" s="279"/>
      <c r="F138" s="279"/>
      <c r="G138" s="318"/>
    </row>
    <row r="139" spans="1:7" s="389" customFormat="1" ht="21.75" customHeight="1" x14ac:dyDescent="0.2">
      <c r="A139" s="677" t="s">
        <v>281</v>
      </c>
      <c r="B139" s="715" t="s">
        <v>282</v>
      </c>
      <c r="C139" s="715" t="s">
        <v>283</v>
      </c>
      <c r="D139" s="715" t="s">
        <v>284</v>
      </c>
      <c r="E139" s="715" t="s">
        <v>285</v>
      </c>
      <c r="F139" s="388"/>
    </row>
    <row r="140" spans="1:7" ht="11.25" customHeight="1" x14ac:dyDescent="0.2">
      <c r="A140" s="413" t="s">
        <v>783</v>
      </c>
      <c r="B140" s="66"/>
      <c r="C140" s="66"/>
      <c r="D140" s="66"/>
      <c r="E140" s="66"/>
      <c r="F140" s="392"/>
    </row>
    <row r="141" spans="1:7" ht="11.25" customHeight="1" x14ac:dyDescent="0.2">
      <c r="A141" s="413" t="s">
        <v>781</v>
      </c>
      <c r="B141" s="65">
        <f>'RREO-Anexo 10'!B22</f>
        <v>0</v>
      </c>
      <c r="C141" s="65">
        <f>'RREO-Anexo 10'!B31</f>
        <v>0</v>
      </c>
      <c r="D141" s="65">
        <f>'RREO-Anexo 10'!B41</f>
        <v>0</v>
      </c>
      <c r="E141" s="65">
        <f>'RREO-Anexo 10'!B56</f>
        <v>0</v>
      </c>
      <c r="F141" s="392"/>
    </row>
    <row r="142" spans="1:7" ht="11.25" customHeight="1" x14ac:dyDescent="0.2">
      <c r="A142" s="413" t="s">
        <v>782</v>
      </c>
      <c r="B142" s="65">
        <f>'RREO-Anexo 10'!C22</f>
        <v>0</v>
      </c>
      <c r="C142" s="65">
        <f>'RREO-Anexo 10'!C31</f>
        <v>0</v>
      </c>
      <c r="D142" s="65">
        <f>'RREO-Anexo 10'!C41</f>
        <v>0</v>
      </c>
      <c r="E142" s="65">
        <f>'RREO-Anexo 10'!C56</f>
        <v>0</v>
      </c>
      <c r="F142" s="392"/>
    </row>
    <row r="143" spans="1:7" ht="11.25" customHeight="1" x14ac:dyDescent="0.2">
      <c r="A143" s="413" t="s">
        <v>733</v>
      </c>
      <c r="B143" s="65">
        <f>'RREO-Anexo 10'!D22</f>
        <v>0</v>
      </c>
      <c r="C143" s="65">
        <f>'RREO-Anexo 10'!D31</f>
        <v>0</v>
      </c>
      <c r="D143" s="65">
        <f>'RREO-Anexo 10'!D41</f>
        <v>0</v>
      </c>
      <c r="E143" s="65">
        <f>'RREO-Anexo 10'!D56</f>
        <v>0</v>
      </c>
      <c r="F143" s="392"/>
    </row>
    <row r="144" spans="1:7" ht="11.25" customHeight="1" x14ac:dyDescent="0.2">
      <c r="A144" s="413" t="s">
        <v>784</v>
      </c>
      <c r="B144" s="65"/>
      <c r="C144" s="65"/>
      <c r="D144" s="65"/>
      <c r="E144" s="65"/>
      <c r="F144" s="392"/>
    </row>
    <row r="145" spans="1:6" ht="11.25" customHeight="1" x14ac:dyDescent="0.2">
      <c r="A145" s="413" t="s">
        <v>781</v>
      </c>
      <c r="B145" s="65">
        <f>'RREO-Anexo 10'!B113</f>
        <v>0</v>
      </c>
      <c r="C145" s="65">
        <f>'RREO-Anexo 10'!B122</f>
        <v>0</v>
      </c>
      <c r="D145" s="65">
        <f>'RREO-Anexo 10'!B132</f>
        <v>0</v>
      </c>
      <c r="E145" s="65">
        <f>'RREO-Anexo 10'!B147</f>
        <v>0</v>
      </c>
      <c r="F145" s="392"/>
    </row>
    <row r="146" spans="1:6" ht="11.25" customHeight="1" x14ac:dyDescent="0.2">
      <c r="A146" s="413" t="s">
        <v>782</v>
      </c>
      <c r="B146" s="65">
        <f>'RREO-Anexo 10'!C113</f>
        <v>0</v>
      </c>
      <c r="C146" s="65">
        <f>'RREO-Anexo 10'!C122</f>
        <v>0</v>
      </c>
      <c r="D146" s="65">
        <f>'RREO-Anexo 10'!C132</f>
        <v>0</v>
      </c>
      <c r="E146" s="65">
        <f>'RREO-Anexo 10'!C147</f>
        <v>0</v>
      </c>
      <c r="F146" s="392"/>
    </row>
    <row r="147" spans="1:6" ht="11.25" customHeight="1" x14ac:dyDescent="0.2">
      <c r="A147" s="402" t="s">
        <v>733</v>
      </c>
      <c r="B147" s="80">
        <f>'RREO-Anexo 10'!D113</f>
        <v>0</v>
      </c>
      <c r="C147" s="80">
        <f>'RREO-Anexo 10'!D122</f>
        <v>0</v>
      </c>
      <c r="D147" s="80">
        <f>'RREO-Anexo 10'!D132</f>
        <v>0</v>
      </c>
      <c r="E147" s="80">
        <f>'RREO-Anexo 10'!D147</f>
        <v>0</v>
      </c>
      <c r="F147" s="392"/>
    </row>
    <row r="148" spans="1:6" ht="11.25" customHeight="1" x14ac:dyDescent="0.2">
      <c r="A148" s="318"/>
      <c r="B148" s="279"/>
      <c r="C148" s="279"/>
      <c r="D148" s="279"/>
      <c r="E148" s="279"/>
      <c r="F148" s="279"/>
    </row>
    <row r="149" spans="1:6" ht="11.25" hidden="1" customHeight="1" x14ac:dyDescent="0.2">
      <c r="A149" s="318"/>
      <c r="B149" s="279"/>
      <c r="C149" s="279"/>
      <c r="D149" s="279"/>
      <c r="E149" s="279"/>
      <c r="F149" s="279"/>
    </row>
    <row r="150" spans="1:6" ht="11.25" hidden="1" customHeight="1" x14ac:dyDescent="0.2">
      <c r="A150" s="318"/>
      <c r="B150" s="279"/>
      <c r="C150" s="279"/>
      <c r="D150" s="279"/>
      <c r="E150" s="279"/>
      <c r="F150" s="279"/>
    </row>
    <row r="151" spans="1:6" ht="11.25" hidden="1" customHeight="1" x14ac:dyDescent="0.2">
      <c r="A151" s="318"/>
      <c r="B151" s="279"/>
      <c r="C151" s="279"/>
      <c r="D151" s="279"/>
      <c r="E151" s="279"/>
      <c r="F151" s="279"/>
    </row>
    <row r="152" spans="1:6" ht="11.25" hidden="1" customHeight="1" x14ac:dyDescent="0.2">
      <c r="A152" s="318"/>
      <c r="B152" s="279"/>
      <c r="C152" s="279"/>
      <c r="D152" s="279"/>
      <c r="E152" s="279"/>
      <c r="F152" s="279"/>
    </row>
    <row r="153" spans="1:6" ht="11.25" hidden="1" customHeight="1" x14ac:dyDescent="0.2">
      <c r="A153" s="318"/>
      <c r="B153" s="279"/>
      <c r="C153" s="279"/>
      <c r="D153" s="279"/>
      <c r="E153" s="279"/>
      <c r="F153" s="279"/>
    </row>
    <row r="154" spans="1:6" ht="11.25" hidden="1" customHeight="1" x14ac:dyDescent="0.2">
      <c r="A154" s="318"/>
      <c r="B154" s="279"/>
      <c r="C154" s="279"/>
      <c r="D154" s="279"/>
      <c r="E154" s="279"/>
      <c r="F154" s="279"/>
    </row>
    <row r="155" spans="1:6" s="389" customFormat="1" ht="21" customHeight="1" x14ac:dyDescent="0.2">
      <c r="A155" s="677" t="s">
        <v>286</v>
      </c>
      <c r="B155" s="688" t="s">
        <v>277</v>
      </c>
      <c r="C155" s="715" t="s">
        <v>278</v>
      </c>
      <c r="D155" s="388"/>
      <c r="E155" s="388"/>
      <c r="F155" s="388"/>
    </row>
    <row r="156" spans="1:6" ht="11.25" customHeight="1" x14ac:dyDescent="0.2">
      <c r="A156" s="413" t="s">
        <v>287</v>
      </c>
      <c r="B156" s="64">
        <f>'RREO-Anexo 11'!C20</f>
        <v>0</v>
      </c>
      <c r="C156" s="66">
        <f>'RREO-Anexo 11'!D20</f>
        <v>0</v>
      </c>
      <c r="D156" s="392"/>
      <c r="E156" s="392"/>
      <c r="F156" s="392"/>
    </row>
    <row r="157" spans="1:6" ht="11.25" customHeight="1" x14ac:dyDescent="0.2">
      <c r="A157" s="402" t="s">
        <v>288</v>
      </c>
      <c r="B157" s="79">
        <f>'RREO-Anexo 11'!C29</f>
        <v>0</v>
      </c>
      <c r="C157" s="80">
        <f>'RREO-Anexo 11'!H29</f>
        <v>0</v>
      </c>
      <c r="D157" s="392"/>
      <c r="E157" s="392"/>
      <c r="F157" s="392"/>
    </row>
    <row r="158" spans="1:6" ht="11.25" customHeight="1" x14ac:dyDescent="0.2">
      <c r="A158" s="318"/>
      <c r="B158" s="279"/>
      <c r="C158" s="279"/>
      <c r="D158" s="279"/>
      <c r="E158" s="279"/>
      <c r="F158" s="279"/>
    </row>
    <row r="159" spans="1:6" ht="11.25" hidden="1" customHeight="1" x14ac:dyDescent="0.2">
      <c r="A159" s="318"/>
      <c r="B159" s="279"/>
      <c r="C159" s="279"/>
      <c r="D159" s="279"/>
      <c r="E159" s="279"/>
      <c r="F159" s="279"/>
    </row>
    <row r="160" spans="1:6" ht="11.25" hidden="1" customHeight="1" x14ac:dyDescent="0.2">
      <c r="A160" s="318"/>
      <c r="B160" s="279"/>
      <c r="C160" s="279"/>
      <c r="D160" s="279"/>
      <c r="E160" s="279"/>
      <c r="F160" s="279"/>
    </row>
    <row r="161" spans="1:6" ht="11.25" hidden="1" customHeight="1" x14ac:dyDescent="0.2">
      <c r="A161" s="318"/>
      <c r="B161" s="279"/>
      <c r="C161" s="279"/>
      <c r="D161" s="279"/>
      <c r="E161" s="279"/>
      <c r="F161" s="279"/>
    </row>
    <row r="162" spans="1:6" ht="11.25" hidden="1" customHeight="1" x14ac:dyDescent="0.2">
      <c r="A162" s="318"/>
      <c r="B162" s="279"/>
      <c r="C162" s="279"/>
      <c r="D162" s="279"/>
      <c r="E162" s="279"/>
      <c r="F162" s="279"/>
    </row>
    <row r="163" spans="1:6" ht="11.25" hidden="1" customHeight="1" x14ac:dyDescent="0.2">
      <c r="A163" s="318"/>
      <c r="B163" s="279"/>
      <c r="C163" s="279"/>
      <c r="D163" s="279"/>
      <c r="E163" s="279"/>
      <c r="F163" s="392"/>
    </row>
    <row r="164" spans="1:6" ht="11.25" customHeight="1" x14ac:dyDescent="0.2">
      <c r="A164" s="656"/>
      <c r="B164" s="716" t="s">
        <v>289</v>
      </c>
      <c r="C164" s="711" t="s">
        <v>290</v>
      </c>
      <c r="D164" s="717"/>
      <c r="E164" s="392"/>
      <c r="F164" s="392"/>
    </row>
    <row r="165" spans="1:6" ht="11.25" customHeight="1" x14ac:dyDescent="0.2">
      <c r="A165" s="657" t="s">
        <v>194</v>
      </c>
      <c r="B165" s="361" t="s">
        <v>74</v>
      </c>
      <c r="C165" s="708" t="s">
        <v>234</v>
      </c>
      <c r="D165" s="703" t="s">
        <v>719</v>
      </c>
      <c r="E165" s="392"/>
      <c r="F165" s="392"/>
    </row>
    <row r="166" spans="1:6" ht="11.25" customHeight="1" x14ac:dyDescent="0.2">
      <c r="A166" s="683"/>
      <c r="B166" s="718"/>
      <c r="C166" s="706" t="s">
        <v>275</v>
      </c>
      <c r="D166" s="706" t="str">
        <f>IF(IFERROR(FIND("TRIMESTRE",A13,1),0)&gt;0,"Até o Trimestre",IF(IFERROR(FIND("BIMESTRE",A13,1),0)&gt;0,"Até o Bimestre","Até o Mês"))</f>
        <v>Até o Mês</v>
      </c>
      <c r="E166" s="392"/>
      <c r="F166" s="392"/>
    </row>
    <row r="167" spans="1:6" ht="11.25" customHeight="1" x14ac:dyDescent="0.2">
      <c r="A167" s="412" t="s">
        <v>455</v>
      </c>
      <c r="B167" s="415">
        <f>'RREO-Anexo 12'!B76</f>
        <v>141232938.52000001</v>
      </c>
      <c r="C167" s="76">
        <v>15</v>
      </c>
      <c r="D167" s="76">
        <f>'RREO-Anexo 12'!C81</f>
        <v>23.796789342575561</v>
      </c>
      <c r="E167" s="392"/>
      <c r="F167" s="392"/>
    </row>
    <row r="168" spans="1:6" ht="11.25" customHeight="1" x14ac:dyDescent="0.2">
      <c r="A168" s="318"/>
      <c r="B168" s="279"/>
      <c r="C168" s="279"/>
      <c r="D168" s="279"/>
      <c r="E168" s="279"/>
      <c r="F168" s="279"/>
    </row>
    <row r="169" spans="1:6" ht="11.25" hidden="1" customHeight="1" x14ac:dyDescent="0.2">
      <c r="A169" s="318"/>
      <c r="B169" s="279"/>
      <c r="C169" s="279"/>
      <c r="D169" s="279"/>
      <c r="E169" s="279"/>
      <c r="F169" s="279"/>
    </row>
    <row r="170" spans="1:6" ht="11.25" hidden="1" customHeight="1" x14ac:dyDescent="0.2">
      <c r="A170" s="318"/>
      <c r="B170" s="279"/>
      <c r="C170" s="279"/>
      <c r="D170" s="279"/>
      <c r="E170" s="279"/>
      <c r="F170" s="279"/>
    </row>
    <row r="171" spans="1:6" ht="11.25" hidden="1" customHeight="1" x14ac:dyDescent="0.2">
      <c r="A171" s="318"/>
      <c r="B171" s="279"/>
      <c r="C171" s="279"/>
      <c r="D171" s="279"/>
      <c r="E171" s="279"/>
      <c r="F171" s="279"/>
    </row>
    <row r="172" spans="1:6" ht="11.25" hidden="1" customHeight="1" x14ac:dyDescent="0.2">
      <c r="A172" s="318"/>
      <c r="B172" s="279"/>
      <c r="C172" s="279"/>
      <c r="D172" s="279"/>
      <c r="E172" s="279"/>
      <c r="F172" s="279"/>
    </row>
    <row r="173" spans="1:6" ht="11.25" hidden="1" customHeight="1" x14ac:dyDescent="0.2">
      <c r="A173" s="318"/>
      <c r="B173" s="279"/>
      <c r="C173" s="279"/>
      <c r="D173" s="279"/>
      <c r="E173" s="279"/>
      <c r="F173" s="279"/>
    </row>
    <row r="174" spans="1:6" ht="11.25" hidden="1" customHeight="1" x14ac:dyDescent="0.2">
      <c r="A174" s="318"/>
      <c r="B174" s="279"/>
      <c r="C174" s="279"/>
      <c r="D174" s="279"/>
      <c r="E174" s="279"/>
      <c r="F174" s="279"/>
    </row>
    <row r="175" spans="1:6" s="389" customFormat="1" ht="21.75" customHeight="1" x14ac:dyDescent="0.2">
      <c r="A175" s="719" t="s">
        <v>50</v>
      </c>
      <c r="B175" s="715" t="s">
        <v>49</v>
      </c>
      <c r="C175" s="388"/>
      <c r="D175" s="388"/>
      <c r="E175" s="388"/>
      <c r="F175" s="388"/>
    </row>
    <row r="176" spans="1:6" ht="11.25" customHeight="1" x14ac:dyDescent="0.2">
      <c r="A176" s="416" t="s">
        <v>780</v>
      </c>
      <c r="B176" s="76">
        <f>'RREO-Anexo 13'!C74</f>
        <v>0</v>
      </c>
      <c r="C176" s="392"/>
      <c r="D176" s="392"/>
      <c r="E176" s="392"/>
      <c r="F176" s="392"/>
    </row>
    <row r="177" spans="1:21" ht="12.75" x14ac:dyDescent="0.2">
      <c r="A177" s="931" t="s">
        <v>1135</v>
      </c>
      <c r="B177" s="932"/>
      <c r="C177" s="932"/>
      <c r="D177" s="932"/>
      <c r="E177" s="932"/>
      <c r="F177" s="417"/>
      <c r="G177" s="417"/>
      <c r="H177" s="417"/>
      <c r="I177" s="417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</row>
    <row r="178" spans="1:21" ht="11.25" customHeight="1" x14ac:dyDescent="0.2">
      <c r="A178" s="318"/>
    </row>
    <row r="182" spans="1:21" s="525" customFormat="1" ht="11.25" customHeight="1" x14ac:dyDescent="0.2">
      <c r="A182" s="531" t="s">
        <v>1118</v>
      </c>
      <c r="B182" s="532" t="s">
        <v>1120</v>
      </c>
      <c r="C182" s="552"/>
    </row>
    <row r="183" spans="1:21" s="525" customFormat="1" ht="11.25" customHeight="1" x14ac:dyDescent="0.2">
      <c r="A183" s="531" t="s">
        <v>1119</v>
      </c>
      <c r="B183" s="532" t="s">
        <v>1121</v>
      </c>
      <c r="C183" s="552"/>
    </row>
    <row r="184" spans="1:21" s="525" customFormat="1" ht="11.25" customHeight="1" x14ac:dyDescent="0.2">
      <c r="A184" s="534"/>
      <c r="B184" s="534" t="s">
        <v>1143</v>
      </c>
      <c r="C184" s="552"/>
    </row>
    <row r="185" spans="1:21" s="525" customFormat="1" ht="11.25" customHeight="1" x14ac:dyDescent="0.2">
      <c r="A185" s="552"/>
      <c r="B185" s="552"/>
      <c r="C185" s="553"/>
      <c r="D185" s="918"/>
      <c r="E185" s="918"/>
    </row>
    <row r="186" spans="1:21" s="525" customFormat="1" ht="11.25" customHeight="1" x14ac:dyDescent="0.2">
      <c r="A186" s="532" t="s">
        <v>1122</v>
      </c>
      <c r="B186" s="532"/>
      <c r="C186" s="553"/>
    </row>
    <row r="187" spans="1:21" s="525" customFormat="1" ht="11.25" customHeight="1" x14ac:dyDescent="0.2">
      <c r="A187" s="554" t="s">
        <v>1123</v>
      </c>
      <c r="B187" s="554"/>
      <c r="C187" s="553"/>
    </row>
    <row r="188" spans="1:21" s="525" customFormat="1" ht="11.25" customHeight="1" x14ac:dyDescent="0.2">
      <c r="A188" s="534" t="s">
        <v>1137</v>
      </c>
      <c r="B188" s="534"/>
      <c r="C188" s="553"/>
    </row>
    <row r="189" spans="1:21" s="525" customFormat="1" ht="11.25" customHeight="1" x14ac:dyDescent="0.2"/>
  </sheetData>
  <mergeCells count="6">
    <mergeCell ref="A11:E11"/>
    <mergeCell ref="D185:E185"/>
    <mergeCell ref="A177:E177"/>
    <mergeCell ref="A93:A94"/>
    <mergeCell ref="A14:E14"/>
    <mergeCell ref="A15:E15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RREO-Anexo 01</vt:lpstr>
      <vt:lpstr>RREO-Anexo 02</vt:lpstr>
      <vt:lpstr>RREO-Anexo 03</vt:lpstr>
      <vt:lpstr>RREO-Anexo 04</vt:lpstr>
      <vt:lpstr>RREO-Anexo 06</vt:lpstr>
      <vt:lpstr>RREO-Anexo 07</vt:lpstr>
      <vt:lpstr>RREO-Anexo 08</vt:lpstr>
      <vt:lpstr>RREO-Anexo 09</vt:lpstr>
      <vt:lpstr>RREO-Anexo 10</vt:lpstr>
      <vt:lpstr>RREO-Anexo 11</vt:lpstr>
      <vt:lpstr>RREO-Anexo 12</vt:lpstr>
      <vt:lpstr>RREO-Anexo 13</vt:lpstr>
      <vt:lpstr>RREO-Anexo 14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Luis Henrique Bortoletto</cp:lastModifiedBy>
  <cp:lastPrinted>2021-07-28T19:40:31Z</cp:lastPrinted>
  <dcterms:created xsi:type="dcterms:W3CDTF">2004-08-09T19:29:24Z</dcterms:created>
  <dcterms:modified xsi:type="dcterms:W3CDTF">2021-07-29T11:13:44Z</dcterms:modified>
</cp:coreProperties>
</file>