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1\RREO - 4º Bim (geral - ensino - saúde)\"/>
    </mc:Choice>
  </mc:AlternateContent>
  <bookViews>
    <workbookView xWindow="-120" yWindow="-120" windowWidth="29040" windowHeight="15840" tabRatio="915"/>
  </bookViews>
  <sheets>
    <sheet name="RREO-Anexo 01" sheetId="91" r:id="rId1"/>
    <sheet name="RREO-Anexo 02" sheetId="6" r:id="rId2"/>
    <sheet name="RREO-Anexo 03" sheetId="90" r:id="rId3"/>
    <sheet name="RREO-Anexo 04" sheetId="9" r:id="rId4"/>
    <sheet name="RREO-Anexo 06" sheetId="95" r:id="rId5"/>
    <sheet name="RREO-Anexo 07" sheetId="101" r:id="rId6"/>
    <sheet name="RREO-Anexo 08" sheetId="80" r:id="rId7"/>
    <sheet name="RREO-Anexo 09" sheetId="65" r:id="rId8"/>
    <sheet name="RREO-Anexo 10" sheetId="24" r:id="rId9"/>
    <sheet name="RREO-Anexo 11" sheetId="79" r:id="rId10"/>
    <sheet name="RREO-Anexo 12" sheetId="85" r:id="rId11"/>
    <sheet name="RREO-Anexo 13" sheetId="27" r:id="rId12"/>
    <sheet name="RREO-Anexo 14" sheetId="22" r:id="rId13"/>
  </sheets>
  <definedNames>
    <definedName name="Cancela">#REF!,#REF!</definedName>
    <definedName name="fdsafs">#REF!,#REF!</definedName>
    <definedName name="fdsf">#REF!</definedName>
    <definedName name="Ganhos_e_perdas_de_receita" localSheetId="4">#REF!</definedName>
    <definedName name="Ganhos_e_Perdas_de_Receita_99" localSheetId="4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3">#REF!,#REF!</definedName>
    <definedName name="Planilha_1ÁreaTotal" localSheetId="4">#REF!,#REF!</definedName>
    <definedName name="Planilha_1ÁreaTotal" localSheetId="5">'RREO-Anexo 07'!#REF!,'RREO-Anexo 07'!$H$19:$L$29</definedName>
    <definedName name="Planilha_1ÁreaTotal" localSheetId="6">#REF!,#REF!</definedName>
    <definedName name="Planilha_1ÁreaTotal" localSheetId="7">#REF!,#REF!</definedName>
    <definedName name="Planilha_1ÁreaTotal" localSheetId="9">#REF!,#REF!</definedName>
    <definedName name="Planilha_1ÁreaTotal" localSheetId="10">#REF!,#REF!</definedName>
    <definedName name="Planilha_1ÁreaTotal">#REF!,#REF!</definedName>
    <definedName name="Planilha_1CabGráfico" localSheetId="3">#REF!</definedName>
    <definedName name="Planilha_1CabGráfico" localSheetId="4">#REF!</definedName>
    <definedName name="Planilha_1CabGráfico" localSheetId="5">'RREO-Anexo 07'!#REF!</definedName>
    <definedName name="Planilha_1CabGráfico" localSheetId="6">#REF!</definedName>
    <definedName name="Planilha_1CabGráfico" localSheetId="7">#REF!</definedName>
    <definedName name="Planilha_1CabGráfico" localSheetId="9">#REF!</definedName>
    <definedName name="Planilha_1CabGráfico" localSheetId="10">#REF!</definedName>
    <definedName name="Planilha_1CabGráfico">#REF!</definedName>
    <definedName name="Planilha_1TítCols" localSheetId="3">#REF!,#REF!</definedName>
    <definedName name="Planilha_1TítCols" localSheetId="4">#REF!,#REF!</definedName>
    <definedName name="Planilha_1TítCols" localSheetId="5">'RREO-Anexo 07'!#REF!,'RREO-Anexo 07'!#REF!</definedName>
    <definedName name="Planilha_1TítCols" localSheetId="6">#REF!,#REF!</definedName>
    <definedName name="Planilha_1TítCols" localSheetId="7">#REF!,#REF!</definedName>
    <definedName name="Planilha_1TítCols" localSheetId="9">#REF!,#REF!</definedName>
    <definedName name="Planilha_1TítCols" localSheetId="10">#REF!,#REF!</definedName>
    <definedName name="Planilha_1TítCols">#REF!,#REF!</definedName>
    <definedName name="Planilha_1TítLins" localSheetId="3">#REF!</definedName>
    <definedName name="Planilha_1TítLins" localSheetId="4">#REF!</definedName>
    <definedName name="Planilha_1TítLins" localSheetId="5">'RREO-Anexo 07'!#REF!</definedName>
    <definedName name="Planilha_1TítLins" localSheetId="6">#REF!</definedName>
    <definedName name="Planilha_1TítLins" localSheetId="7">#REF!</definedName>
    <definedName name="Planilha_1TítLins" localSheetId="9">#REF!</definedName>
    <definedName name="Planilha_1TítLins" localSheetId="10">#REF!</definedName>
    <definedName name="Planilha_1TítLins">#REF!</definedName>
    <definedName name="Planilha_2ÁreaTotal" localSheetId="4">#REF!,#REF!</definedName>
    <definedName name="Planilha_2ÁreaTotal" localSheetId="5">#REF!,#REF!</definedName>
    <definedName name="Planilha_2ÁreaTotal" localSheetId="6">#REF!,#REF!</definedName>
    <definedName name="Planilha_2ÁreaTotal" localSheetId="9">#REF!,#REF!</definedName>
    <definedName name="Planilha_2ÁreaTotal" localSheetId="10">#REF!,#REF!</definedName>
    <definedName name="Planilha_2ÁreaTotal">#REF!,#REF!</definedName>
    <definedName name="Planilha_2CabGráfico" localSheetId="4">#REF!</definedName>
    <definedName name="Planilha_2CabGráfico" localSheetId="5">#REF!</definedName>
    <definedName name="Planilha_2CabGráfico" localSheetId="6">#REF!</definedName>
    <definedName name="Planilha_2CabGráfico" localSheetId="10">#REF!</definedName>
    <definedName name="Planilha_2CabGráfico">#REF!</definedName>
    <definedName name="Planilha_2TítCols" localSheetId="4">#REF!,#REF!</definedName>
    <definedName name="Planilha_2TítCols" localSheetId="5">#REF!,#REF!</definedName>
    <definedName name="Planilha_2TítCols" localSheetId="6">#REF!,#REF!</definedName>
    <definedName name="Planilha_2TítCols" localSheetId="9">#REF!,#REF!</definedName>
    <definedName name="Planilha_2TítCols" localSheetId="10">#REF!,#REF!</definedName>
    <definedName name="Planilha_2TítCols">#REF!,#REF!</definedName>
    <definedName name="Planilha_2TítLins" localSheetId="4">#REF!</definedName>
    <definedName name="Planilha_2TítLins" localSheetId="5">#REF!</definedName>
    <definedName name="Planilha_2TítLins" localSheetId="6">#REF!</definedName>
    <definedName name="Planilha_2TítLins" localSheetId="10">#REF!</definedName>
    <definedName name="Planilha_2TítLins">#REF!</definedName>
    <definedName name="Planilha_3ÁreaTotal" localSheetId="4">#REF!,#REF!</definedName>
    <definedName name="Planilha_3ÁreaTotal" localSheetId="5">#REF!,#REF!</definedName>
    <definedName name="Planilha_3ÁreaTotal" localSheetId="6">#REF!,#REF!</definedName>
    <definedName name="Planilha_3ÁreaTotal" localSheetId="9">#REF!,#REF!</definedName>
    <definedName name="Planilha_3ÁreaTotal" localSheetId="10">#REF!,#REF!</definedName>
    <definedName name="Planilha_3ÁreaTotal">#REF!,#REF!</definedName>
    <definedName name="Planilha_3CabGráfico" localSheetId="4">#REF!</definedName>
    <definedName name="Planilha_3CabGráfico" localSheetId="5">#REF!</definedName>
    <definedName name="Planilha_3CabGráfico" localSheetId="6">#REF!</definedName>
    <definedName name="Planilha_3CabGráfico" localSheetId="10">#REF!</definedName>
    <definedName name="Planilha_3CabGráfico">#REF!</definedName>
    <definedName name="Planilha_3TítCols" localSheetId="4">#REF!,#REF!</definedName>
    <definedName name="Planilha_3TítCols" localSheetId="5">#REF!,#REF!</definedName>
    <definedName name="Planilha_3TítCols" localSheetId="6">#REF!,#REF!</definedName>
    <definedName name="Planilha_3TítCols" localSheetId="9">#REF!,#REF!</definedName>
    <definedName name="Planilha_3TítCols" localSheetId="10">#REF!,#REF!</definedName>
    <definedName name="Planilha_3TítCols">#REF!,#REF!</definedName>
    <definedName name="Planilha_3TítLins" localSheetId="4">#REF!</definedName>
    <definedName name="Planilha_3TítLins" localSheetId="5">#REF!</definedName>
    <definedName name="Planilha_3TítLins" localSheetId="6">#REF!</definedName>
    <definedName name="Planilha_3TítLins" localSheetId="10">#REF!</definedName>
    <definedName name="Planilha_3TítLins">#REF!</definedName>
    <definedName name="Planilha_4ÁreaTotal" localSheetId="4">#REF!,#REF!</definedName>
    <definedName name="Planilha_4ÁreaTotal" localSheetId="5">#REF!,#REF!</definedName>
    <definedName name="Planilha_4ÁreaTotal" localSheetId="6">#REF!,#REF!</definedName>
    <definedName name="Planilha_4ÁreaTotal" localSheetId="9">#REF!,#REF!</definedName>
    <definedName name="Planilha_4ÁreaTotal" localSheetId="10">#REF!,#REF!</definedName>
    <definedName name="Planilha_4ÁreaTotal">#REF!,#REF!</definedName>
    <definedName name="Planilha_4TítCols" localSheetId="4">#REF!,#REF!</definedName>
    <definedName name="Planilha_4TítCols" localSheetId="5">#REF!,#REF!</definedName>
    <definedName name="Planilha_4TítCols" localSheetId="6">#REF!,#REF!</definedName>
    <definedName name="Planilha_4TítCols" localSheetId="9">#REF!,#REF!</definedName>
    <definedName name="Planilha_4TítCols" localSheetId="10">#REF!,#REF!</definedName>
    <definedName name="Planilha_4TítCols">#REF!,#REF!</definedName>
    <definedName name="Planilha_Educação" localSheetId="9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Tabela_1___Déficit_da_Previdência_Social__RGPS" localSheetId="4">#REF!</definedName>
    <definedName name="Tabela_10___Resultado_Primário_do_Governo_Central_em_1999" localSheetId="4">#REF!</definedName>
    <definedName name="Tabela_2___Contribuições_Previdenciárias" localSheetId="4">#REF!</definedName>
    <definedName name="Tabela_3___Benefícios__previsto_x_realizado" localSheetId="4">#REF!</definedName>
    <definedName name="Tabela_4___Receitas_Administradas_pela_SRF__previsto_x_realizado" localSheetId="4">#REF!</definedName>
    <definedName name="Tabela_5___Receitas_Administradas_em_Agosto" localSheetId="4">#REF!</definedName>
    <definedName name="Tabela_6___Receitas_Diretamente_Arrecadadas" localSheetId="4">#REF!</definedName>
    <definedName name="Tabela_7___Déficit_da_Previdência_Social_em_1999" localSheetId="4">#REF!</definedName>
    <definedName name="Tabela_8___Receitas_Administradas__revisão_da_previsão" localSheetId="4">#REF!</definedName>
    <definedName name="Tabela_9___Resultado_Primário_de_1999" localSheetId="4">#REF!</definedName>
    <definedName name="xxx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01" i="22" l="1"/>
  <c r="D101" i="22"/>
  <c r="E101" i="22"/>
  <c r="B101" i="22"/>
  <c r="C95" i="22"/>
  <c r="D95" i="22"/>
  <c r="E95" i="22"/>
  <c r="B95" i="22"/>
  <c r="B71" i="22" l="1"/>
  <c r="G47" i="85" l="1"/>
  <c r="E169" i="80" l="1"/>
  <c r="D169" i="80"/>
  <c r="C169" i="80"/>
  <c r="D199" i="24" l="1"/>
  <c r="C199" i="24"/>
  <c r="A199" i="24"/>
  <c r="E102" i="22" l="1"/>
  <c r="D102" i="22"/>
  <c r="C102" i="22"/>
  <c r="B102" i="22"/>
  <c r="C97" i="22"/>
  <c r="D96" i="22"/>
  <c r="C96" i="22"/>
  <c r="B96" i="22"/>
  <c r="B86" i="22"/>
  <c r="D86" i="22" s="1"/>
  <c r="B85" i="22"/>
  <c r="E146" i="22"/>
  <c r="D146" i="22"/>
  <c r="C146" i="22"/>
  <c r="B146" i="22"/>
  <c r="E145" i="22"/>
  <c r="D145" i="22"/>
  <c r="C145" i="22"/>
  <c r="B145" i="22"/>
  <c r="E142" i="22"/>
  <c r="D142" i="22"/>
  <c r="C142" i="22"/>
  <c r="B142" i="22"/>
  <c r="E141" i="22"/>
  <c r="D141" i="22"/>
  <c r="C141" i="22"/>
  <c r="B141" i="22"/>
  <c r="B129" i="22"/>
  <c r="E107" i="22"/>
  <c r="D107" i="22"/>
  <c r="C107" i="22"/>
  <c r="B107" i="22"/>
  <c r="D28" i="27"/>
  <c r="C28" i="27"/>
  <c r="B28" i="27"/>
  <c r="D24" i="27"/>
  <c r="C24" i="27"/>
  <c r="B24" i="27"/>
  <c r="D22" i="27"/>
  <c r="C22" i="27"/>
  <c r="B22" i="27"/>
  <c r="L74" i="27"/>
  <c r="K74" i="27"/>
  <c r="J74" i="27"/>
  <c r="I74" i="27"/>
  <c r="H74" i="27"/>
  <c r="G74" i="27"/>
  <c r="F74" i="27"/>
  <c r="E74" i="27"/>
  <c r="D74" i="27"/>
  <c r="C74" i="27"/>
  <c r="B176" i="22" s="1"/>
  <c r="B74" i="27"/>
  <c r="L71" i="27"/>
  <c r="L58" i="27"/>
  <c r="K58" i="27"/>
  <c r="J58" i="27"/>
  <c r="I58" i="27"/>
  <c r="H58" i="27"/>
  <c r="G58" i="27"/>
  <c r="F58" i="27"/>
  <c r="E58" i="27"/>
  <c r="D58" i="27"/>
  <c r="C58" i="27"/>
  <c r="B58" i="27"/>
  <c r="L45" i="27"/>
  <c r="L73" i="27" s="1"/>
  <c r="K45" i="27"/>
  <c r="K73" i="27" s="1"/>
  <c r="J45" i="27"/>
  <c r="J71" i="27" s="1"/>
  <c r="I45" i="27"/>
  <c r="H45" i="27"/>
  <c r="G45" i="27"/>
  <c r="F45" i="27"/>
  <c r="F73" i="27" s="1"/>
  <c r="E45" i="27"/>
  <c r="E73" i="27" s="1"/>
  <c r="D45" i="27"/>
  <c r="D71" i="27" s="1"/>
  <c r="C45" i="27"/>
  <c r="B45" i="27"/>
  <c r="I66" i="85"/>
  <c r="G66" i="85"/>
  <c r="E66" i="85"/>
  <c r="I65" i="85"/>
  <c r="G65" i="85"/>
  <c r="E65" i="85"/>
  <c r="J64" i="85"/>
  <c r="J176" i="85" s="1"/>
  <c r="H64" i="85"/>
  <c r="H176" i="85" s="1"/>
  <c r="F64" i="85"/>
  <c r="D64" i="85"/>
  <c r="C64" i="85"/>
  <c r="B64" i="85"/>
  <c r="B176" i="85" s="1"/>
  <c r="I63" i="85"/>
  <c r="G63" i="85"/>
  <c r="E63" i="85"/>
  <c r="I62" i="85"/>
  <c r="G62" i="85"/>
  <c r="E62" i="85"/>
  <c r="J61" i="85"/>
  <c r="J175" i="85" s="1"/>
  <c r="H61" i="85"/>
  <c r="F61" i="85"/>
  <c r="D61" i="85"/>
  <c r="C61" i="85"/>
  <c r="I61" i="85" s="1"/>
  <c r="B61" i="85"/>
  <c r="B175" i="85" s="1"/>
  <c r="I57" i="85"/>
  <c r="G57" i="85"/>
  <c r="E57" i="85"/>
  <c r="I56" i="85"/>
  <c r="G56" i="85"/>
  <c r="E56" i="85"/>
  <c r="J55" i="85"/>
  <c r="J173" i="85" s="1"/>
  <c r="H55" i="85"/>
  <c r="F55" i="85"/>
  <c r="D55" i="85"/>
  <c r="C55" i="85"/>
  <c r="B55" i="85"/>
  <c r="I54" i="85"/>
  <c r="G54" i="85"/>
  <c r="E54" i="85"/>
  <c r="I53" i="85"/>
  <c r="G53" i="85"/>
  <c r="E53" i="85"/>
  <c r="J52" i="85"/>
  <c r="J172" i="85" s="1"/>
  <c r="H52" i="85"/>
  <c r="F52" i="85"/>
  <c r="D52" i="85"/>
  <c r="C52" i="85"/>
  <c r="E52" i="85" s="1"/>
  <c r="B52" i="85"/>
  <c r="I51" i="85"/>
  <c r="G51" i="85"/>
  <c r="E51" i="85"/>
  <c r="E31" i="85"/>
  <c r="E29" i="85"/>
  <c r="D22" i="85"/>
  <c r="C22" i="85"/>
  <c r="B22" i="85"/>
  <c r="I148" i="85"/>
  <c r="G148" i="85"/>
  <c r="E148" i="85"/>
  <c r="I147" i="85"/>
  <c r="G147" i="85"/>
  <c r="E147" i="85"/>
  <c r="J146" i="85"/>
  <c r="H146" i="85"/>
  <c r="F146" i="85"/>
  <c r="D146" i="85"/>
  <c r="D175" i="85" s="1"/>
  <c r="C146" i="85"/>
  <c r="I146" i="85" s="1"/>
  <c r="B146" i="85"/>
  <c r="I145" i="85"/>
  <c r="G145" i="85"/>
  <c r="E145" i="85"/>
  <c r="I144" i="85"/>
  <c r="G144" i="85"/>
  <c r="E144" i="85"/>
  <c r="J143" i="85"/>
  <c r="H143" i="85"/>
  <c r="F143" i="85"/>
  <c r="D143" i="85"/>
  <c r="C143" i="85"/>
  <c r="B143" i="85"/>
  <c r="I142" i="85"/>
  <c r="G142" i="85"/>
  <c r="E142" i="85"/>
  <c r="I141" i="85"/>
  <c r="G141" i="85"/>
  <c r="E141" i="85"/>
  <c r="J140" i="85"/>
  <c r="H140" i="85"/>
  <c r="F140" i="85"/>
  <c r="D140" i="85"/>
  <c r="C140" i="85"/>
  <c r="B140" i="85"/>
  <c r="I139" i="85"/>
  <c r="G139" i="85"/>
  <c r="E139" i="85"/>
  <c r="I138" i="85"/>
  <c r="G138" i="85"/>
  <c r="E138" i="85"/>
  <c r="J137" i="85"/>
  <c r="H137" i="85"/>
  <c r="F137" i="85"/>
  <c r="D137" i="85"/>
  <c r="C137" i="85"/>
  <c r="B137" i="85"/>
  <c r="I136" i="85"/>
  <c r="G136" i="85"/>
  <c r="E136" i="85"/>
  <c r="I135" i="85"/>
  <c r="G135" i="85"/>
  <c r="E135" i="85"/>
  <c r="J134" i="85"/>
  <c r="H134" i="85"/>
  <c r="F134" i="85"/>
  <c r="D134" i="85"/>
  <c r="C134" i="85"/>
  <c r="B134" i="85"/>
  <c r="F89" i="85"/>
  <c r="E89" i="85"/>
  <c r="D89" i="85"/>
  <c r="C89" i="85"/>
  <c r="B89" i="85"/>
  <c r="I60" i="85"/>
  <c r="G60" i="85"/>
  <c r="E60" i="85"/>
  <c r="I59" i="85"/>
  <c r="G59" i="85"/>
  <c r="E59" i="85"/>
  <c r="J58" i="85"/>
  <c r="J174" i="85" s="1"/>
  <c r="H58" i="85"/>
  <c r="H174" i="85" s="1"/>
  <c r="F58" i="85"/>
  <c r="F174" i="85" s="1"/>
  <c r="D58" i="85"/>
  <c r="D174" i="85" s="1"/>
  <c r="C58" i="85"/>
  <c r="B58" i="85"/>
  <c r="E24" i="85"/>
  <c r="E23" i="85"/>
  <c r="I50" i="85"/>
  <c r="G50" i="85"/>
  <c r="E50" i="85"/>
  <c r="J49" i="85"/>
  <c r="J171" i="85" s="1"/>
  <c r="H49" i="85"/>
  <c r="F49" i="85"/>
  <c r="D49" i="85"/>
  <c r="D171" i="85" s="1"/>
  <c r="C49" i="85"/>
  <c r="B49" i="85"/>
  <c r="G95" i="85"/>
  <c r="I48" i="85"/>
  <c r="G48" i="85"/>
  <c r="E48" i="85"/>
  <c r="I47" i="85"/>
  <c r="E47" i="85"/>
  <c r="J46" i="85"/>
  <c r="H46" i="85"/>
  <c r="F46" i="85"/>
  <c r="F170" i="85" s="1"/>
  <c r="D46" i="85"/>
  <c r="C46" i="85"/>
  <c r="B46" i="85"/>
  <c r="E40" i="85"/>
  <c r="E39" i="85"/>
  <c r="D38" i="85"/>
  <c r="D32" i="85" s="1"/>
  <c r="C38" i="85"/>
  <c r="C32" i="85" s="1"/>
  <c r="B38" i="85"/>
  <c r="B32" i="85" s="1"/>
  <c r="E37" i="85"/>
  <c r="E36" i="85"/>
  <c r="E35" i="85"/>
  <c r="E34" i="85"/>
  <c r="E33" i="85"/>
  <c r="I151" i="85"/>
  <c r="G151" i="85"/>
  <c r="E151" i="85"/>
  <c r="I150" i="85"/>
  <c r="G150" i="85"/>
  <c r="E150" i="85"/>
  <c r="J149" i="85"/>
  <c r="H149" i="85"/>
  <c r="F149" i="85"/>
  <c r="D149" i="85"/>
  <c r="C149" i="85"/>
  <c r="B149" i="85"/>
  <c r="G96" i="85"/>
  <c r="I133" i="85"/>
  <c r="G133" i="85"/>
  <c r="E133" i="85"/>
  <c r="I132" i="85"/>
  <c r="G132" i="85"/>
  <c r="E132" i="85"/>
  <c r="J131" i="85"/>
  <c r="J170" i="85" s="1"/>
  <c r="H131" i="85"/>
  <c r="F131" i="85"/>
  <c r="D131" i="85"/>
  <c r="C131" i="85"/>
  <c r="B131" i="85"/>
  <c r="E125" i="85"/>
  <c r="E124" i="85"/>
  <c r="E123" i="85"/>
  <c r="E122" i="85"/>
  <c r="E121" i="85"/>
  <c r="D120" i="85"/>
  <c r="D126" i="85" s="1"/>
  <c r="C120" i="85"/>
  <c r="C126" i="85" s="1"/>
  <c r="B120" i="85"/>
  <c r="B126" i="85" s="1"/>
  <c r="E115" i="85"/>
  <c r="D115" i="85"/>
  <c r="C115" i="85"/>
  <c r="B115" i="85"/>
  <c r="F114" i="85"/>
  <c r="F113" i="85"/>
  <c r="F112" i="85"/>
  <c r="B103" i="85"/>
  <c r="G99" i="85"/>
  <c r="G98" i="85"/>
  <c r="G97" i="85"/>
  <c r="D28" i="85"/>
  <c r="C28" i="85"/>
  <c r="B28" i="85"/>
  <c r="E27" i="85"/>
  <c r="E26" i="85"/>
  <c r="D25" i="85"/>
  <c r="C25" i="85"/>
  <c r="E25" i="85" s="1"/>
  <c r="B25" i="85"/>
  <c r="E30" i="85"/>
  <c r="I178" i="85"/>
  <c r="G178" i="85"/>
  <c r="E178" i="85"/>
  <c r="D78" i="85"/>
  <c r="C78" i="85"/>
  <c r="B78" i="85"/>
  <c r="C39" i="79"/>
  <c r="D39" i="79" s="1"/>
  <c r="H35" i="79"/>
  <c r="G34" i="79"/>
  <c r="G29" i="79" s="1"/>
  <c r="F34" i="79"/>
  <c r="E34" i="79"/>
  <c r="E29" i="79" s="1"/>
  <c r="D34" i="79"/>
  <c r="C34" i="79"/>
  <c r="B34" i="79"/>
  <c r="H34" i="79" s="1"/>
  <c r="H33" i="79"/>
  <c r="H32" i="79"/>
  <c r="H31" i="79"/>
  <c r="G30" i="79"/>
  <c r="F30" i="79"/>
  <c r="E30" i="79"/>
  <c r="D30" i="79"/>
  <c r="C30" i="79"/>
  <c r="B30" i="79"/>
  <c r="H30" i="79" s="1"/>
  <c r="F29" i="79"/>
  <c r="C29" i="79"/>
  <c r="B157" i="22" s="1"/>
  <c r="D22" i="79"/>
  <c r="D21" i="79"/>
  <c r="C20" i="79"/>
  <c r="B156" i="22" s="1"/>
  <c r="B20" i="79"/>
  <c r="D24" i="79"/>
  <c r="D23" i="79"/>
  <c r="D39" i="24"/>
  <c r="D38" i="24"/>
  <c r="D143" i="24"/>
  <c r="D142" i="24"/>
  <c r="D141" i="24"/>
  <c r="D140" i="24"/>
  <c r="D139" i="24"/>
  <c r="D64" i="24"/>
  <c r="D63" i="24"/>
  <c r="D62" i="24"/>
  <c r="D61" i="24"/>
  <c r="D60" i="24"/>
  <c r="D59" i="24"/>
  <c r="D58" i="24"/>
  <c r="D57" i="24"/>
  <c r="D56" i="24"/>
  <c r="E143" i="22" s="1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116" i="24"/>
  <c r="D37" i="24"/>
  <c r="D36" i="24"/>
  <c r="D35" i="24"/>
  <c r="D34" i="24"/>
  <c r="D33" i="24"/>
  <c r="D32" i="24"/>
  <c r="D31" i="24"/>
  <c r="C143" i="22" s="1"/>
  <c r="D30" i="24"/>
  <c r="D29" i="24"/>
  <c r="D28" i="24"/>
  <c r="D27" i="24"/>
  <c r="D26" i="24"/>
  <c r="D25" i="24"/>
  <c r="D24" i="24"/>
  <c r="D23" i="24"/>
  <c r="A23" i="24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D145" i="24"/>
  <c r="D144" i="24"/>
  <c r="D187" i="24"/>
  <c r="D186" i="24"/>
  <c r="D185" i="24"/>
  <c r="D184" i="24"/>
  <c r="D183" i="24"/>
  <c r="D182" i="24"/>
  <c r="D181" i="24"/>
  <c r="D180" i="24"/>
  <c r="D179" i="24"/>
  <c r="D178" i="24"/>
  <c r="D177" i="24"/>
  <c r="D176" i="24"/>
  <c r="D175" i="24"/>
  <c r="D174" i="24"/>
  <c r="D173" i="24"/>
  <c r="D172" i="24"/>
  <c r="D171" i="24"/>
  <c r="D170" i="24"/>
  <c r="D169" i="24"/>
  <c r="E22" i="24"/>
  <c r="D22" i="24"/>
  <c r="B143" i="22" s="1"/>
  <c r="D113" i="24"/>
  <c r="E113" i="24" s="1"/>
  <c r="E114" i="24" s="1"/>
  <c r="E115" i="24" s="1"/>
  <c r="D126" i="24"/>
  <c r="D125" i="24"/>
  <c r="D124" i="24"/>
  <c r="D123" i="24"/>
  <c r="D122" i="24"/>
  <c r="C147" i="22" s="1"/>
  <c r="D121" i="24"/>
  <c r="D120" i="24"/>
  <c r="D119" i="24"/>
  <c r="D118" i="24"/>
  <c r="D117" i="24"/>
  <c r="D69" i="24"/>
  <c r="D68" i="24"/>
  <c r="D67" i="24"/>
  <c r="D66" i="24"/>
  <c r="D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68" i="24"/>
  <c r="D167" i="24"/>
  <c r="D166" i="24"/>
  <c r="D165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147" i="24"/>
  <c r="E147" i="22" s="1"/>
  <c r="D146" i="24"/>
  <c r="D78" i="24"/>
  <c r="D77" i="24"/>
  <c r="D76" i="24"/>
  <c r="D75" i="24"/>
  <c r="D74" i="24"/>
  <c r="D73" i="24"/>
  <c r="D72" i="24"/>
  <c r="D42" i="24"/>
  <c r="D71" i="24"/>
  <c r="D70" i="24"/>
  <c r="D41" i="24"/>
  <c r="D40" i="24"/>
  <c r="D138" i="24"/>
  <c r="D137" i="24"/>
  <c r="D136" i="24"/>
  <c r="D135" i="24"/>
  <c r="D134" i="24"/>
  <c r="D133" i="24"/>
  <c r="D132" i="24"/>
  <c r="D147" i="22" s="1"/>
  <c r="D131" i="24"/>
  <c r="D130" i="24"/>
  <c r="D129" i="24"/>
  <c r="D128" i="24"/>
  <c r="D127" i="24"/>
  <c r="D115" i="24"/>
  <c r="D114" i="24"/>
  <c r="A114" i="24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D96" i="24"/>
  <c r="D30" i="65"/>
  <c r="D29" i="65"/>
  <c r="C25" i="65"/>
  <c r="C31" i="65" s="1"/>
  <c r="B25" i="65"/>
  <c r="D20" i="65"/>
  <c r="C129" i="22" s="1"/>
  <c r="D28" i="65"/>
  <c r="D27" i="65"/>
  <c r="D26" i="65"/>
  <c r="F119" i="80"/>
  <c r="E119" i="80"/>
  <c r="E123" i="80" s="1"/>
  <c r="D119" i="80"/>
  <c r="D123" i="80" s="1"/>
  <c r="F126" i="80" s="1"/>
  <c r="C119" i="80"/>
  <c r="B119" i="80"/>
  <c r="B123" i="80" s="1"/>
  <c r="G112" i="80"/>
  <c r="F112" i="80"/>
  <c r="E112" i="80"/>
  <c r="D112" i="80"/>
  <c r="C112" i="80"/>
  <c r="B112" i="80"/>
  <c r="D100" i="80"/>
  <c r="C100" i="80"/>
  <c r="C99" i="80"/>
  <c r="D99" i="80" s="1"/>
  <c r="C98" i="80"/>
  <c r="D98" i="80" s="1"/>
  <c r="F196" i="80"/>
  <c r="E196" i="80"/>
  <c r="D196" i="80"/>
  <c r="C196" i="80"/>
  <c r="B196" i="80"/>
  <c r="B190" i="80" s="1"/>
  <c r="F191" i="80"/>
  <c r="E191" i="80"/>
  <c r="D191" i="80"/>
  <c r="D190" i="80" s="1"/>
  <c r="C191" i="80"/>
  <c r="B191" i="80"/>
  <c r="C190" i="80"/>
  <c r="F73" i="80"/>
  <c r="F72" i="80" s="1"/>
  <c r="F82" i="80" s="1"/>
  <c r="E73" i="80"/>
  <c r="E72" i="80" s="1"/>
  <c r="D73" i="80"/>
  <c r="D72" i="80" s="1"/>
  <c r="C73" i="80"/>
  <c r="C72" i="80" s="1"/>
  <c r="B73" i="80"/>
  <c r="B72" i="80" s="1"/>
  <c r="F78" i="80"/>
  <c r="F77" i="80" s="1"/>
  <c r="E78" i="80"/>
  <c r="E77" i="80" s="1"/>
  <c r="D78" i="80"/>
  <c r="C78" i="80"/>
  <c r="B78" i="80"/>
  <c r="B77" i="80" s="1"/>
  <c r="D77" i="80"/>
  <c r="C77" i="80"/>
  <c r="C205" i="80"/>
  <c r="B205" i="80"/>
  <c r="C204" i="80"/>
  <c r="F176" i="80"/>
  <c r="E176" i="80"/>
  <c r="D176" i="80"/>
  <c r="C176" i="80"/>
  <c r="B65" i="80"/>
  <c r="C57" i="80"/>
  <c r="B57" i="80"/>
  <c r="C54" i="80"/>
  <c r="E100" i="80" s="1"/>
  <c r="D120" i="22" s="1"/>
  <c r="B54" i="80"/>
  <c r="C51" i="80"/>
  <c r="B51" i="80"/>
  <c r="C48" i="80"/>
  <c r="B48" i="80"/>
  <c r="C28" i="80"/>
  <c r="C27" i="80" s="1"/>
  <c r="B28" i="80"/>
  <c r="B27" i="80" s="1"/>
  <c r="C22" i="80"/>
  <c r="B22" i="80"/>
  <c r="B169" i="80"/>
  <c r="B176" i="80" s="1"/>
  <c r="B164" i="80"/>
  <c r="C154" i="80"/>
  <c r="C164" i="80" s="1"/>
  <c r="B154" i="80"/>
  <c r="F148" i="80"/>
  <c r="F147" i="80"/>
  <c r="E146" i="80"/>
  <c r="D146" i="80"/>
  <c r="C146" i="80"/>
  <c r="B146" i="80"/>
  <c r="F145" i="80"/>
  <c r="F144" i="80"/>
  <c r="E143" i="80"/>
  <c r="D143" i="80"/>
  <c r="C143" i="80"/>
  <c r="F142" i="80"/>
  <c r="F141" i="80"/>
  <c r="F140" i="80" s="1"/>
  <c r="E140" i="80"/>
  <c r="D140" i="80"/>
  <c r="C140" i="80"/>
  <c r="C139" i="80"/>
  <c r="B140" i="80"/>
  <c r="F128" i="80"/>
  <c r="F127" i="80"/>
  <c r="F123" i="80"/>
  <c r="C123" i="80"/>
  <c r="M27" i="101"/>
  <c r="L27" i="101"/>
  <c r="F27" i="101"/>
  <c r="L26" i="101"/>
  <c r="F26" i="101"/>
  <c r="M26" i="101" s="1"/>
  <c r="M25" i="101" s="1"/>
  <c r="L25" i="101"/>
  <c r="E103" i="22" s="1"/>
  <c r="L23" i="101"/>
  <c r="K25" i="101"/>
  <c r="C103" i="22" s="1"/>
  <c r="J25" i="101"/>
  <c r="J23" i="101" s="1"/>
  <c r="J29" i="101" s="1"/>
  <c r="I25" i="101"/>
  <c r="I23" i="101" s="1"/>
  <c r="H25" i="101"/>
  <c r="G25" i="101"/>
  <c r="E25" i="101"/>
  <c r="D25" i="101"/>
  <c r="D97" i="22" s="1"/>
  <c r="C25" i="101"/>
  <c r="B25" i="101"/>
  <c r="B97" i="22" s="1"/>
  <c r="L24" i="101"/>
  <c r="F24" i="101"/>
  <c r="E96" i="22" s="1"/>
  <c r="K23" i="101"/>
  <c r="K29" i="101" s="1"/>
  <c r="H23" i="101"/>
  <c r="G23" i="101"/>
  <c r="E23" i="101"/>
  <c r="C23" i="101"/>
  <c r="B23" i="101"/>
  <c r="L41" i="101"/>
  <c r="F41" i="101"/>
  <c r="J40" i="101"/>
  <c r="J28" i="101" s="1"/>
  <c r="H40" i="101"/>
  <c r="H28" i="101" s="1"/>
  <c r="H29" i="101" s="1"/>
  <c r="G40" i="101"/>
  <c r="G28" i="101" s="1"/>
  <c r="G29" i="101" s="1"/>
  <c r="D40" i="101"/>
  <c r="D28" i="101" s="1"/>
  <c r="B40" i="101"/>
  <c r="B28" i="101" s="1"/>
  <c r="B29" i="101" s="1"/>
  <c r="M44" i="101"/>
  <c r="L44" i="101"/>
  <c r="F44" i="101"/>
  <c r="L43" i="101"/>
  <c r="F43" i="101"/>
  <c r="M43" i="101" s="1"/>
  <c r="L42" i="101"/>
  <c r="K42" i="101"/>
  <c r="K40" i="101" s="1"/>
  <c r="K28" i="101" s="1"/>
  <c r="J42" i="101"/>
  <c r="I42" i="101"/>
  <c r="I40" i="101" s="1"/>
  <c r="I28" i="101" s="1"/>
  <c r="H42" i="101"/>
  <c r="G42" i="101"/>
  <c r="B103" i="22" s="1"/>
  <c r="F42" i="101"/>
  <c r="E42" i="101"/>
  <c r="E40" i="101" s="1"/>
  <c r="E28" i="101" s="1"/>
  <c r="D42" i="101"/>
  <c r="C42" i="101"/>
  <c r="C40" i="101" s="1"/>
  <c r="C28" i="101" s="1"/>
  <c r="B42" i="101"/>
  <c r="B22" i="95"/>
  <c r="B45" i="95" s="1"/>
  <c r="B60" i="95" s="1"/>
  <c r="C49" i="95"/>
  <c r="B49" i="95"/>
  <c r="B46" i="95" s="1"/>
  <c r="B59" i="95" s="1"/>
  <c r="C42" i="95"/>
  <c r="B42" i="95"/>
  <c r="C33" i="95"/>
  <c r="B33" i="95"/>
  <c r="C30" i="95"/>
  <c r="C22" i="95" s="1"/>
  <c r="C45" i="95" s="1"/>
  <c r="B30" i="95"/>
  <c r="C23" i="95"/>
  <c r="B23" i="95"/>
  <c r="C56" i="95"/>
  <c r="B56" i="95"/>
  <c r="C53" i="95"/>
  <c r="C46" i="95" s="1"/>
  <c r="C59" i="95" s="1"/>
  <c r="B53" i="95"/>
  <c r="F75" i="95"/>
  <c r="F86" i="95" s="1"/>
  <c r="C75" i="95"/>
  <c r="H71" i="95"/>
  <c r="H75" i="95" s="1"/>
  <c r="G71" i="95"/>
  <c r="G75" i="95" s="1"/>
  <c r="F71" i="95"/>
  <c r="E71" i="95"/>
  <c r="E75" i="95" s="1"/>
  <c r="D71" i="95"/>
  <c r="D75" i="95" s="1"/>
  <c r="D86" i="95" s="1"/>
  <c r="C71" i="95"/>
  <c r="B71" i="95"/>
  <c r="B75" i="95" s="1"/>
  <c r="D76" i="95"/>
  <c r="D84" i="95" s="1"/>
  <c r="C76" i="95"/>
  <c r="B202" i="95"/>
  <c r="B177" i="95"/>
  <c r="C155" i="95"/>
  <c r="B155" i="95"/>
  <c r="B154" i="95" s="1"/>
  <c r="B159" i="95" s="1"/>
  <c r="B168" i="95" s="1"/>
  <c r="B184" i="95" s="1"/>
  <c r="B193" i="95" s="1"/>
  <c r="C154" i="95"/>
  <c r="C159" i="95" s="1"/>
  <c r="H84" i="95"/>
  <c r="C84" i="95"/>
  <c r="H78" i="95"/>
  <c r="H76" i="95" s="1"/>
  <c r="G78" i="95"/>
  <c r="G76" i="95" s="1"/>
  <c r="G84" i="95" s="1"/>
  <c r="F78" i="95"/>
  <c r="F76" i="95" s="1"/>
  <c r="F84" i="95" s="1"/>
  <c r="E78" i="95"/>
  <c r="E76" i="95" s="1"/>
  <c r="E84" i="95" s="1"/>
  <c r="D78" i="95"/>
  <c r="C78" i="95"/>
  <c r="B78" i="95"/>
  <c r="B76" i="95" s="1"/>
  <c r="B84" i="95" s="1"/>
  <c r="C124" i="9"/>
  <c r="B124" i="9"/>
  <c r="C119" i="9"/>
  <c r="B119" i="9"/>
  <c r="C115" i="9"/>
  <c r="B115" i="9"/>
  <c r="C111" i="9"/>
  <c r="C110" i="9" s="1"/>
  <c r="C131" i="9" s="1"/>
  <c r="B111" i="9"/>
  <c r="C39" i="9"/>
  <c r="B39" i="9"/>
  <c r="C35" i="9"/>
  <c r="B35" i="9"/>
  <c r="C30" i="9"/>
  <c r="B30" i="9"/>
  <c r="C26" i="9"/>
  <c r="C22" i="9" s="1"/>
  <c r="B26" i="9"/>
  <c r="B22" i="9" s="1"/>
  <c r="F52" i="9"/>
  <c r="F58" i="9" s="1"/>
  <c r="E52" i="9"/>
  <c r="D52" i="9"/>
  <c r="D58" i="9" s="1"/>
  <c r="B70" i="22" s="1"/>
  <c r="C52" i="9"/>
  <c r="B52" i="9"/>
  <c r="F143" i="9"/>
  <c r="E143" i="9"/>
  <c r="E140" i="9" s="1"/>
  <c r="E146" i="9" s="1"/>
  <c r="D143" i="9"/>
  <c r="C143" i="9"/>
  <c r="C140" i="9" s="1"/>
  <c r="C146" i="9" s="1"/>
  <c r="B74" i="22" s="1"/>
  <c r="B143" i="9"/>
  <c r="B140" i="9" s="1"/>
  <c r="B146" i="9" s="1"/>
  <c r="F204" i="9"/>
  <c r="E204" i="9"/>
  <c r="D204" i="9"/>
  <c r="C204" i="9"/>
  <c r="B204" i="9"/>
  <c r="C192" i="9"/>
  <c r="B192" i="9"/>
  <c r="D180" i="9"/>
  <c r="F176" i="9"/>
  <c r="F180" i="9" s="1"/>
  <c r="E176" i="9"/>
  <c r="E180" i="9" s="1"/>
  <c r="D176" i="9"/>
  <c r="C176" i="9"/>
  <c r="C180" i="9" s="1"/>
  <c r="B176" i="9"/>
  <c r="B180" i="9" s="1"/>
  <c r="C167" i="9"/>
  <c r="D181" i="9" s="1"/>
  <c r="B167" i="9"/>
  <c r="F140" i="9"/>
  <c r="F146" i="9" s="1"/>
  <c r="D140" i="9"/>
  <c r="D146" i="9" s="1"/>
  <c r="B75" i="22" s="1"/>
  <c r="C127" i="9"/>
  <c r="B127" i="9"/>
  <c r="F55" i="9"/>
  <c r="E55" i="9"/>
  <c r="E58" i="9" s="1"/>
  <c r="D55" i="9"/>
  <c r="C55" i="9"/>
  <c r="B55" i="9"/>
  <c r="N32" i="90"/>
  <c r="O54" i="90"/>
  <c r="N49" i="90"/>
  <c r="N48" i="90"/>
  <c r="N47" i="90"/>
  <c r="O46" i="90"/>
  <c r="O50" i="90" s="1"/>
  <c r="O52" i="90" s="1"/>
  <c r="N46" i="90"/>
  <c r="M46" i="90"/>
  <c r="L46" i="90"/>
  <c r="K46" i="90"/>
  <c r="J46" i="90"/>
  <c r="I46" i="90"/>
  <c r="H46" i="90"/>
  <c r="G46" i="90"/>
  <c r="F46" i="90"/>
  <c r="E46" i="90"/>
  <c r="D46" i="90"/>
  <c r="C46" i="90"/>
  <c r="C50" i="90" s="1"/>
  <c r="C52" i="90" s="1"/>
  <c r="C54" i="90" s="1"/>
  <c r="B46" i="90"/>
  <c r="N45" i="90"/>
  <c r="N44" i="90"/>
  <c r="N43" i="90"/>
  <c r="N42" i="90"/>
  <c r="N41" i="90"/>
  <c r="N40" i="90"/>
  <c r="N39" i="90"/>
  <c r="N38" i="90"/>
  <c r="N37" i="90"/>
  <c r="O36" i="90"/>
  <c r="M36" i="90"/>
  <c r="L36" i="90"/>
  <c r="K36" i="90"/>
  <c r="J36" i="90"/>
  <c r="I36" i="90"/>
  <c r="H36" i="90"/>
  <c r="H22" i="90" s="1"/>
  <c r="G36" i="90"/>
  <c r="F36" i="90"/>
  <c r="E36" i="90"/>
  <c r="D36" i="90"/>
  <c r="C36" i="90"/>
  <c r="B36" i="90"/>
  <c r="B22" i="90" s="1"/>
  <c r="N35" i="90"/>
  <c r="N34" i="90"/>
  <c r="N33" i="90"/>
  <c r="O30" i="90"/>
  <c r="M30" i="90"/>
  <c r="L30" i="90"/>
  <c r="K30" i="90"/>
  <c r="J30" i="90"/>
  <c r="I30" i="90"/>
  <c r="H30" i="90"/>
  <c r="G30" i="90"/>
  <c r="F30" i="90"/>
  <c r="E30" i="90"/>
  <c r="D30" i="90"/>
  <c r="C30" i="90"/>
  <c r="B30" i="90"/>
  <c r="N31" i="90"/>
  <c r="N53" i="90"/>
  <c r="N51" i="90"/>
  <c r="N29" i="90"/>
  <c r="N28" i="90"/>
  <c r="N27" i="90"/>
  <c r="N26" i="90"/>
  <c r="N25" i="90"/>
  <c r="N24" i="90"/>
  <c r="O23" i="90"/>
  <c r="M23" i="90"/>
  <c r="M22" i="90" s="1"/>
  <c r="M50" i="90" s="1"/>
  <c r="M52" i="90" s="1"/>
  <c r="M54" i="90" s="1"/>
  <c r="L23" i="90"/>
  <c r="K23" i="90"/>
  <c r="J23" i="90"/>
  <c r="J22" i="90" s="1"/>
  <c r="J50" i="90" s="1"/>
  <c r="J52" i="90" s="1"/>
  <c r="J54" i="90" s="1"/>
  <c r="I23" i="90"/>
  <c r="H23" i="90"/>
  <c r="G23" i="90"/>
  <c r="G22" i="90" s="1"/>
  <c r="G50" i="90" s="1"/>
  <c r="G52" i="90" s="1"/>
  <c r="G54" i="90" s="1"/>
  <c r="F23" i="90"/>
  <c r="E23" i="90"/>
  <c r="D23" i="90"/>
  <c r="D22" i="90" s="1"/>
  <c r="D50" i="90" s="1"/>
  <c r="D52" i="90" s="1"/>
  <c r="D54" i="90" s="1"/>
  <c r="C23" i="90"/>
  <c r="B23" i="90"/>
  <c r="N23" i="90" s="1"/>
  <c r="O22" i="90"/>
  <c r="L22" i="90"/>
  <c r="L50" i="90" s="1"/>
  <c r="L52" i="90" s="1"/>
  <c r="L54" i="90" s="1"/>
  <c r="K22" i="90"/>
  <c r="K50" i="90" s="1"/>
  <c r="K52" i="90" s="1"/>
  <c r="K54" i="90" s="1"/>
  <c r="I22" i="90"/>
  <c r="I50" i="90" s="1"/>
  <c r="I52" i="90" s="1"/>
  <c r="I54" i="90" s="1"/>
  <c r="F22" i="90"/>
  <c r="F50" i="90" s="1"/>
  <c r="F52" i="90" s="1"/>
  <c r="F54" i="90" s="1"/>
  <c r="E22" i="90"/>
  <c r="E50" i="90" s="1"/>
  <c r="E52" i="90" s="1"/>
  <c r="E54" i="90" s="1"/>
  <c r="C22" i="90"/>
  <c r="K52" i="6"/>
  <c r="G52" i="6"/>
  <c r="K51" i="6"/>
  <c r="G51" i="6"/>
  <c r="K50" i="6"/>
  <c r="G50" i="6"/>
  <c r="L49" i="6"/>
  <c r="I49" i="6"/>
  <c r="H49" i="6"/>
  <c r="E49" i="6"/>
  <c r="D49" i="6"/>
  <c r="C49" i="6"/>
  <c r="B49" i="6"/>
  <c r="K48" i="6"/>
  <c r="G48" i="6"/>
  <c r="K47" i="6"/>
  <c r="G47" i="6"/>
  <c r="K46" i="6"/>
  <c r="G46" i="6"/>
  <c r="K45" i="6"/>
  <c r="G45" i="6"/>
  <c r="K44" i="6"/>
  <c r="G44" i="6"/>
  <c r="K43" i="6"/>
  <c r="G43" i="6"/>
  <c r="K42" i="6"/>
  <c r="G42" i="6"/>
  <c r="K41" i="6"/>
  <c r="G41" i="6"/>
  <c r="K94" i="6"/>
  <c r="G94" i="6"/>
  <c r="K93" i="6"/>
  <c r="G93" i="6"/>
  <c r="K92" i="6"/>
  <c r="G92" i="6"/>
  <c r="K91" i="6"/>
  <c r="G91" i="6"/>
  <c r="K90" i="6"/>
  <c r="K89" i="6" s="1"/>
  <c r="G90" i="6"/>
  <c r="G89" i="6" s="1"/>
  <c r="L89" i="6"/>
  <c r="I89" i="6"/>
  <c r="H89" i="6"/>
  <c r="E89" i="6"/>
  <c r="D89" i="6"/>
  <c r="C89" i="6"/>
  <c r="B89" i="6"/>
  <c r="K373" i="6"/>
  <c r="G373" i="6"/>
  <c r="K372" i="6"/>
  <c r="G372" i="6"/>
  <c r="L371" i="6"/>
  <c r="I371" i="6"/>
  <c r="H371" i="6"/>
  <c r="E371" i="6"/>
  <c r="D371" i="6"/>
  <c r="C371" i="6"/>
  <c r="B371" i="6"/>
  <c r="K370" i="6"/>
  <c r="G370" i="6"/>
  <c r="K369" i="6"/>
  <c r="G369" i="6"/>
  <c r="K368" i="6"/>
  <c r="G368" i="6"/>
  <c r="K367" i="6"/>
  <c r="G367" i="6"/>
  <c r="K366" i="6"/>
  <c r="G366" i="6"/>
  <c r="K365" i="6"/>
  <c r="G365" i="6"/>
  <c r="K364" i="6"/>
  <c r="G364" i="6"/>
  <c r="G363" i="6" s="1"/>
  <c r="L363" i="6"/>
  <c r="I363" i="6"/>
  <c r="H363" i="6"/>
  <c r="E363" i="6"/>
  <c r="D363" i="6"/>
  <c r="C363" i="6"/>
  <c r="B363" i="6"/>
  <c r="K362" i="6"/>
  <c r="G362" i="6"/>
  <c r="K361" i="6"/>
  <c r="G361" i="6"/>
  <c r="K360" i="6"/>
  <c r="G360" i="6"/>
  <c r="K359" i="6"/>
  <c r="K358" i="6" s="1"/>
  <c r="G359" i="6"/>
  <c r="L358" i="6"/>
  <c r="I358" i="6"/>
  <c r="H358" i="6"/>
  <c r="E358" i="6"/>
  <c r="D358" i="6"/>
  <c r="C358" i="6"/>
  <c r="B358" i="6"/>
  <c r="K357" i="6"/>
  <c r="G357" i="6"/>
  <c r="K356" i="6"/>
  <c r="G356" i="6"/>
  <c r="G350" i="6" s="1"/>
  <c r="K355" i="6"/>
  <c r="G355" i="6"/>
  <c r="K354" i="6"/>
  <c r="G354" i="6"/>
  <c r="L134" i="6"/>
  <c r="I134" i="6"/>
  <c r="H134" i="6"/>
  <c r="E134" i="6"/>
  <c r="D134" i="6"/>
  <c r="C134" i="6"/>
  <c r="B134" i="6"/>
  <c r="K322" i="6"/>
  <c r="G322" i="6"/>
  <c r="K266" i="6"/>
  <c r="G266" i="6"/>
  <c r="K265" i="6"/>
  <c r="G265" i="6"/>
  <c r="K264" i="6"/>
  <c r="G264" i="6"/>
  <c r="K97" i="6"/>
  <c r="G97" i="6"/>
  <c r="K95" i="6"/>
  <c r="G95" i="6"/>
  <c r="L80" i="6"/>
  <c r="I80" i="6"/>
  <c r="H80" i="6"/>
  <c r="E80" i="6"/>
  <c r="D80" i="6"/>
  <c r="C80" i="6"/>
  <c r="B80" i="6"/>
  <c r="K262" i="6"/>
  <c r="G262" i="6"/>
  <c r="K261" i="6"/>
  <c r="G261" i="6"/>
  <c r="K260" i="6"/>
  <c r="G260" i="6"/>
  <c r="G257" i="6" s="1"/>
  <c r="K259" i="6"/>
  <c r="G259" i="6"/>
  <c r="K258" i="6"/>
  <c r="G258" i="6"/>
  <c r="L257" i="6"/>
  <c r="I257" i="6"/>
  <c r="H257" i="6"/>
  <c r="E257" i="6"/>
  <c r="D257" i="6"/>
  <c r="C257" i="6"/>
  <c r="B257" i="6"/>
  <c r="K256" i="6"/>
  <c r="G256" i="6"/>
  <c r="K255" i="6"/>
  <c r="G255" i="6"/>
  <c r="K254" i="6"/>
  <c r="G254" i="6"/>
  <c r="L263" i="6"/>
  <c r="I263" i="6"/>
  <c r="H263" i="6"/>
  <c r="E263" i="6"/>
  <c r="D263" i="6"/>
  <c r="C263" i="6"/>
  <c r="B263" i="6"/>
  <c r="K232" i="6"/>
  <c r="G232" i="6"/>
  <c r="K231" i="6"/>
  <c r="G231" i="6"/>
  <c r="K230" i="6"/>
  <c r="K228" i="6" s="1"/>
  <c r="G230" i="6"/>
  <c r="G228" i="6" s="1"/>
  <c r="K229" i="6"/>
  <c r="G229" i="6"/>
  <c r="K321" i="6"/>
  <c r="G321" i="6"/>
  <c r="L320" i="6"/>
  <c r="I320" i="6"/>
  <c r="H320" i="6"/>
  <c r="E320" i="6"/>
  <c r="D320" i="6"/>
  <c r="C320" i="6"/>
  <c r="B320" i="6"/>
  <c r="K319" i="6"/>
  <c r="G319" i="6"/>
  <c r="K318" i="6"/>
  <c r="G318" i="6"/>
  <c r="K317" i="6"/>
  <c r="G317" i="6"/>
  <c r="K316" i="6"/>
  <c r="G316" i="6"/>
  <c r="K315" i="6"/>
  <c r="G315" i="6"/>
  <c r="L314" i="6"/>
  <c r="I314" i="6"/>
  <c r="H314" i="6"/>
  <c r="E314" i="6"/>
  <c r="D314" i="6"/>
  <c r="C314" i="6"/>
  <c r="B314" i="6"/>
  <c r="K313" i="6"/>
  <c r="G313" i="6"/>
  <c r="K312" i="6"/>
  <c r="G312" i="6"/>
  <c r="K311" i="6"/>
  <c r="G311" i="6"/>
  <c r="K310" i="6"/>
  <c r="K309" i="6" s="1"/>
  <c r="G310" i="6"/>
  <c r="G309" i="6" s="1"/>
  <c r="L309" i="6"/>
  <c r="I309" i="6"/>
  <c r="H309" i="6"/>
  <c r="E309" i="6"/>
  <c r="D309" i="6"/>
  <c r="C309" i="6"/>
  <c r="B309" i="6"/>
  <c r="K408" i="6"/>
  <c r="G408" i="6"/>
  <c r="K407" i="6"/>
  <c r="G407" i="6"/>
  <c r="K406" i="6"/>
  <c r="G406" i="6"/>
  <c r="L405" i="6"/>
  <c r="I405" i="6"/>
  <c r="H405" i="6"/>
  <c r="E405" i="6"/>
  <c r="D405" i="6"/>
  <c r="C405" i="6"/>
  <c r="B405" i="6"/>
  <c r="K404" i="6"/>
  <c r="G404" i="6"/>
  <c r="K403" i="6"/>
  <c r="G403" i="6"/>
  <c r="K402" i="6"/>
  <c r="G402" i="6"/>
  <c r="K401" i="6"/>
  <c r="G401" i="6"/>
  <c r="K400" i="6"/>
  <c r="G400" i="6"/>
  <c r="L399" i="6"/>
  <c r="I399" i="6"/>
  <c r="H399" i="6"/>
  <c r="E399" i="6"/>
  <c r="D399" i="6"/>
  <c r="C399" i="6"/>
  <c r="B399" i="6"/>
  <c r="K398" i="6"/>
  <c r="G398" i="6"/>
  <c r="K397" i="6"/>
  <c r="G397" i="6"/>
  <c r="K396" i="6"/>
  <c r="G396" i="6"/>
  <c r="K395" i="6"/>
  <c r="G395" i="6"/>
  <c r="K394" i="6"/>
  <c r="G394" i="6"/>
  <c r="K79" i="6"/>
  <c r="G79" i="6"/>
  <c r="K78" i="6"/>
  <c r="G78" i="6"/>
  <c r="K77" i="6"/>
  <c r="G77" i="6"/>
  <c r="K76" i="6"/>
  <c r="G76" i="6"/>
  <c r="K75" i="6"/>
  <c r="G75" i="6"/>
  <c r="K40" i="6"/>
  <c r="G40" i="6"/>
  <c r="K39" i="6"/>
  <c r="G39" i="6"/>
  <c r="K38" i="6"/>
  <c r="G38" i="6"/>
  <c r="K37" i="6"/>
  <c r="K36" i="6" s="1"/>
  <c r="G37" i="6"/>
  <c r="G36" i="6" s="1"/>
  <c r="L36" i="6"/>
  <c r="I36" i="6"/>
  <c r="H36" i="6"/>
  <c r="E36" i="6"/>
  <c r="D36" i="6"/>
  <c r="C36" i="6"/>
  <c r="B36" i="6"/>
  <c r="K339" i="6"/>
  <c r="G339" i="6"/>
  <c r="K338" i="6"/>
  <c r="G338" i="6"/>
  <c r="K337" i="6"/>
  <c r="G337" i="6"/>
  <c r="L336" i="6"/>
  <c r="I336" i="6"/>
  <c r="H336" i="6"/>
  <c r="E336" i="6"/>
  <c r="D336" i="6"/>
  <c r="C336" i="6"/>
  <c r="B336" i="6"/>
  <c r="K335" i="6"/>
  <c r="G335" i="6"/>
  <c r="K334" i="6"/>
  <c r="K331" i="6" s="1"/>
  <c r="G334" i="6"/>
  <c r="G331" i="6" s="1"/>
  <c r="K333" i="6"/>
  <c r="G333" i="6"/>
  <c r="K332" i="6"/>
  <c r="G332" i="6"/>
  <c r="K74" i="6"/>
  <c r="K73" i="6" s="1"/>
  <c r="G74" i="6"/>
  <c r="L73" i="6"/>
  <c r="I73" i="6"/>
  <c r="H73" i="6"/>
  <c r="E73" i="6"/>
  <c r="D73" i="6"/>
  <c r="C73" i="6"/>
  <c r="B73" i="6"/>
  <c r="K72" i="6"/>
  <c r="G72" i="6"/>
  <c r="K71" i="6"/>
  <c r="G71" i="6"/>
  <c r="K70" i="6"/>
  <c r="G70" i="6"/>
  <c r="K69" i="6"/>
  <c r="G69" i="6"/>
  <c r="K68" i="6"/>
  <c r="G68" i="6"/>
  <c r="K67" i="6"/>
  <c r="G67" i="6"/>
  <c r="L66" i="6"/>
  <c r="I66" i="6"/>
  <c r="H66" i="6"/>
  <c r="G66" i="6"/>
  <c r="E66" i="6"/>
  <c r="D66" i="6"/>
  <c r="C66" i="6"/>
  <c r="B66" i="6"/>
  <c r="K65" i="6"/>
  <c r="G65" i="6"/>
  <c r="G61" i="6" s="1"/>
  <c r="K64" i="6"/>
  <c r="G64" i="6"/>
  <c r="K35" i="6"/>
  <c r="G35" i="6"/>
  <c r="K34" i="6"/>
  <c r="G34" i="6"/>
  <c r="G31" i="6" s="1"/>
  <c r="K33" i="6"/>
  <c r="G33" i="6"/>
  <c r="K32" i="6"/>
  <c r="G32" i="6"/>
  <c r="L31" i="6"/>
  <c r="K31" i="6"/>
  <c r="I31" i="6"/>
  <c r="H31" i="6"/>
  <c r="E31" i="6"/>
  <c r="D31" i="6"/>
  <c r="C31" i="6"/>
  <c r="B31" i="6"/>
  <c r="K30" i="6"/>
  <c r="G30" i="6"/>
  <c r="K29" i="6"/>
  <c r="G29" i="6"/>
  <c r="K28" i="6"/>
  <c r="K26" i="6" s="1"/>
  <c r="G28" i="6"/>
  <c r="K27" i="6"/>
  <c r="G27" i="6"/>
  <c r="L26" i="6"/>
  <c r="I26" i="6"/>
  <c r="H26" i="6"/>
  <c r="G26" i="6"/>
  <c r="E26" i="6"/>
  <c r="D26" i="6"/>
  <c r="C26" i="6"/>
  <c r="B26" i="6"/>
  <c r="K25" i="6"/>
  <c r="G25" i="6"/>
  <c r="K24" i="6"/>
  <c r="G24" i="6"/>
  <c r="K23" i="6"/>
  <c r="G23" i="6"/>
  <c r="K22" i="6"/>
  <c r="K21" i="6" s="1"/>
  <c r="G22" i="6"/>
  <c r="L21" i="6"/>
  <c r="I21" i="6"/>
  <c r="H21" i="6"/>
  <c r="E21" i="6"/>
  <c r="D21" i="6"/>
  <c r="C21" i="6"/>
  <c r="B21" i="6"/>
  <c r="K307" i="6"/>
  <c r="G307" i="6"/>
  <c r="K306" i="6"/>
  <c r="G306" i="6"/>
  <c r="K305" i="6"/>
  <c r="G305" i="6"/>
  <c r="K304" i="6"/>
  <c r="G304" i="6"/>
  <c r="K303" i="6"/>
  <c r="G303" i="6"/>
  <c r="K302" i="6"/>
  <c r="G302" i="6"/>
  <c r="K301" i="6"/>
  <c r="G301" i="6"/>
  <c r="K300" i="6"/>
  <c r="G300" i="6"/>
  <c r="K299" i="6"/>
  <c r="G299" i="6"/>
  <c r="L298" i="6"/>
  <c r="I298" i="6"/>
  <c r="H298" i="6"/>
  <c r="E298" i="6"/>
  <c r="D298" i="6"/>
  <c r="C298" i="6"/>
  <c r="B298" i="6"/>
  <c r="K297" i="6"/>
  <c r="G297" i="6"/>
  <c r="K296" i="6"/>
  <c r="G296" i="6"/>
  <c r="K295" i="6"/>
  <c r="G295" i="6"/>
  <c r="K294" i="6"/>
  <c r="G294" i="6"/>
  <c r="K293" i="6"/>
  <c r="G293" i="6"/>
  <c r="K292" i="6"/>
  <c r="G292" i="6"/>
  <c r="G291" i="6" s="1"/>
  <c r="L291" i="6"/>
  <c r="I291" i="6"/>
  <c r="H291" i="6"/>
  <c r="E291" i="6"/>
  <c r="D291" i="6"/>
  <c r="C291" i="6"/>
  <c r="B291" i="6"/>
  <c r="K290" i="6"/>
  <c r="G290" i="6"/>
  <c r="K289" i="6"/>
  <c r="G289" i="6"/>
  <c r="K288" i="6"/>
  <c r="G288" i="6"/>
  <c r="K287" i="6"/>
  <c r="G287" i="6"/>
  <c r="K154" i="6"/>
  <c r="G154" i="6"/>
  <c r="K153" i="6"/>
  <c r="G153" i="6"/>
  <c r="K152" i="6"/>
  <c r="G152" i="6"/>
  <c r="K151" i="6"/>
  <c r="G151" i="6"/>
  <c r="K150" i="6"/>
  <c r="G150" i="6"/>
  <c r="G148" i="6" s="1"/>
  <c r="K149" i="6"/>
  <c r="G149" i="6"/>
  <c r="L148" i="6"/>
  <c r="I148" i="6"/>
  <c r="H148" i="6"/>
  <c r="E148" i="6"/>
  <c r="D148" i="6"/>
  <c r="C148" i="6"/>
  <c r="B148" i="6"/>
  <c r="K147" i="6"/>
  <c r="G147" i="6"/>
  <c r="K146" i="6"/>
  <c r="G146" i="6"/>
  <c r="K145" i="6"/>
  <c r="G145" i="6"/>
  <c r="K144" i="6"/>
  <c r="G144" i="6"/>
  <c r="K143" i="6"/>
  <c r="K142" i="6" s="1"/>
  <c r="G143" i="6"/>
  <c r="G142" i="6" s="1"/>
  <c r="L142" i="6"/>
  <c r="I142" i="6"/>
  <c r="H142" i="6"/>
  <c r="E142" i="6"/>
  <c r="D142" i="6"/>
  <c r="C142" i="6"/>
  <c r="B142" i="6"/>
  <c r="K141" i="6"/>
  <c r="G141" i="6"/>
  <c r="K140" i="6"/>
  <c r="G140" i="6"/>
  <c r="K139" i="6"/>
  <c r="G139" i="6"/>
  <c r="K138" i="6"/>
  <c r="G138" i="6"/>
  <c r="K137" i="6"/>
  <c r="G137" i="6"/>
  <c r="K136" i="6"/>
  <c r="G136" i="6"/>
  <c r="K135" i="6"/>
  <c r="G135" i="6"/>
  <c r="K123" i="6"/>
  <c r="G123" i="6"/>
  <c r="K122" i="6"/>
  <c r="G122" i="6"/>
  <c r="K121" i="6"/>
  <c r="G121" i="6"/>
  <c r="K120" i="6"/>
  <c r="K118" i="6" s="1"/>
  <c r="G120" i="6"/>
  <c r="K119" i="6"/>
  <c r="G119" i="6"/>
  <c r="L118" i="6"/>
  <c r="I118" i="6"/>
  <c r="H118" i="6"/>
  <c r="E118" i="6"/>
  <c r="D118" i="6"/>
  <c r="C118" i="6"/>
  <c r="B118" i="6"/>
  <c r="K117" i="6"/>
  <c r="G117" i="6"/>
  <c r="K116" i="6"/>
  <c r="G116" i="6"/>
  <c r="K115" i="6"/>
  <c r="G115" i="6"/>
  <c r="K114" i="6"/>
  <c r="G114" i="6"/>
  <c r="L228" i="6"/>
  <c r="I228" i="6"/>
  <c r="H228" i="6"/>
  <c r="E228" i="6"/>
  <c r="D228" i="6"/>
  <c r="C228" i="6"/>
  <c r="B228" i="6"/>
  <c r="K227" i="6"/>
  <c r="G227" i="6"/>
  <c r="K226" i="6"/>
  <c r="K223" i="6" s="1"/>
  <c r="G226" i="6"/>
  <c r="K225" i="6"/>
  <c r="G225" i="6"/>
  <c r="K224" i="6"/>
  <c r="G224" i="6"/>
  <c r="L223" i="6"/>
  <c r="I223" i="6"/>
  <c r="H223" i="6"/>
  <c r="E223" i="6"/>
  <c r="D223" i="6"/>
  <c r="C223" i="6"/>
  <c r="B223" i="6"/>
  <c r="L156" i="6"/>
  <c r="I156" i="6"/>
  <c r="H156" i="6"/>
  <c r="E156" i="6"/>
  <c r="D156" i="6"/>
  <c r="C156" i="6"/>
  <c r="B156" i="6"/>
  <c r="K155" i="6"/>
  <c r="G155" i="6"/>
  <c r="K252" i="6"/>
  <c r="G252" i="6"/>
  <c r="G251" i="6" s="1"/>
  <c r="L251" i="6"/>
  <c r="I251" i="6"/>
  <c r="H251" i="6"/>
  <c r="E251" i="6"/>
  <c r="D251" i="6"/>
  <c r="C251" i="6"/>
  <c r="B251" i="6"/>
  <c r="K250" i="6"/>
  <c r="G250" i="6"/>
  <c r="K249" i="6"/>
  <c r="G249" i="6"/>
  <c r="K248" i="6"/>
  <c r="G248" i="6"/>
  <c r="K247" i="6"/>
  <c r="G247" i="6"/>
  <c r="K246" i="6"/>
  <c r="G246" i="6"/>
  <c r="K245" i="6"/>
  <c r="G245" i="6"/>
  <c r="K244" i="6"/>
  <c r="G244" i="6"/>
  <c r="K243" i="6"/>
  <c r="G243" i="6"/>
  <c r="K242" i="6"/>
  <c r="G242" i="6"/>
  <c r="K241" i="6"/>
  <c r="G241" i="6"/>
  <c r="K240" i="6"/>
  <c r="G240" i="6"/>
  <c r="K239" i="6"/>
  <c r="K238" i="6" s="1"/>
  <c r="G239" i="6"/>
  <c r="L238" i="6"/>
  <c r="I238" i="6"/>
  <c r="H238" i="6"/>
  <c r="G238" i="6"/>
  <c r="E238" i="6"/>
  <c r="D238" i="6"/>
  <c r="C238" i="6"/>
  <c r="B238" i="6"/>
  <c r="K237" i="6"/>
  <c r="G237" i="6"/>
  <c r="K236" i="6"/>
  <c r="K233" i="6" s="1"/>
  <c r="G236" i="6"/>
  <c r="K235" i="6"/>
  <c r="G235" i="6"/>
  <c r="K234" i="6"/>
  <c r="G234" i="6"/>
  <c r="G233" i="6" s="1"/>
  <c r="L233" i="6"/>
  <c r="I233" i="6"/>
  <c r="H233" i="6"/>
  <c r="E233" i="6"/>
  <c r="D233" i="6"/>
  <c r="C233" i="6"/>
  <c r="B233" i="6"/>
  <c r="K308" i="6"/>
  <c r="G308" i="6"/>
  <c r="K375" i="6"/>
  <c r="G375" i="6"/>
  <c r="K374" i="6"/>
  <c r="G374" i="6"/>
  <c r="K353" i="6"/>
  <c r="G353" i="6"/>
  <c r="K352" i="6"/>
  <c r="G352" i="6"/>
  <c r="K351" i="6"/>
  <c r="K350" i="6" s="1"/>
  <c r="G351" i="6"/>
  <c r="L350" i="6"/>
  <c r="I350" i="6"/>
  <c r="H350" i="6"/>
  <c r="E350" i="6"/>
  <c r="D350" i="6"/>
  <c r="C350" i="6"/>
  <c r="B350" i="6"/>
  <c r="K349" i="6"/>
  <c r="G349" i="6"/>
  <c r="K348" i="6"/>
  <c r="G348" i="6"/>
  <c r="K347" i="6"/>
  <c r="G347" i="6"/>
  <c r="K346" i="6"/>
  <c r="G346" i="6"/>
  <c r="K345" i="6"/>
  <c r="K344" i="6" s="1"/>
  <c r="G345" i="6"/>
  <c r="L344" i="6"/>
  <c r="I344" i="6"/>
  <c r="H344" i="6"/>
  <c r="E344" i="6"/>
  <c r="D344" i="6"/>
  <c r="C344" i="6"/>
  <c r="B344" i="6"/>
  <c r="K343" i="6"/>
  <c r="G343" i="6"/>
  <c r="K342" i="6"/>
  <c r="G342" i="6"/>
  <c r="K341" i="6"/>
  <c r="G341" i="6"/>
  <c r="K340" i="6"/>
  <c r="G340" i="6"/>
  <c r="K88" i="6"/>
  <c r="G88" i="6"/>
  <c r="K87" i="6"/>
  <c r="G87" i="6"/>
  <c r="K86" i="6"/>
  <c r="G86" i="6"/>
  <c r="K85" i="6"/>
  <c r="G85" i="6"/>
  <c r="K84" i="6"/>
  <c r="G84" i="6"/>
  <c r="K83" i="6"/>
  <c r="G83" i="6"/>
  <c r="K82" i="6"/>
  <c r="G82" i="6"/>
  <c r="K286" i="6"/>
  <c r="G286" i="6"/>
  <c r="K285" i="6"/>
  <c r="G285" i="6"/>
  <c r="K284" i="6"/>
  <c r="G284" i="6"/>
  <c r="K283" i="6"/>
  <c r="G283" i="6"/>
  <c r="G282" i="6" s="1"/>
  <c r="L282" i="6"/>
  <c r="I282" i="6"/>
  <c r="H282" i="6"/>
  <c r="E282" i="6"/>
  <c r="D282" i="6"/>
  <c r="C282" i="6"/>
  <c r="B282" i="6"/>
  <c r="K281" i="6"/>
  <c r="G281" i="6"/>
  <c r="K280" i="6"/>
  <c r="G280" i="6"/>
  <c r="K279" i="6"/>
  <c r="G279" i="6"/>
  <c r="K278" i="6"/>
  <c r="K275" i="6" s="1"/>
  <c r="G278" i="6"/>
  <c r="K277" i="6"/>
  <c r="G277" i="6"/>
  <c r="K276" i="6"/>
  <c r="G276" i="6"/>
  <c r="L275" i="6"/>
  <c r="I275" i="6"/>
  <c r="H275" i="6"/>
  <c r="E275" i="6"/>
  <c r="D275" i="6"/>
  <c r="C275" i="6"/>
  <c r="B275" i="6"/>
  <c r="K274" i="6"/>
  <c r="G274" i="6"/>
  <c r="K273" i="6"/>
  <c r="G273" i="6"/>
  <c r="K272" i="6"/>
  <c r="G272" i="6"/>
  <c r="K271" i="6"/>
  <c r="G271" i="6"/>
  <c r="K270" i="6"/>
  <c r="G270" i="6"/>
  <c r="K269" i="6"/>
  <c r="K268" i="6" s="1"/>
  <c r="G269" i="6"/>
  <c r="L268" i="6"/>
  <c r="I268" i="6"/>
  <c r="H268" i="6"/>
  <c r="G268" i="6"/>
  <c r="E268" i="6"/>
  <c r="D268" i="6"/>
  <c r="C268" i="6"/>
  <c r="B268" i="6"/>
  <c r="K195" i="6"/>
  <c r="G195" i="6"/>
  <c r="K194" i="6"/>
  <c r="G194" i="6"/>
  <c r="K193" i="6"/>
  <c r="G193" i="6"/>
  <c r="K192" i="6"/>
  <c r="G192" i="6"/>
  <c r="G189" i="6" s="1"/>
  <c r="K191" i="6"/>
  <c r="G191" i="6"/>
  <c r="K190" i="6"/>
  <c r="G190" i="6"/>
  <c r="L189" i="6"/>
  <c r="I189" i="6"/>
  <c r="H189" i="6"/>
  <c r="E189" i="6"/>
  <c r="D189" i="6"/>
  <c r="C189" i="6"/>
  <c r="B189" i="6"/>
  <c r="K188" i="6"/>
  <c r="G188" i="6"/>
  <c r="K187" i="6"/>
  <c r="G187" i="6"/>
  <c r="K186" i="6"/>
  <c r="G186" i="6"/>
  <c r="K185" i="6"/>
  <c r="G185" i="6"/>
  <c r="G182" i="6" s="1"/>
  <c r="K184" i="6"/>
  <c r="G184" i="6"/>
  <c r="K183" i="6"/>
  <c r="G183" i="6"/>
  <c r="L182" i="6"/>
  <c r="I182" i="6"/>
  <c r="H182" i="6"/>
  <c r="E182" i="6"/>
  <c r="D182" i="6"/>
  <c r="C182" i="6"/>
  <c r="B182" i="6"/>
  <c r="K181" i="6"/>
  <c r="G181" i="6"/>
  <c r="K180" i="6"/>
  <c r="G180" i="6"/>
  <c r="K179" i="6"/>
  <c r="G179" i="6"/>
  <c r="K178" i="6"/>
  <c r="K177" i="6" s="1"/>
  <c r="G178" i="6"/>
  <c r="L177" i="6"/>
  <c r="I177" i="6"/>
  <c r="H177" i="6"/>
  <c r="E177" i="6"/>
  <c r="D177" i="6"/>
  <c r="C177" i="6"/>
  <c r="B177" i="6"/>
  <c r="K176" i="6"/>
  <c r="G176" i="6"/>
  <c r="L331" i="6"/>
  <c r="I331" i="6"/>
  <c r="H331" i="6"/>
  <c r="E331" i="6"/>
  <c r="D331" i="6"/>
  <c r="C331" i="6"/>
  <c r="B331" i="6"/>
  <c r="K330" i="6"/>
  <c r="G330" i="6"/>
  <c r="K329" i="6"/>
  <c r="K326" i="6" s="1"/>
  <c r="G329" i="6"/>
  <c r="K328" i="6"/>
  <c r="G328" i="6"/>
  <c r="K327" i="6"/>
  <c r="G327" i="6"/>
  <c r="G326" i="6" s="1"/>
  <c r="L326" i="6"/>
  <c r="I326" i="6"/>
  <c r="H326" i="6"/>
  <c r="E326" i="6"/>
  <c r="D326" i="6"/>
  <c r="C326" i="6"/>
  <c r="B326" i="6"/>
  <c r="K325" i="6"/>
  <c r="G325" i="6"/>
  <c r="K324" i="6"/>
  <c r="G324" i="6"/>
  <c r="K323" i="6"/>
  <c r="G323" i="6"/>
  <c r="K175" i="6"/>
  <c r="G175" i="6"/>
  <c r="K174" i="6"/>
  <c r="G174" i="6"/>
  <c r="K173" i="6"/>
  <c r="G173" i="6"/>
  <c r="K172" i="6"/>
  <c r="G172" i="6"/>
  <c r="K171" i="6"/>
  <c r="G171" i="6"/>
  <c r="K170" i="6"/>
  <c r="K169" i="6" s="1"/>
  <c r="G170" i="6"/>
  <c r="L169" i="6"/>
  <c r="I169" i="6"/>
  <c r="H169" i="6"/>
  <c r="E169" i="6"/>
  <c r="D169" i="6"/>
  <c r="C169" i="6"/>
  <c r="B169" i="6"/>
  <c r="K168" i="6"/>
  <c r="G168" i="6"/>
  <c r="K167" i="6"/>
  <c r="G167" i="6"/>
  <c r="K166" i="6"/>
  <c r="G166" i="6"/>
  <c r="K165" i="6"/>
  <c r="G165" i="6"/>
  <c r="K164" i="6"/>
  <c r="K161" i="6" s="1"/>
  <c r="G164" i="6"/>
  <c r="K163" i="6"/>
  <c r="G163" i="6"/>
  <c r="K162" i="6"/>
  <c r="G162" i="6"/>
  <c r="G161" i="6" s="1"/>
  <c r="L161" i="6"/>
  <c r="I161" i="6"/>
  <c r="H161" i="6"/>
  <c r="E161" i="6"/>
  <c r="D161" i="6"/>
  <c r="C161" i="6"/>
  <c r="B161" i="6"/>
  <c r="K160" i="6"/>
  <c r="G160" i="6"/>
  <c r="K159" i="6"/>
  <c r="G159" i="6"/>
  <c r="K158" i="6"/>
  <c r="G158" i="6"/>
  <c r="K157" i="6"/>
  <c r="G157" i="6"/>
  <c r="L96" i="6"/>
  <c r="I96" i="6"/>
  <c r="H96" i="6"/>
  <c r="E96" i="6"/>
  <c r="D96" i="6"/>
  <c r="C96" i="6"/>
  <c r="B96" i="6"/>
  <c r="K267" i="6"/>
  <c r="G267" i="6"/>
  <c r="K393" i="6"/>
  <c r="G393" i="6"/>
  <c r="K392" i="6"/>
  <c r="G392" i="6"/>
  <c r="L391" i="6"/>
  <c r="I391" i="6"/>
  <c r="H391" i="6"/>
  <c r="E391" i="6"/>
  <c r="D391" i="6"/>
  <c r="C391" i="6"/>
  <c r="B391" i="6"/>
  <c r="K390" i="6"/>
  <c r="G390" i="6"/>
  <c r="K389" i="6"/>
  <c r="G389" i="6"/>
  <c r="K388" i="6"/>
  <c r="G388" i="6"/>
  <c r="K387" i="6"/>
  <c r="G387" i="6"/>
  <c r="K386" i="6"/>
  <c r="K384" i="6" s="1"/>
  <c r="G386" i="6"/>
  <c r="K385" i="6"/>
  <c r="G385" i="6"/>
  <c r="G384" i="6" s="1"/>
  <c r="L384" i="6"/>
  <c r="I384" i="6"/>
  <c r="H384" i="6"/>
  <c r="E384" i="6"/>
  <c r="D384" i="6"/>
  <c r="C384" i="6"/>
  <c r="B384" i="6"/>
  <c r="K383" i="6"/>
  <c r="G383" i="6"/>
  <c r="K382" i="6"/>
  <c r="G382" i="6"/>
  <c r="G379" i="6" s="1"/>
  <c r="K381" i="6"/>
  <c r="G381" i="6"/>
  <c r="K380" i="6"/>
  <c r="G380" i="6"/>
  <c r="L379" i="6"/>
  <c r="K379" i="6"/>
  <c r="I379" i="6"/>
  <c r="H379" i="6"/>
  <c r="E379" i="6"/>
  <c r="D379" i="6"/>
  <c r="C379" i="6"/>
  <c r="B379" i="6"/>
  <c r="K378" i="6"/>
  <c r="G378" i="6"/>
  <c r="K377" i="6"/>
  <c r="G377" i="6"/>
  <c r="K376" i="6"/>
  <c r="G376" i="6"/>
  <c r="K253" i="6"/>
  <c r="G253" i="6"/>
  <c r="K113" i="6"/>
  <c r="G113" i="6"/>
  <c r="G112" i="6" s="1"/>
  <c r="L112" i="6"/>
  <c r="I112" i="6"/>
  <c r="H112" i="6"/>
  <c r="E112" i="6"/>
  <c r="D112" i="6"/>
  <c r="C112" i="6"/>
  <c r="B112" i="6"/>
  <c r="K111" i="6"/>
  <c r="G111" i="6"/>
  <c r="K110" i="6"/>
  <c r="G110" i="6"/>
  <c r="G107" i="6" s="1"/>
  <c r="K109" i="6"/>
  <c r="K107" i="6" s="1"/>
  <c r="G109" i="6"/>
  <c r="K108" i="6"/>
  <c r="G108" i="6"/>
  <c r="L107" i="6"/>
  <c r="I107" i="6"/>
  <c r="H107" i="6"/>
  <c r="E107" i="6"/>
  <c r="D107" i="6"/>
  <c r="C107" i="6"/>
  <c r="B107" i="6"/>
  <c r="K106" i="6"/>
  <c r="G106" i="6"/>
  <c r="K105" i="6"/>
  <c r="G105" i="6"/>
  <c r="K104" i="6"/>
  <c r="G104" i="6"/>
  <c r="K103" i="6"/>
  <c r="G103" i="6"/>
  <c r="K102" i="6"/>
  <c r="G102" i="6"/>
  <c r="K101" i="6"/>
  <c r="G101" i="6"/>
  <c r="K100" i="6"/>
  <c r="G100" i="6"/>
  <c r="K99" i="6"/>
  <c r="G99" i="6"/>
  <c r="K98" i="6"/>
  <c r="K96" i="6" s="1"/>
  <c r="G98" i="6"/>
  <c r="G96" i="6" s="1"/>
  <c r="K212" i="6"/>
  <c r="G212" i="6"/>
  <c r="K211" i="6"/>
  <c r="G211" i="6"/>
  <c r="K210" i="6"/>
  <c r="G210" i="6"/>
  <c r="K209" i="6"/>
  <c r="G209" i="6"/>
  <c r="K208" i="6"/>
  <c r="G208" i="6"/>
  <c r="K207" i="6"/>
  <c r="G207" i="6"/>
  <c r="K206" i="6"/>
  <c r="G206" i="6"/>
  <c r="K205" i="6"/>
  <c r="G205" i="6"/>
  <c r="K204" i="6"/>
  <c r="K203" i="6" s="1"/>
  <c r="G204" i="6"/>
  <c r="G203" i="6" s="1"/>
  <c r="L203" i="6"/>
  <c r="I203" i="6"/>
  <c r="H203" i="6"/>
  <c r="E203" i="6"/>
  <c r="D203" i="6"/>
  <c r="C203" i="6"/>
  <c r="B203" i="6"/>
  <c r="K202" i="6"/>
  <c r="G202" i="6"/>
  <c r="K201" i="6"/>
  <c r="G201" i="6"/>
  <c r="K200" i="6"/>
  <c r="G200" i="6"/>
  <c r="K199" i="6"/>
  <c r="G199" i="6"/>
  <c r="K198" i="6"/>
  <c r="K197" i="6" s="1"/>
  <c r="G198" i="6"/>
  <c r="G197" i="6" s="1"/>
  <c r="L197" i="6"/>
  <c r="I197" i="6"/>
  <c r="H197" i="6"/>
  <c r="E197" i="6"/>
  <c r="D197" i="6"/>
  <c r="C197" i="6"/>
  <c r="B197" i="6"/>
  <c r="K196" i="6"/>
  <c r="G196" i="6"/>
  <c r="K81" i="6"/>
  <c r="G81" i="6"/>
  <c r="G80" i="6" s="1"/>
  <c r="L55" i="6"/>
  <c r="I55" i="6"/>
  <c r="H55" i="6"/>
  <c r="E55" i="6"/>
  <c r="D55" i="6"/>
  <c r="C55" i="6"/>
  <c r="B55" i="6"/>
  <c r="K54" i="6"/>
  <c r="G54" i="6"/>
  <c r="K53" i="6"/>
  <c r="G53" i="6"/>
  <c r="G49" i="6" s="1"/>
  <c r="K63" i="6"/>
  <c r="G63" i="6"/>
  <c r="K62" i="6"/>
  <c r="G62" i="6"/>
  <c r="L61" i="6"/>
  <c r="I61" i="6"/>
  <c r="H61" i="6"/>
  <c r="E61" i="6"/>
  <c r="D61" i="6"/>
  <c r="C61" i="6"/>
  <c r="B61" i="6"/>
  <c r="K60" i="6"/>
  <c r="G60" i="6"/>
  <c r="K59" i="6"/>
  <c r="G59" i="6"/>
  <c r="K58" i="6"/>
  <c r="G58" i="6"/>
  <c r="K57" i="6"/>
  <c r="G57" i="6"/>
  <c r="K56" i="6"/>
  <c r="G56" i="6"/>
  <c r="K413" i="6"/>
  <c r="G413" i="6"/>
  <c r="K412" i="6"/>
  <c r="G412" i="6"/>
  <c r="K411" i="6"/>
  <c r="G411" i="6"/>
  <c r="K410" i="6"/>
  <c r="G410" i="6"/>
  <c r="K409" i="6"/>
  <c r="K405" i="6" s="1"/>
  <c r="G409" i="6"/>
  <c r="K133" i="6"/>
  <c r="G133" i="6"/>
  <c r="K132" i="6"/>
  <c r="G132" i="6"/>
  <c r="G129" i="6" s="1"/>
  <c r="K131" i="6"/>
  <c r="G131" i="6"/>
  <c r="K130" i="6"/>
  <c r="G130" i="6"/>
  <c r="L129" i="6"/>
  <c r="I129" i="6"/>
  <c r="H129" i="6"/>
  <c r="E129" i="6"/>
  <c r="D129" i="6"/>
  <c r="C129" i="6"/>
  <c r="B129" i="6"/>
  <c r="K128" i="6"/>
  <c r="G128" i="6"/>
  <c r="K127" i="6"/>
  <c r="G127" i="6"/>
  <c r="K126" i="6"/>
  <c r="G126" i="6"/>
  <c r="K125" i="6"/>
  <c r="G125" i="6"/>
  <c r="L124" i="6"/>
  <c r="I124" i="6"/>
  <c r="H124" i="6"/>
  <c r="G124" i="6"/>
  <c r="E124" i="6"/>
  <c r="D124" i="6"/>
  <c r="C124" i="6"/>
  <c r="B124" i="6"/>
  <c r="H188" i="91"/>
  <c r="G188" i="91"/>
  <c r="E188" i="91"/>
  <c r="H187" i="91"/>
  <c r="G187" i="91"/>
  <c r="E187" i="91"/>
  <c r="H186" i="91"/>
  <c r="G186" i="91"/>
  <c r="F186" i="91"/>
  <c r="E186" i="91"/>
  <c r="D186" i="91"/>
  <c r="C186" i="91"/>
  <c r="B186" i="91"/>
  <c r="H185" i="91"/>
  <c r="G185" i="91"/>
  <c r="E185" i="91"/>
  <c r="H184" i="91"/>
  <c r="G184" i="91"/>
  <c r="E184" i="91"/>
  <c r="H183" i="91"/>
  <c r="F183" i="91"/>
  <c r="D183" i="91"/>
  <c r="C183" i="91"/>
  <c r="C182" i="91" s="1"/>
  <c r="B183" i="91"/>
  <c r="B182" i="91" s="1"/>
  <c r="H181" i="91"/>
  <c r="G181" i="91"/>
  <c r="E181" i="91"/>
  <c r="H180" i="91"/>
  <c r="G180" i="91"/>
  <c r="E180" i="91"/>
  <c r="H179" i="91"/>
  <c r="G179" i="91"/>
  <c r="E179" i="91"/>
  <c r="H178" i="91"/>
  <c r="G178" i="91"/>
  <c r="E178" i="91"/>
  <c r="F177" i="91"/>
  <c r="D177" i="91"/>
  <c r="E177" i="91" s="1"/>
  <c r="C177" i="91"/>
  <c r="H177" i="91" s="1"/>
  <c r="B177" i="91"/>
  <c r="H176" i="91"/>
  <c r="G176" i="91"/>
  <c r="E176" i="91"/>
  <c r="H175" i="91"/>
  <c r="G175" i="91"/>
  <c r="E175" i="91"/>
  <c r="H174" i="91"/>
  <c r="G174" i="91"/>
  <c r="E174" i="91"/>
  <c r="H173" i="91"/>
  <c r="G173" i="91"/>
  <c r="E173" i="91"/>
  <c r="H172" i="91"/>
  <c r="G172" i="91"/>
  <c r="E172" i="91"/>
  <c r="H171" i="91"/>
  <c r="G171" i="91"/>
  <c r="E171" i="91"/>
  <c r="H170" i="91"/>
  <c r="G170" i="91"/>
  <c r="E170" i="91"/>
  <c r="H169" i="91"/>
  <c r="G169" i="91"/>
  <c r="E169" i="91"/>
  <c r="F168" i="91"/>
  <c r="E168" i="91"/>
  <c r="D168" i="91"/>
  <c r="C168" i="91"/>
  <c r="B168" i="91"/>
  <c r="H167" i="91"/>
  <c r="G167" i="91"/>
  <c r="E167" i="91"/>
  <c r="H166" i="91"/>
  <c r="G166" i="91"/>
  <c r="E166" i="91"/>
  <c r="H165" i="91"/>
  <c r="G165" i="91"/>
  <c r="E165" i="91"/>
  <c r="H164" i="91"/>
  <c r="G164" i="91"/>
  <c r="E164" i="91"/>
  <c r="I131" i="91"/>
  <c r="F131" i="91"/>
  <c r="I127" i="91"/>
  <c r="F127" i="91"/>
  <c r="I126" i="91"/>
  <c r="F126" i="91"/>
  <c r="K125" i="91"/>
  <c r="J125" i="91"/>
  <c r="H125" i="91"/>
  <c r="G125" i="91"/>
  <c r="F125" i="91"/>
  <c r="E125" i="91"/>
  <c r="D125" i="91"/>
  <c r="C125" i="91"/>
  <c r="I125" i="91" s="1"/>
  <c r="B125" i="91"/>
  <c r="I124" i="91"/>
  <c r="F124" i="91"/>
  <c r="H59" i="91"/>
  <c r="G59" i="91"/>
  <c r="E59" i="91"/>
  <c r="F58" i="91"/>
  <c r="H58" i="91" s="1"/>
  <c r="D58" i="91"/>
  <c r="C58" i="91"/>
  <c r="E58" i="91" s="1"/>
  <c r="B58" i="91"/>
  <c r="H57" i="91"/>
  <c r="G57" i="91"/>
  <c r="E57" i="91"/>
  <c r="H56" i="91"/>
  <c r="G56" i="91"/>
  <c r="E56" i="91"/>
  <c r="H55" i="91"/>
  <c r="G55" i="91"/>
  <c r="E55" i="91"/>
  <c r="H54" i="91"/>
  <c r="G54" i="91"/>
  <c r="E54" i="91"/>
  <c r="H53" i="91"/>
  <c r="G53" i="91"/>
  <c r="E53" i="91"/>
  <c r="H52" i="91"/>
  <c r="G52" i="91"/>
  <c r="E52" i="91"/>
  <c r="H77" i="91"/>
  <c r="G77" i="91"/>
  <c r="E77" i="91"/>
  <c r="H76" i="91"/>
  <c r="G76" i="91"/>
  <c r="E76" i="91"/>
  <c r="H75" i="91"/>
  <c r="G75" i="91"/>
  <c r="E75" i="91"/>
  <c r="H74" i="91"/>
  <c r="G74" i="91"/>
  <c r="E74" i="91"/>
  <c r="H73" i="91"/>
  <c r="G73" i="91"/>
  <c r="E73" i="91"/>
  <c r="F72" i="91"/>
  <c r="D72" i="91"/>
  <c r="C72" i="91"/>
  <c r="H72" i="91" s="1"/>
  <c r="B72" i="91"/>
  <c r="H71" i="91"/>
  <c r="G71" i="91"/>
  <c r="E71" i="91"/>
  <c r="H204" i="91"/>
  <c r="G204" i="91"/>
  <c r="E204" i="91"/>
  <c r="H203" i="91"/>
  <c r="G203" i="91"/>
  <c r="E203" i="91"/>
  <c r="H202" i="91"/>
  <c r="G202" i="91"/>
  <c r="E202" i="91"/>
  <c r="H201" i="91"/>
  <c r="G201" i="91"/>
  <c r="E201" i="91"/>
  <c r="G200" i="91"/>
  <c r="F200" i="91"/>
  <c r="H200" i="91" s="1"/>
  <c r="D200" i="91"/>
  <c r="C200" i="91"/>
  <c r="E200" i="91" s="1"/>
  <c r="B200" i="91"/>
  <c r="H199" i="91"/>
  <c r="G199" i="91"/>
  <c r="E199" i="91"/>
  <c r="H198" i="91"/>
  <c r="G198" i="91"/>
  <c r="E198" i="91"/>
  <c r="H197" i="91"/>
  <c r="G197" i="91"/>
  <c r="E197" i="91"/>
  <c r="H196" i="91"/>
  <c r="G196" i="91"/>
  <c r="E196" i="91"/>
  <c r="H195" i="91"/>
  <c r="G195" i="91"/>
  <c r="E195" i="91"/>
  <c r="H190" i="91"/>
  <c r="G190" i="91"/>
  <c r="E190" i="91"/>
  <c r="H189" i="91"/>
  <c r="G189" i="91"/>
  <c r="E189" i="91"/>
  <c r="H163" i="91"/>
  <c r="G163" i="91"/>
  <c r="E163" i="91"/>
  <c r="H162" i="91"/>
  <c r="G162" i="91"/>
  <c r="F162" i="91"/>
  <c r="D162" i="91"/>
  <c r="C162" i="91"/>
  <c r="E162" i="91" s="1"/>
  <c r="B162" i="91"/>
  <c r="H161" i="91"/>
  <c r="G161" i="91"/>
  <c r="E161" i="91"/>
  <c r="H160" i="91"/>
  <c r="G160" i="91"/>
  <c r="E160" i="91"/>
  <c r="H159" i="91"/>
  <c r="G159" i="91"/>
  <c r="E159" i="91"/>
  <c r="H158" i="91"/>
  <c r="G158" i="91"/>
  <c r="E158" i="91"/>
  <c r="H157" i="91"/>
  <c r="G157" i="91"/>
  <c r="E157" i="91"/>
  <c r="H156" i="91"/>
  <c r="G156" i="91"/>
  <c r="E156" i="91"/>
  <c r="H155" i="91"/>
  <c r="G155" i="91"/>
  <c r="E155" i="91"/>
  <c r="H154" i="91"/>
  <c r="G154" i="91"/>
  <c r="E154" i="91"/>
  <c r="H153" i="91"/>
  <c r="G153" i="91"/>
  <c r="E153" i="91"/>
  <c r="G152" i="91"/>
  <c r="F152" i="91"/>
  <c r="E152" i="91"/>
  <c r="D152" i="91"/>
  <c r="C152" i="91"/>
  <c r="H152" i="91" s="1"/>
  <c r="B152" i="91"/>
  <c r="H151" i="91"/>
  <c r="G151" i="91"/>
  <c r="E151" i="91"/>
  <c r="H150" i="91"/>
  <c r="G150" i="91"/>
  <c r="E150" i="91"/>
  <c r="H149" i="91"/>
  <c r="G149" i="91"/>
  <c r="E149" i="91"/>
  <c r="H148" i="91"/>
  <c r="G148" i="91"/>
  <c r="E148" i="91"/>
  <c r="H147" i="91"/>
  <c r="G147" i="91"/>
  <c r="F147" i="91"/>
  <c r="E147" i="91"/>
  <c r="D147" i="91"/>
  <c r="C147" i="91"/>
  <c r="B147" i="91"/>
  <c r="H146" i="91"/>
  <c r="G146" i="91"/>
  <c r="E146" i="91"/>
  <c r="H145" i="91"/>
  <c r="G145" i="91"/>
  <c r="E145" i="91"/>
  <c r="H144" i="91"/>
  <c r="G144" i="91"/>
  <c r="E144" i="91"/>
  <c r="F143" i="91"/>
  <c r="F142" i="91" s="1"/>
  <c r="F141" i="91" s="1"/>
  <c r="F86" i="91" s="1"/>
  <c r="D143" i="91"/>
  <c r="C143" i="91"/>
  <c r="B143" i="91"/>
  <c r="I123" i="91"/>
  <c r="F123" i="91"/>
  <c r="K122" i="91"/>
  <c r="J122" i="91"/>
  <c r="H122" i="91"/>
  <c r="H121" i="91" s="1"/>
  <c r="G122" i="91"/>
  <c r="E122" i="91"/>
  <c r="D122" i="91"/>
  <c r="C122" i="91"/>
  <c r="F122" i="91" s="1"/>
  <c r="B122" i="91"/>
  <c r="B121" i="91" s="1"/>
  <c r="K121" i="91"/>
  <c r="J121" i="91"/>
  <c r="E121" i="91"/>
  <c r="D121" i="91"/>
  <c r="C121" i="91"/>
  <c r="I118" i="91"/>
  <c r="F118" i="91"/>
  <c r="I117" i="91"/>
  <c r="F117" i="91"/>
  <c r="I116" i="91"/>
  <c r="F116" i="91"/>
  <c r="I115" i="91"/>
  <c r="F115" i="91"/>
  <c r="K114" i="91"/>
  <c r="J114" i="91"/>
  <c r="H114" i="91"/>
  <c r="G114" i="91"/>
  <c r="E114" i="91"/>
  <c r="E109" i="91" s="1"/>
  <c r="D114" i="91"/>
  <c r="C114" i="91"/>
  <c r="I114" i="91" s="1"/>
  <c r="B114" i="91"/>
  <c r="I113" i="91"/>
  <c r="F113" i="91"/>
  <c r="I112" i="91"/>
  <c r="F112" i="91"/>
  <c r="I111" i="91"/>
  <c r="F111" i="91"/>
  <c r="K110" i="91"/>
  <c r="J110" i="91"/>
  <c r="J109" i="91" s="1"/>
  <c r="I110" i="91"/>
  <c r="H110" i="91"/>
  <c r="G110" i="91"/>
  <c r="E110" i="91"/>
  <c r="D110" i="91"/>
  <c r="C110" i="91"/>
  <c r="F110" i="91" s="1"/>
  <c r="B110" i="91"/>
  <c r="B109" i="91" s="1"/>
  <c r="B120" i="91" s="1"/>
  <c r="B128" i="91" s="1"/>
  <c r="H51" i="91"/>
  <c r="G51" i="91"/>
  <c r="E51" i="91"/>
  <c r="H50" i="91"/>
  <c r="G50" i="91"/>
  <c r="E50" i="91"/>
  <c r="F49" i="91"/>
  <c r="D49" i="91"/>
  <c r="E49" i="91" s="1"/>
  <c r="C49" i="91"/>
  <c r="B49" i="91"/>
  <c r="H48" i="91"/>
  <c r="G48" i="91"/>
  <c r="E48" i="91"/>
  <c r="H47" i="91"/>
  <c r="G47" i="91"/>
  <c r="E47" i="91"/>
  <c r="H46" i="91"/>
  <c r="G46" i="91"/>
  <c r="E46" i="91"/>
  <c r="H45" i="91"/>
  <c r="G45" i="91"/>
  <c r="E45" i="91"/>
  <c r="H44" i="91"/>
  <c r="G44" i="91"/>
  <c r="E44" i="91"/>
  <c r="H43" i="91"/>
  <c r="F43" i="91"/>
  <c r="D43" i="91"/>
  <c r="C43" i="91"/>
  <c r="E43" i="91" s="1"/>
  <c r="B43" i="91"/>
  <c r="H42" i="91"/>
  <c r="G42" i="91"/>
  <c r="E42" i="91"/>
  <c r="H41" i="91"/>
  <c r="G41" i="91"/>
  <c r="E41" i="91"/>
  <c r="H40" i="91"/>
  <c r="G40" i="91"/>
  <c r="E40" i="91"/>
  <c r="H39" i="91"/>
  <c r="G39" i="91"/>
  <c r="E39" i="91"/>
  <c r="H38" i="91"/>
  <c r="G38" i="91"/>
  <c r="E38" i="91"/>
  <c r="H37" i="91"/>
  <c r="G37" i="91"/>
  <c r="E37" i="91"/>
  <c r="H36" i="91"/>
  <c r="G36" i="91"/>
  <c r="E36" i="91"/>
  <c r="H35" i="91"/>
  <c r="G35" i="91"/>
  <c r="E35" i="91"/>
  <c r="H34" i="91"/>
  <c r="G34" i="91"/>
  <c r="E34" i="91"/>
  <c r="G33" i="91"/>
  <c r="F33" i="91"/>
  <c r="F23" i="91" s="1"/>
  <c r="F22" i="91" s="1"/>
  <c r="E33" i="91"/>
  <c r="D33" i="91"/>
  <c r="C33" i="91"/>
  <c r="B33" i="91"/>
  <c r="H32" i="91"/>
  <c r="G32" i="91"/>
  <c r="E32" i="91"/>
  <c r="H31" i="91"/>
  <c r="G31" i="91"/>
  <c r="E31" i="91"/>
  <c r="H30" i="91"/>
  <c r="G30" i="91"/>
  <c r="E30" i="91"/>
  <c r="H29" i="91"/>
  <c r="G29" i="91"/>
  <c r="E29" i="91"/>
  <c r="K109" i="91"/>
  <c r="H109" i="91"/>
  <c r="G109" i="91"/>
  <c r="F98" i="91"/>
  <c r="B26" i="22" s="1"/>
  <c r="C98" i="91"/>
  <c r="B98" i="91"/>
  <c r="H94" i="91"/>
  <c r="G94" i="91"/>
  <c r="E94" i="91"/>
  <c r="H93" i="91"/>
  <c r="G93" i="91"/>
  <c r="E93" i="91"/>
  <c r="G92" i="91"/>
  <c r="F92" i="91"/>
  <c r="E92" i="91"/>
  <c r="D92" i="91"/>
  <c r="C92" i="91"/>
  <c r="H92" i="91" s="1"/>
  <c r="B92" i="91"/>
  <c r="H91" i="91"/>
  <c r="G91" i="91"/>
  <c r="E91" i="91"/>
  <c r="H90" i="91"/>
  <c r="G90" i="91"/>
  <c r="E90" i="91"/>
  <c r="G89" i="91"/>
  <c r="F89" i="91"/>
  <c r="H89" i="91" s="1"/>
  <c r="D89" i="91"/>
  <c r="C89" i="91"/>
  <c r="E89" i="91" s="1"/>
  <c r="B89" i="91"/>
  <c r="G88" i="91"/>
  <c r="D88" i="91"/>
  <c r="C88" i="91"/>
  <c r="E88" i="91"/>
  <c r="B88" i="91"/>
  <c r="H85" i="91"/>
  <c r="G85" i="91"/>
  <c r="E85" i="91"/>
  <c r="H84" i="91"/>
  <c r="G84" i="91"/>
  <c r="E84" i="91"/>
  <c r="H83" i="91"/>
  <c r="G83" i="91"/>
  <c r="E83" i="91"/>
  <c r="H82" i="91"/>
  <c r="G82" i="91"/>
  <c r="E82" i="91"/>
  <c r="F81" i="91"/>
  <c r="D81" i="91"/>
  <c r="C81" i="91"/>
  <c r="B81" i="91"/>
  <c r="F28" i="91"/>
  <c r="D28" i="91"/>
  <c r="C28" i="91"/>
  <c r="E28" i="91" s="1"/>
  <c r="B28" i="91"/>
  <c r="H27" i="91"/>
  <c r="G27" i="91"/>
  <c r="E27" i="91"/>
  <c r="H26" i="91"/>
  <c r="G26" i="91"/>
  <c r="E26" i="91"/>
  <c r="H25" i="91"/>
  <c r="G25" i="91"/>
  <c r="E25" i="91"/>
  <c r="G24" i="91"/>
  <c r="F24" i="91"/>
  <c r="D24" i="91"/>
  <c r="C24" i="91"/>
  <c r="H24" i="91" s="1"/>
  <c r="B24" i="91"/>
  <c r="B23" i="91" s="1"/>
  <c r="H70" i="91"/>
  <c r="G70" i="91"/>
  <c r="E70" i="91"/>
  <c r="H69" i="91"/>
  <c r="G69" i="91"/>
  <c r="E69" i="91"/>
  <c r="H80" i="91"/>
  <c r="G80" i="91"/>
  <c r="E80" i="91"/>
  <c r="H79" i="91"/>
  <c r="G79" i="91"/>
  <c r="E79" i="91"/>
  <c r="H78" i="91"/>
  <c r="G78" i="91"/>
  <c r="E78" i="91"/>
  <c r="H68" i="91"/>
  <c r="G68" i="91"/>
  <c r="E68" i="91"/>
  <c r="H67" i="91"/>
  <c r="G67" i="91"/>
  <c r="F67" i="91"/>
  <c r="D67" i="91"/>
  <c r="C67" i="91"/>
  <c r="E67" i="91" s="1"/>
  <c r="B67" i="91"/>
  <c r="H66" i="91"/>
  <c r="G66" i="91"/>
  <c r="E66" i="91"/>
  <c r="H65" i="91"/>
  <c r="G65" i="91"/>
  <c r="E65" i="91"/>
  <c r="H64" i="91"/>
  <c r="G64" i="91"/>
  <c r="F64" i="91"/>
  <c r="D64" i="91"/>
  <c r="C64" i="91"/>
  <c r="B64" i="91"/>
  <c r="F63" i="91"/>
  <c r="H62" i="91"/>
  <c r="G62" i="91"/>
  <c r="E62" i="91"/>
  <c r="H61" i="91"/>
  <c r="G61" i="91"/>
  <c r="E61" i="91"/>
  <c r="H60" i="91"/>
  <c r="G60" i="91"/>
  <c r="E60" i="91"/>
  <c r="I222" i="91"/>
  <c r="F222" i="91"/>
  <c r="I221" i="91"/>
  <c r="F221" i="91"/>
  <c r="I220" i="91"/>
  <c r="F220" i="91"/>
  <c r="I219" i="91"/>
  <c r="F219" i="91"/>
  <c r="K218" i="91"/>
  <c r="J218" i="91"/>
  <c r="H218" i="91"/>
  <c r="G218" i="91"/>
  <c r="E218" i="91"/>
  <c r="E213" i="91" s="1"/>
  <c r="E119" i="91" s="1"/>
  <c r="D218" i="91"/>
  <c r="C218" i="91"/>
  <c r="I218" i="91" s="1"/>
  <c r="B218" i="91"/>
  <c r="I217" i="91"/>
  <c r="F217" i="91"/>
  <c r="I216" i="91"/>
  <c r="F216" i="91"/>
  <c r="I215" i="91"/>
  <c r="F215" i="91"/>
  <c r="K214" i="91"/>
  <c r="K213" i="91" s="1"/>
  <c r="K119" i="91" s="1"/>
  <c r="J214" i="91"/>
  <c r="H214" i="91"/>
  <c r="H213" i="91" s="1"/>
  <c r="H119" i="91" s="1"/>
  <c r="H120" i="91" s="1"/>
  <c r="H128" i="91" s="1"/>
  <c r="G214" i="91"/>
  <c r="E214" i="91"/>
  <c r="D214" i="91"/>
  <c r="C214" i="91"/>
  <c r="C213" i="91" s="1"/>
  <c r="F213" i="91" s="1"/>
  <c r="B214" i="91"/>
  <c r="B213" i="91" s="1"/>
  <c r="B119" i="91" s="1"/>
  <c r="H194" i="91"/>
  <c r="G194" i="91"/>
  <c r="E194" i="91"/>
  <c r="H193" i="91"/>
  <c r="G193" i="91"/>
  <c r="E193" i="91"/>
  <c r="H192" i="91"/>
  <c r="G192" i="91"/>
  <c r="E192" i="91"/>
  <c r="G191" i="91"/>
  <c r="F191" i="91"/>
  <c r="F182" i="91" s="1"/>
  <c r="D191" i="91"/>
  <c r="D182" i="91" s="1"/>
  <c r="C191" i="91"/>
  <c r="E191" i="91" s="1"/>
  <c r="B191" i="91"/>
  <c r="A190" i="24"/>
  <c r="A189" i="24"/>
  <c r="A188" i="24"/>
  <c r="B13" i="80"/>
  <c r="B13" i="27"/>
  <c r="D19" i="27" s="1"/>
  <c r="H168" i="85"/>
  <c r="F168" i="85"/>
  <c r="D168" i="85"/>
  <c r="H129" i="85"/>
  <c r="B13" i="85"/>
  <c r="D129" i="85" s="1"/>
  <c r="C66" i="95"/>
  <c r="C151" i="95"/>
  <c r="B13" i="95"/>
  <c r="B174" i="95"/>
  <c r="B13" i="9"/>
  <c r="B13" i="90"/>
  <c r="B13" i="6"/>
  <c r="E18" i="6" s="1"/>
  <c r="E220" i="6" s="1"/>
  <c r="B13" i="91"/>
  <c r="D20" i="91"/>
  <c r="B13" i="22"/>
  <c r="C94" i="22" s="1"/>
  <c r="D166" i="22"/>
  <c r="B13" i="79"/>
  <c r="B13" i="65"/>
  <c r="B13" i="101"/>
  <c r="M42" i="101"/>
  <c r="A223" i="91"/>
  <c r="A224" i="91"/>
  <c r="N22" i="90"/>
  <c r="I121" i="91"/>
  <c r="F20" i="91"/>
  <c r="D107" i="91"/>
  <c r="D139" i="91" s="1"/>
  <c r="D211" i="91" s="1"/>
  <c r="G211" i="91" s="1"/>
  <c r="G107" i="91"/>
  <c r="H107" i="91"/>
  <c r="E107" i="91"/>
  <c r="F139" i="91"/>
  <c r="E211" i="91" s="1"/>
  <c r="H211" i="91" s="1"/>
  <c r="D29" i="79" l="1"/>
  <c r="B29" i="79"/>
  <c r="H29" i="79" s="1"/>
  <c r="C157" i="22" s="1"/>
  <c r="D20" i="79"/>
  <c r="C156" i="22" s="1"/>
  <c r="G149" i="85"/>
  <c r="H171" i="85"/>
  <c r="H170" i="85"/>
  <c r="F176" i="85"/>
  <c r="G64" i="85"/>
  <c r="G49" i="85"/>
  <c r="G182" i="91"/>
  <c r="H182" i="91"/>
  <c r="E182" i="91"/>
  <c r="B28" i="22"/>
  <c r="B130" i="91"/>
  <c r="J120" i="91"/>
  <c r="J128" i="91" s="1"/>
  <c r="F87" i="91"/>
  <c r="B31" i="22"/>
  <c r="I214" i="91"/>
  <c r="C29" i="101"/>
  <c r="B20" i="22"/>
  <c r="H191" i="91"/>
  <c r="D213" i="91"/>
  <c r="D119" i="91" s="1"/>
  <c r="J213" i="91"/>
  <c r="J119" i="91" s="1"/>
  <c r="F218" i="91"/>
  <c r="B63" i="91"/>
  <c r="B22" i="91" s="1"/>
  <c r="D23" i="91"/>
  <c r="D22" i="91" s="1"/>
  <c r="F88" i="91"/>
  <c r="C109" i="91"/>
  <c r="H33" i="91"/>
  <c r="G43" i="91"/>
  <c r="H49" i="91"/>
  <c r="G49" i="91"/>
  <c r="D109" i="91"/>
  <c r="G121" i="91"/>
  <c r="B142" i="91"/>
  <c r="B141" i="91" s="1"/>
  <c r="B86" i="91" s="1"/>
  <c r="C222" i="6"/>
  <c r="C213" i="6" s="1"/>
  <c r="E86" i="95"/>
  <c r="D23" i="101"/>
  <c r="D29" i="101" s="1"/>
  <c r="E190" i="80"/>
  <c r="B66" i="22"/>
  <c r="G81" i="91"/>
  <c r="E81" i="91"/>
  <c r="G71" i="27"/>
  <c r="G73" i="27"/>
  <c r="G58" i="91"/>
  <c r="E64" i="91"/>
  <c r="C63" i="91"/>
  <c r="H81" i="91"/>
  <c r="C142" i="91"/>
  <c r="H143" i="91"/>
  <c r="D63" i="91"/>
  <c r="B50" i="90"/>
  <c r="B52" i="90" s="1"/>
  <c r="B54" i="90" s="1"/>
  <c r="H50" i="90"/>
  <c r="H52" i="90" s="1"/>
  <c r="H54" i="90" s="1"/>
  <c r="C60" i="95"/>
  <c r="B95" i="95" s="1"/>
  <c r="E29" i="101"/>
  <c r="I29" i="101"/>
  <c r="H88" i="91"/>
  <c r="E120" i="91"/>
  <c r="E128" i="91" s="1"/>
  <c r="K124" i="6"/>
  <c r="F214" i="91"/>
  <c r="E24" i="91"/>
  <c r="C23" i="91"/>
  <c r="I122" i="91"/>
  <c r="D142" i="91"/>
  <c r="D141" i="91" s="1"/>
  <c r="D86" i="91" s="1"/>
  <c r="E72" i="91"/>
  <c r="H168" i="91"/>
  <c r="G183" i="91"/>
  <c r="E183" i="91"/>
  <c r="G86" i="95"/>
  <c r="F40" i="101"/>
  <c r="F28" i="101" s="1"/>
  <c r="K120" i="91"/>
  <c r="K128" i="91" s="1"/>
  <c r="K130" i="91" s="1"/>
  <c r="G73" i="6"/>
  <c r="C86" i="95"/>
  <c r="D116" i="22"/>
  <c r="C119" i="91"/>
  <c r="F119" i="91" s="1"/>
  <c r="I213" i="91"/>
  <c r="I119" i="91" s="1"/>
  <c r="H28" i="91"/>
  <c r="G28" i="91"/>
  <c r="F114" i="91"/>
  <c r="B51" i="22"/>
  <c r="D94" i="22"/>
  <c r="C82" i="22"/>
  <c r="B41" i="22"/>
  <c r="G213" i="91"/>
  <c r="G119" i="91" s="1"/>
  <c r="G120" i="91" s="1"/>
  <c r="G128" i="91" s="1"/>
  <c r="G130" i="91" s="1"/>
  <c r="F121" i="91"/>
  <c r="E143" i="91"/>
  <c r="B86" i="95"/>
  <c r="H86" i="95"/>
  <c r="L40" i="101"/>
  <c r="L28" i="101" s="1"/>
  <c r="L29" i="101" s="1"/>
  <c r="D20" i="6"/>
  <c r="K80" i="6"/>
  <c r="G169" i="6"/>
  <c r="E20" i="6"/>
  <c r="C20" i="6"/>
  <c r="K371" i="6"/>
  <c r="N36" i="90"/>
  <c r="B71" i="27"/>
  <c r="H71" i="27"/>
  <c r="G168" i="91"/>
  <c r="K112" i="6"/>
  <c r="H222" i="6"/>
  <c r="H213" i="6" s="1"/>
  <c r="E222" i="6"/>
  <c r="E213" i="6" s="1"/>
  <c r="E214" i="6" s="1"/>
  <c r="F47" i="6" s="1"/>
  <c r="G134" i="6"/>
  <c r="H20" i="6"/>
  <c r="G21" i="6"/>
  <c r="I20" i="6"/>
  <c r="K336" i="6"/>
  <c r="G405" i="6"/>
  <c r="G371" i="6"/>
  <c r="B110" i="9"/>
  <c r="B131" i="9" s="1"/>
  <c r="B147" i="9" s="1"/>
  <c r="F23" i="101"/>
  <c r="F29" i="101" s="1"/>
  <c r="D139" i="80"/>
  <c r="E139" i="80"/>
  <c r="F190" i="80"/>
  <c r="E23" i="24"/>
  <c r="B170" i="85"/>
  <c r="C71" i="27"/>
  <c r="I71" i="27"/>
  <c r="G143" i="91"/>
  <c r="G72" i="91"/>
  <c r="G177" i="91"/>
  <c r="G55" i="6"/>
  <c r="K189" i="6"/>
  <c r="K391" i="6"/>
  <c r="G156" i="6"/>
  <c r="K182" i="6"/>
  <c r="G344" i="6"/>
  <c r="K148" i="6"/>
  <c r="K134" i="6"/>
  <c r="G336" i="6"/>
  <c r="K320" i="6"/>
  <c r="G263" i="6"/>
  <c r="E181" i="9"/>
  <c r="M41" i="101"/>
  <c r="M40" i="101" s="1"/>
  <c r="M28" i="101" s="1"/>
  <c r="M24" i="101"/>
  <c r="M23" i="101" s="1"/>
  <c r="F25" i="101"/>
  <c r="E97" i="22" s="1"/>
  <c r="E24" i="24"/>
  <c r="B21" i="85"/>
  <c r="B41" i="85" s="1"/>
  <c r="F67" i="85"/>
  <c r="C72" i="85" s="1"/>
  <c r="F173" i="85"/>
  <c r="E61" i="85"/>
  <c r="D176" i="85"/>
  <c r="D103" i="22"/>
  <c r="K129" i="6"/>
  <c r="K55" i="6"/>
  <c r="K61" i="6"/>
  <c r="K251" i="6"/>
  <c r="G391" i="6"/>
  <c r="K156" i="6"/>
  <c r="G177" i="6"/>
  <c r="G20" i="6" s="1"/>
  <c r="K282" i="6"/>
  <c r="K298" i="6"/>
  <c r="I222" i="6"/>
  <c r="I213" i="6" s="1"/>
  <c r="G118" i="6"/>
  <c r="K291" i="6"/>
  <c r="G298" i="6"/>
  <c r="K399" i="6"/>
  <c r="K314" i="6"/>
  <c r="K263" i="6"/>
  <c r="K363" i="6"/>
  <c r="K49" i="6"/>
  <c r="K20" i="6" s="1"/>
  <c r="B205" i="9"/>
  <c r="B47" i="80"/>
  <c r="D25" i="65"/>
  <c r="D31" i="65" s="1"/>
  <c r="C130" i="22" s="1"/>
  <c r="E131" i="85"/>
  <c r="G46" i="85"/>
  <c r="B174" i="85"/>
  <c r="I134" i="85"/>
  <c r="G137" i="85"/>
  <c r="I140" i="85"/>
  <c r="G143" i="85"/>
  <c r="B20" i="6"/>
  <c r="L20" i="6"/>
  <c r="G320" i="6"/>
  <c r="G275" i="6"/>
  <c r="B222" i="6"/>
  <c r="B213" i="6" s="1"/>
  <c r="G223" i="6"/>
  <c r="G222" i="6" s="1"/>
  <c r="D222" i="6"/>
  <c r="D213" i="6" s="1"/>
  <c r="L222" i="6"/>
  <c r="L213" i="6" s="1"/>
  <c r="K66" i="6"/>
  <c r="G399" i="6"/>
  <c r="G314" i="6"/>
  <c r="K257" i="6"/>
  <c r="G358" i="6"/>
  <c r="C205" i="9"/>
  <c r="C37" i="80"/>
  <c r="C41" i="80" s="1"/>
  <c r="C47" i="80"/>
  <c r="C208" i="80"/>
  <c r="C211" i="80" s="1"/>
  <c r="E116" i="24"/>
  <c r="E117" i="24" s="1"/>
  <c r="E118" i="24" s="1"/>
  <c r="E119" i="24" s="1"/>
  <c r="B172" i="85"/>
  <c r="H175" i="85"/>
  <c r="F71" i="27"/>
  <c r="B21" i="9"/>
  <c r="B43" i="9" s="1"/>
  <c r="C21" i="9"/>
  <c r="C43" i="9" s="1"/>
  <c r="E59" i="9" s="1"/>
  <c r="B58" i="9"/>
  <c r="B59" i="9" s="1"/>
  <c r="C58" i="9"/>
  <c r="B69" i="22" s="1"/>
  <c r="F146" i="80"/>
  <c r="F143" i="80"/>
  <c r="C82" i="80"/>
  <c r="D82" i="80"/>
  <c r="E82" i="80"/>
  <c r="B204" i="80"/>
  <c r="B208" i="80" s="1"/>
  <c r="B211" i="80" s="1"/>
  <c r="B105" i="80"/>
  <c r="B98" i="80"/>
  <c r="B118" i="22" s="1"/>
  <c r="E71" i="27"/>
  <c r="K71" i="27"/>
  <c r="B73" i="27"/>
  <c r="H73" i="27"/>
  <c r="C19" i="27"/>
  <c r="C73" i="27"/>
  <c r="I73" i="27"/>
  <c r="D73" i="27"/>
  <c r="J73" i="27"/>
  <c r="C175" i="85"/>
  <c r="J152" i="85"/>
  <c r="F115" i="85"/>
  <c r="B171" i="85"/>
  <c r="D173" i="85"/>
  <c r="F44" i="85"/>
  <c r="E28" i="85"/>
  <c r="E126" i="85"/>
  <c r="E32" i="85"/>
  <c r="E58" i="85"/>
  <c r="E22" i="85"/>
  <c r="H172" i="85"/>
  <c r="H173" i="85"/>
  <c r="F175" i="85"/>
  <c r="C171" i="85"/>
  <c r="I171" i="85" s="1"/>
  <c r="F152" i="85"/>
  <c r="D21" i="85"/>
  <c r="D41" i="85" s="1"/>
  <c r="B77" i="85" s="1"/>
  <c r="B94" i="85" s="1"/>
  <c r="C67" i="85"/>
  <c r="C172" i="85"/>
  <c r="B173" i="85"/>
  <c r="J67" i="85"/>
  <c r="J177" i="85" s="1"/>
  <c r="J179" i="85" s="1"/>
  <c r="I131" i="85"/>
  <c r="F171" i="85"/>
  <c r="D172" i="85"/>
  <c r="G55" i="85"/>
  <c r="B67" i="85"/>
  <c r="H67" i="85"/>
  <c r="H152" i="85"/>
  <c r="G131" i="85"/>
  <c r="I49" i="85"/>
  <c r="G58" i="85"/>
  <c r="E134" i="85"/>
  <c r="E140" i="85"/>
  <c r="E146" i="85"/>
  <c r="I149" i="85"/>
  <c r="I46" i="85"/>
  <c r="I137" i="85"/>
  <c r="I143" i="85"/>
  <c r="I55" i="85"/>
  <c r="I64" i="85"/>
  <c r="F172" i="85"/>
  <c r="C173" i="85"/>
  <c r="C176" i="85"/>
  <c r="D67" i="85"/>
  <c r="B152" i="85"/>
  <c r="E49" i="85"/>
  <c r="I58" i="85"/>
  <c r="G134" i="85"/>
  <c r="G140" i="85"/>
  <c r="G146" i="85"/>
  <c r="G52" i="85"/>
  <c r="G61" i="85"/>
  <c r="D44" i="85"/>
  <c r="D19" i="85"/>
  <c r="H44" i="85"/>
  <c r="D118" i="85"/>
  <c r="F129" i="85"/>
  <c r="C152" i="85"/>
  <c r="C170" i="85"/>
  <c r="E120" i="85"/>
  <c r="E149" i="85"/>
  <c r="E38" i="85"/>
  <c r="E46" i="85"/>
  <c r="E137" i="85"/>
  <c r="E143" i="85"/>
  <c r="C21" i="85"/>
  <c r="E55" i="85"/>
  <c r="E64" i="85"/>
  <c r="C174" i="85"/>
  <c r="D152" i="85"/>
  <c r="D170" i="85"/>
  <c r="I52" i="85"/>
  <c r="E123" i="24"/>
  <c r="E124" i="24" s="1"/>
  <c r="E125" i="24" s="1"/>
  <c r="E126" i="24" s="1"/>
  <c r="E127" i="24" s="1"/>
  <c r="E128" i="24" s="1"/>
  <c r="E129" i="24" s="1"/>
  <c r="E130" i="24" s="1"/>
  <c r="E131" i="24" s="1"/>
  <c r="E132" i="24" s="1"/>
  <c r="E133" i="24" s="1"/>
  <c r="E134" i="24" s="1"/>
  <c r="E135" i="24" s="1"/>
  <c r="E136" i="24" s="1"/>
  <c r="E137" i="24" s="1"/>
  <c r="E138" i="24" s="1"/>
  <c r="E139" i="24" s="1"/>
  <c r="E140" i="24" s="1"/>
  <c r="E141" i="24" s="1"/>
  <c r="E142" i="24" s="1"/>
  <c r="E143" i="24" s="1"/>
  <c r="E144" i="24" s="1"/>
  <c r="E145" i="24" s="1"/>
  <c r="E146" i="24" s="1"/>
  <c r="E147" i="24" s="1"/>
  <c r="E148" i="24" s="1"/>
  <c r="E149" i="24" s="1"/>
  <c r="E150" i="24" s="1"/>
  <c r="E151" i="24" s="1"/>
  <c r="E152" i="24" s="1"/>
  <c r="E153" i="24" s="1"/>
  <c r="E154" i="24" s="1"/>
  <c r="E155" i="24" s="1"/>
  <c r="E156" i="24" s="1"/>
  <c r="E157" i="24" s="1"/>
  <c r="E158" i="24" s="1"/>
  <c r="E159" i="24" s="1"/>
  <c r="E160" i="24" s="1"/>
  <c r="E161" i="24" s="1"/>
  <c r="E162" i="24" s="1"/>
  <c r="E163" i="24" s="1"/>
  <c r="E164" i="24" s="1"/>
  <c r="E165" i="24" s="1"/>
  <c r="E166" i="24" s="1"/>
  <c r="E167" i="24" s="1"/>
  <c r="E168" i="24" s="1"/>
  <c r="E169" i="24" s="1"/>
  <c r="E170" i="24" s="1"/>
  <c r="E171" i="24" s="1"/>
  <c r="E172" i="24" s="1"/>
  <c r="E173" i="24" s="1"/>
  <c r="E174" i="24" s="1"/>
  <c r="E175" i="24" s="1"/>
  <c r="E176" i="24" s="1"/>
  <c r="E177" i="24" s="1"/>
  <c r="E178" i="24" s="1"/>
  <c r="E179" i="24" s="1"/>
  <c r="E180" i="24" s="1"/>
  <c r="E181" i="24" s="1"/>
  <c r="E182" i="24" s="1"/>
  <c r="E183" i="24" s="1"/>
  <c r="E184" i="24" s="1"/>
  <c r="E185" i="24" s="1"/>
  <c r="E186" i="24" s="1"/>
  <c r="E187" i="24" s="1"/>
  <c r="E25" i="24"/>
  <c r="E26" i="24" s="1"/>
  <c r="E27" i="24" s="1"/>
  <c r="E28" i="24" s="1"/>
  <c r="E29" i="24" s="1"/>
  <c r="E30" i="24" s="1"/>
  <c r="E31" i="24" s="1"/>
  <c r="E32" i="24" s="1"/>
  <c r="E33" i="24" s="1"/>
  <c r="E34" i="24" s="1"/>
  <c r="E35" i="24" s="1"/>
  <c r="E36" i="24" s="1"/>
  <c r="E37" i="24" s="1"/>
  <c r="E38" i="24" s="1"/>
  <c r="E39" i="24" s="1"/>
  <c r="E40" i="24" s="1"/>
  <c r="E41" i="24" s="1"/>
  <c r="E42" i="24" s="1"/>
  <c r="E43" i="24" s="1"/>
  <c r="E44" i="24" s="1"/>
  <c r="E45" i="24" s="1"/>
  <c r="E46" i="24" s="1"/>
  <c r="E47" i="24" s="1"/>
  <c r="E48" i="24" s="1"/>
  <c r="E49" i="24" s="1"/>
  <c r="E50" i="24" s="1"/>
  <c r="E51" i="24" s="1"/>
  <c r="E52" i="24" s="1"/>
  <c r="E53" i="24" s="1"/>
  <c r="E54" i="24" s="1"/>
  <c r="E55" i="24" s="1"/>
  <c r="E56" i="24" s="1"/>
  <c r="E57" i="24" s="1"/>
  <c r="E58" i="24" s="1"/>
  <c r="E59" i="24" s="1"/>
  <c r="E60" i="24" s="1"/>
  <c r="E61" i="24" s="1"/>
  <c r="E62" i="24" s="1"/>
  <c r="E63" i="24" s="1"/>
  <c r="E64" i="24" s="1"/>
  <c r="E65" i="24" s="1"/>
  <c r="E66" i="24" s="1"/>
  <c r="E67" i="24" s="1"/>
  <c r="E68" i="24" s="1"/>
  <c r="E69" i="24" s="1"/>
  <c r="E70" i="24" s="1"/>
  <c r="E71" i="24" s="1"/>
  <c r="E72" i="24" s="1"/>
  <c r="E73" i="24" s="1"/>
  <c r="E74" i="24" s="1"/>
  <c r="E75" i="24" s="1"/>
  <c r="E76" i="24" s="1"/>
  <c r="E77" i="24" s="1"/>
  <c r="E78" i="24" s="1"/>
  <c r="E79" i="24" s="1"/>
  <c r="E80" i="24" s="1"/>
  <c r="E81" i="24" s="1"/>
  <c r="E82" i="24" s="1"/>
  <c r="E83" i="24" s="1"/>
  <c r="E84" i="24" s="1"/>
  <c r="E85" i="24" s="1"/>
  <c r="E86" i="24" s="1"/>
  <c r="E87" i="24" s="1"/>
  <c r="E88" i="24" s="1"/>
  <c r="E89" i="24" s="1"/>
  <c r="E90" i="24" s="1"/>
  <c r="E91" i="24" s="1"/>
  <c r="E92" i="24" s="1"/>
  <c r="E93" i="24" s="1"/>
  <c r="E94" i="24" s="1"/>
  <c r="E95" i="24" s="1"/>
  <c r="E96" i="24" s="1"/>
  <c r="E120" i="24"/>
  <c r="E121" i="24" s="1"/>
  <c r="E122" i="24" s="1"/>
  <c r="B147" i="22"/>
  <c r="D143" i="22"/>
  <c r="C32" i="65"/>
  <c r="B130" i="22"/>
  <c r="B31" i="65"/>
  <c r="B32" i="65" s="1"/>
  <c r="B37" i="80"/>
  <c r="B41" i="80" s="1"/>
  <c r="B82" i="80"/>
  <c r="F130" i="80"/>
  <c r="F131" i="80" s="1"/>
  <c r="E99" i="80"/>
  <c r="D119" i="22" s="1"/>
  <c r="C105" i="80"/>
  <c r="D105" i="80" s="1"/>
  <c r="E105" i="80" s="1"/>
  <c r="B100" i="80"/>
  <c r="B120" i="22" s="1"/>
  <c r="B143" i="80"/>
  <c r="B139" i="80" s="1"/>
  <c r="E98" i="80"/>
  <c r="D118" i="22" s="1"/>
  <c r="B99" i="80"/>
  <c r="B119" i="22" s="1"/>
  <c r="B73" i="22"/>
  <c r="C147" i="9"/>
  <c r="B76" i="22" s="1"/>
  <c r="E147" i="9"/>
  <c r="D147" i="9"/>
  <c r="D59" i="9"/>
  <c r="B181" i="9"/>
  <c r="D205" i="9"/>
  <c r="C181" i="9"/>
  <c r="E205" i="9"/>
  <c r="N30" i="90"/>
  <c r="N50" i="90"/>
  <c r="I214" i="6"/>
  <c r="B214" i="6"/>
  <c r="L214" i="6"/>
  <c r="K222" i="6"/>
  <c r="K213" i="6"/>
  <c r="C214" i="6"/>
  <c r="F373" i="6"/>
  <c r="F243" i="6"/>
  <c r="F410" i="6"/>
  <c r="F351" i="6"/>
  <c r="F389" i="6"/>
  <c r="F160" i="6"/>
  <c r="F398" i="6"/>
  <c r="F369" i="6"/>
  <c r="F96" i="6"/>
  <c r="F84" i="6"/>
  <c r="F318" i="6"/>
  <c r="F193" i="6"/>
  <c r="F127" i="6"/>
  <c r="F395" i="6"/>
  <c r="F129" i="6"/>
  <c r="F330" i="6"/>
  <c r="F283" i="6"/>
  <c r="F128" i="6"/>
  <c r="F248" i="6"/>
  <c r="F109" i="6"/>
  <c r="F288" i="6"/>
  <c r="F349" i="6"/>
  <c r="F393" i="6"/>
  <c r="F322" i="6"/>
  <c r="F245" i="6"/>
  <c r="F329" i="6"/>
  <c r="F173" i="6"/>
  <c r="F308" i="6"/>
  <c r="F303" i="6"/>
  <c r="F326" i="6"/>
  <c r="F374" i="6"/>
  <c r="F177" i="6"/>
  <c r="F199" i="6"/>
  <c r="F242" i="6"/>
  <c r="F282" i="6"/>
  <c r="H18" i="6"/>
  <c r="H220" i="6" s="1"/>
  <c r="I18" i="6"/>
  <c r="I220" i="6" s="1"/>
  <c r="D18" i="6"/>
  <c r="D220" i="6" s="1"/>
  <c r="D32" i="65" l="1"/>
  <c r="B177" i="85"/>
  <c r="B179" i="85" s="1"/>
  <c r="G172" i="85"/>
  <c r="I172" i="85"/>
  <c r="E172" i="85"/>
  <c r="G67" i="85"/>
  <c r="F177" i="85"/>
  <c r="F179" i="85" s="1"/>
  <c r="F390" i="6"/>
  <c r="F363" i="6"/>
  <c r="F230" i="6"/>
  <c r="F92" i="6"/>
  <c r="F240" i="6"/>
  <c r="F357" i="6"/>
  <c r="F170" i="6"/>
  <c r="F206" i="6"/>
  <c r="F370" i="6"/>
  <c r="F345" i="6"/>
  <c r="F178" i="6"/>
  <c r="F55" i="6"/>
  <c r="F165" i="6"/>
  <c r="F356" i="6"/>
  <c r="B135" i="80"/>
  <c r="B117" i="22" s="1"/>
  <c r="F139" i="80"/>
  <c r="H214" i="6"/>
  <c r="C85" i="22"/>
  <c r="D85" i="22" s="1"/>
  <c r="B123" i="95"/>
  <c r="C86" i="22" s="1"/>
  <c r="F197" i="6"/>
  <c r="F341" i="6"/>
  <c r="F205" i="6"/>
  <c r="F316" i="6"/>
  <c r="F194" i="6"/>
  <c r="F331" i="6"/>
  <c r="F38" i="6"/>
  <c r="F77" i="6"/>
  <c r="F121" i="6"/>
  <c r="F61" i="6"/>
  <c r="F336" i="6"/>
  <c r="F382" i="6"/>
  <c r="F150" i="6"/>
  <c r="F334" i="6"/>
  <c r="F147" i="6"/>
  <c r="F233" i="6"/>
  <c r="F115" i="6"/>
  <c r="F70" i="6"/>
  <c r="F350" i="6"/>
  <c r="F186" i="6"/>
  <c r="F195" i="6"/>
  <c r="F304" i="6"/>
  <c r="F31" i="6"/>
  <c r="F114" i="6"/>
  <c r="F101" i="6"/>
  <c r="F228" i="6"/>
  <c r="F30" i="6"/>
  <c r="F293" i="6"/>
  <c r="F23" i="6"/>
  <c r="F20" i="6"/>
  <c r="F123" i="6"/>
  <c r="F379" i="6"/>
  <c r="F87" i="6"/>
  <c r="F169" i="6"/>
  <c r="F81" i="6"/>
  <c r="F225" i="6"/>
  <c r="F396" i="6"/>
  <c r="F157" i="6"/>
  <c r="F280" i="6"/>
  <c r="F247" i="6"/>
  <c r="F176" i="6"/>
  <c r="F296" i="6"/>
  <c r="F74" i="6"/>
  <c r="F56" i="6"/>
  <c r="F120" i="6"/>
  <c r="F67" i="6"/>
  <c r="F139" i="6"/>
  <c r="F88" i="6"/>
  <c r="F237" i="6"/>
  <c r="F299" i="6"/>
  <c r="F135" i="6"/>
  <c r="F159" i="6"/>
  <c r="F116" i="6"/>
  <c r="F27" i="6"/>
  <c r="F144" i="6"/>
  <c r="F24" i="6"/>
  <c r="F91" i="6"/>
  <c r="F126" i="6"/>
  <c r="F261" i="6"/>
  <c r="F211" i="6"/>
  <c r="F168" i="6"/>
  <c r="F281" i="6"/>
  <c r="F208" i="6"/>
  <c r="F79" i="6"/>
  <c r="F344" i="6"/>
  <c r="F190" i="6"/>
  <c r="F149" i="6"/>
  <c r="F204" i="6"/>
  <c r="F342" i="6"/>
  <c r="F348" i="6"/>
  <c r="F198" i="6"/>
  <c r="F98" i="6"/>
  <c r="F141" i="6"/>
  <c r="F66" i="6"/>
  <c r="F297" i="6"/>
  <c r="F227" i="6"/>
  <c r="F33" i="6"/>
  <c r="F295" i="6"/>
  <c r="F292" i="6"/>
  <c r="F26" i="6"/>
  <c r="F371" i="6"/>
  <c r="F275" i="6"/>
  <c r="F273" i="6"/>
  <c r="F99" i="6"/>
  <c r="F397" i="6"/>
  <c r="F179" i="6"/>
  <c r="F339" i="6"/>
  <c r="F289" i="6"/>
  <c r="F332" i="6"/>
  <c r="F145" i="6"/>
  <c r="F155" i="6"/>
  <c r="F72" i="6"/>
  <c r="F117" i="6"/>
  <c r="F210" i="6"/>
  <c r="F35" i="6"/>
  <c r="F151" i="6"/>
  <c r="F138" i="6"/>
  <c r="F29" i="6"/>
  <c r="F93" i="6"/>
  <c r="F40" i="6"/>
  <c r="F153" i="6"/>
  <c r="F64" i="6"/>
  <c r="F73" i="6"/>
  <c r="F65" i="6"/>
  <c r="F277" i="6"/>
  <c r="F222" i="6"/>
  <c r="F265" i="6"/>
  <c r="F312" i="6"/>
  <c r="F394" i="6"/>
  <c r="F337" i="6"/>
  <c r="F333" i="6"/>
  <c r="F223" i="6"/>
  <c r="F192" i="6"/>
  <c r="F137" i="6"/>
  <c r="F300" i="6"/>
  <c r="F307" i="6"/>
  <c r="F241" i="6"/>
  <c r="F112" i="6"/>
  <c r="F409" i="6"/>
  <c r="F36" i="6"/>
  <c r="F111" i="6"/>
  <c r="F207" i="6"/>
  <c r="F325" i="6"/>
  <c r="F68" i="6"/>
  <c r="F294" i="6"/>
  <c r="F290" i="6"/>
  <c r="F287" i="6"/>
  <c r="F22" i="6"/>
  <c r="F368" i="6"/>
  <c r="F380" i="6"/>
  <c r="F75" i="6"/>
  <c r="F152" i="6"/>
  <c r="F301" i="6"/>
  <c r="F140" i="6"/>
  <c r="F69" i="6"/>
  <c r="F385" i="6"/>
  <c r="F122" i="6"/>
  <c r="F306" i="6"/>
  <c r="F413" i="6"/>
  <c r="F355" i="6"/>
  <c r="F62" i="6"/>
  <c r="F321" i="6"/>
  <c r="F377" i="6"/>
  <c r="F53" i="6"/>
  <c r="F133" i="6"/>
  <c r="F39" i="6"/>
  <c r="F59" i="6"/>
  <c r="F235" i="6"/>
  <c r="F119" i="6"/>
  <c r="F388" i="6"/>
  <c r="F250" i="6"/>
  <c r="F335" i="6"/>
  <c r="F224" i="6"/>
  <c r="F384" i="6"/>
  <c r="F328" i="6"/>
  <c r="F305" i="6"/>
  <c r="F71" i="6"/>
  <c r="F142" i="6"/>
  <c r="F411" i="6"/>
  <c r="F136" i="6"/>
  <c r="F34" i="6"/>
  <c r="F226" i="6"/>
  <c r="F118" i="6"/>
  <c r="F234" i="6"/>
  <c r="F291" i="6"/>
  <c r="F28" i="6"/>
  <c r="F25" i="6"/>
  <c r="F255" i="6"/>
  <c r="F399" i="6"/>
  <c r="F183" i="6"/>
  <c r="F161" i="6"/>
  <c r="F82" i="6"/>
  <c r="F302" i="6"/>
  <c r="F32" i="6"/>
  <c r="F148" i="6"/>
  <c r="F21" i="6"/>
  <c r="C141" i="91"/>
  <c r="G142" i="91"/>
  <c r="H142" i="91"/>
  <c r="E142" i="91"/>
  <c r="B32" i="22"/>
  <c r="F400" i="6"/>
  <c r="F323" i="6"/>
  <c r="F392" i="6"/>
  <c r="F132" i="6"/>
  <c r="F200" i="6"/>
  <c r="F181" i="6"/>
  <c r="F83" i="6"/>
  <c r="F406" i="6"/>
  <c r="F229" i="6"/>
  <c r="F106" i="6"/>
  <c r="F41" i="6"/>
  <c r="F338" i="6"/>
  <c r="F143" i="6"/>
  <c r="F313" i="6"/>
  <c r="F60" i="6"/>
  <c r="F80" i="6"/>
  <c r="F383" i="6"/>
  <c r="F146" i="6"/>
  <c r="F311" i="6"/>
  <c r="F276" i="6"/>
  <c r="F263" i="6"/>
  <c r="F264" i="6"/>
  <c r="F343" i="6"/>
  <c r="F239" i="6"/>
  <c r="F405" i="6"/>
  <c r="F201" i="6"/>
  <c r="F125" i="6"/>
  <c r="F353" i="6"/>
  <c r="F354" i="6"/>
  <c r="F43" i="6"/>
  <c r="F271" i="6"/>
  <c r="F284" i="6"/>
  <c r="F102" i="6"/>
  <c r="F327" i="6"/>
  <c r="F279" i="6"/>
  <c r="F196" i="6"/>
  <c r="F46" i="6"/>
  <c r="F352" i="6"/>
  <c r="F180" i="6"/>
  <c r="F244" i="6"/>
  <c r="F203" i="6"/>
  <c r="F124" i="6"/>
  <c r="F113" i="6"/>
  <c r="F268" i="6"/>
  <c r="F372" i="6"/>
  <c r="F386" i="6"/>
  <c r="F166" i="6"/>
  <c r="F185" i="6"/>
  <c r="F320" i="6"/>
  <c r="F258" i="6"/>
  <c r="F58" i="6"/>
  <c r="F90" i="6"/>
  <c r="G213" i="6"/>
  <c r="G214" i="6" s="1"/>
  <c r="B68" i="22"/>
  <c r="D214" i="6"/>
  <c r="F319" i="6"/>
  <c r="F267" i="6"/>
  <c r="F191" i="6"/>
  <c r="F57" i="6"/>
  <c r="F340" i="6"/>
  <c r="F104" i="6"/>
  <c r="F171" i="6"/>
  <c r="F63" i="6"/>
  <c r="F188" i="6"/>
  <c r="F130" i="6"/>
  <c r="F269" i="6"/>
  <c r="F347" i="6"/>
  <c r="F162" i="6"/>
  <c r="F259" i="6"/>
  <c r="F360" i="6"/>
  <c r="F45" i="6"/>
  <c r="F402" i="6"/>
  <c r="F167" i="6"/>
  <c r="F315" i="6"/>
  <c r="F54" i="6"/>
  <c r="F262" i="6"/>
  <c r="F358" i="6"/>
  <c r="F48" i="6"/>
  <c r="F105" i="6"/>
  <c r="F184" i="6"/>
  <c r="F408" i="6"/>
  <c r="F238" i="6"/>
  <c r="F187" i="6"/>
  <c r="F270" i="6"/>
  <c r="F110" i="6"/>
  <c r="F44" i="6"/>
  <c r="F154" i="6"/>
  <c r="F376" i="6"/>
  <c r="F86" i="6"/>
  <c r="F251" i="6"/>
  <c r="F164" i="6"/>
  <c r="F362" i="6"/>
  <c r="F298" i="6"/>
  <c r="C59" i="9"/>
  <c r="M29" i="101"/>
  <c r="D87" i="91"/>
  <c r="D95" i="91" s="1"/>
  <c r="D97" i="91" s="1"/>
  <c r="B30" i="22"/>
  <c r="E63" i="91"/>
  <c r="G63" i="91"/>
  <c r="H63" i="91"/>
  <c r="B87" i="91"/>
  <c r="B95" i="91" s="1"/>
  <c r="F274" i="6"/>
  <c r="F236" i="6"/>
  <c r="F209" i="6"/>
  <c r="F231" i="6"/>
  <c r="F134" i="6"/>
  <c r="F94" i="6"/>
  <c r="F403" i="6"/>
  <c r="F378" i="6"/>
  <c r="F314" i="6"/>
  <c r="F156" i="6"/>
  <c r="F174" i="6"/>
  <c r="F324" i="6"/>
  <c r="F51" i="6"/>
  <c r="F172" i="6"/>
  <c r="F175" i="6"/>
  <c r="F182" i="6"/>
  <c r="F158" i="6"/>
  <c r="F163" i="6"/>
  <c r="F366" i="6"/>
  <c r="F49" i="6"/>
  <c r="F37" i="6"/>
  <c r="F108" i="6"/>
  <c r="F278" i="6"/>
  <c r="F286" i="6"/>
  <c r="F232" i="6"/>
  <c r="F246" i="6"/>
  <c r="F381" i="6"/>
  <c r="F89" i="6"/>
  <c r="F346" i="6"/>
  <c r="F252" i="6"/>
  <c r="F317" i="6"/>
  <c r="F375" i="6"/>
  <c r="F103" i="6"/>
  <c r="F365" i="6"/>
  <c r="F52" i="6"/>
  <c r="G171" i="85"/>
  <c r="I109" i="91"/>
  <c r="F109" i="91"/>
  <c r="C120" i="91"/>
  <c r="F85" i="6"/>
  <c r="F412" i="6"/>
  <c r="F407" i="6"/>
  <c r="F253" i="6"/>
  <c r="F285" i="6"/>
  <c r="F260" i="6"/>
  <c r="F361" i="6"/>
  <c r="F42" i="6"/>
  <c r="F214" i="6"/>
  <c r="F309" i="6"/>
  <c r="F387" i="6"/>
  <c r="F254" i="6"/>
  <c r="F97" i="6"/>
  <c r="F364" i="6"/>
  <c r="F78" i="6"/>
  <c r="F272" i="6"/>
  <c r="F310" i="6"/>
  <c r="F213" i="6"/>
  <c r="F256" i="6"/>
  <c r="F266" i="6"/>
  <c r="F367" i="6"/>
  <c r="B42" i="22"/>
  <c r="F76" i="6"/>
  <c r="F401" i="6"/>
  <c r="F202" i="6"/>
  <c r="F131" i="6"/>
  <c r="F100" i="6"/>
  <c r="F257" i="6"/>
  <c r="F359" i="6"/>
  <c r="F50" i="6"/>
  <c r="F404" i="6"/>
  <c r="F107" i="6"/>
  <c r="F189" i="6"/>
  <c r="F249" i="6"/>
  <c r="F95" i="6"/>
  <c r="F391" i="6"/>
  <c r="C22" i="91"/>
  <c r="G23" i="91"/>
  <c r="H23" i="91"/>
  <c r="E23" i="91"/>
  <c r="D120" i="91"/>
  <c r="D128" i="91" s="1"/>
  <c r="D130" i="91" s="1"/>
  <c r="F95" i="91"/>
  <c r="D77" i="85"/>
  <c r="C77" i="85"/>
  <c r="E171" i="85"/>
  <c r="I175" i="85"/>
  <c r="G175" i="85"/>
  <c r="E175" i="85"/>
  <c r="E67" i="85"/>
  <c r="D177" i="85"/>
  <c r="D179" i="85" s="1"/>
  <c r="E94" i="85"/>
  <c r="B73" i="85"/>
  <c r="B72" i="85"/>
  <c r="C41" i="85"/>
  <c r="E41" i="85" s="1"/>
  <c r="E21" i="85"/>
  <c r="G173" i="85"/>
  <c r="E173" i="85"/>
  <c r="I173" i="85"/>
  <c r="I170" i="85"/>
  <c r="E170" i="85"/>
  <c r="G170" i="85"/>
  <c r="G176" i="85"/>
  <c r="I176" i="85"/>
  <c r="E176" i="85"/>
  <c r="G152" i="85"/>
  <c r="I152" i="85"/>
  <c r="C177" i="85"/>
  <c r="E152" i="85"/>
  <c r="G174" i="85"/>
  <c r="I174" i="85"/>
  <c r="E174" i="85"/>
  <c r="D72" i="85"/>
  <c r="D76" i="85" s="1"/>
  <c r="H177" i="85"/>
  <c r="H179" i="85" s="1"/>
  <c r="I67" i="85"/>
  <c r="C135" i="80"/>
  <c r="D135" i="80"/>
  <c r="D117" i="22" s="1"/>
  <c r="N52" i="90"/>
  <c r="B52" i="22"/>
  <c r="K214" i="6"/>
  <c r="J50" i="6"/>
  <c r="J63" i="6"/>
  <c r="J345" i="6"/>
  <c r="J47" i="6"/>
  <c r="J89" i="6"/>
  <c r="J92" i="6"/>
  <c r="J365" i="6"/>
  <c r="J361" i="6"/>
  <c r="J355" i="6"/>
  <c r="J265" i="6"/>
  <c r="J258" i="6"/>
  <c r="J256" i="6"/>
  <c r="J231" i="6"/>
  <c r="J319" i="6"/>
  <c r="J309" i="6"/>
  <c r="J406" i="6"/>
  <c r="J401" i="6"/>
  <c r="J75" i="6"/>
  <c r="J78" i="6"/>
  <c r="B43" i="22"/>
  <c r="J51" i="6"/>
  <c r="J243" i="6"/>
  <c r="J326" i="6"/>
  <c r="J45" i="6"/>
  <c r="J48" i="6"/>
  <c r="J90" i="6"/>
  <c r="J372" i="6"/>
  <c r="J363" i="6"/>
  <c r="J359" i="6"/>
  <c r="J134" i="6"/>
  <c r="J97" i="6"/>
  <c r="J261" i="6"/>
  <c r="J254" i="6"/>
  <c r="J229" i="6"/>
  <c r="J317" i="6"/>
  <c r="J399" i="6"/>
  <c r="J39" i="6"/>
  <c r="J76" i="6"/>
  <c r="J336" i="6"/>
  <c r="J198" i="6"/>
  <c r="J43" i="6"/>
  <c r="J46" i="6"/>
  <c r="J373" i="6"/>
  <c r="J370" i="6"/>
  <c r="J362" i="6"/>
  <c r="J266" i="6"/>
  <c r="J80" i="6"/>
  <c r="J259" i="6"/>
  <c r="J320" i="6"/>
  <c r="J315" i="6"/>
  <c r="J312" i="6"/>
  <c r="J404" i="6"/>
  <c r="J397" i="6"/>
  <c r="J37" i="6"/>
  <c r="J40" i="6"/>
  <c r="J52" i="6"/>
  <c r="J409" i="6"/>
  <c r="J41" i="6"/>
  <c r="J44" i="6"/>
  <c r="J371" i="6"/>
  <c r="J368" i="6"/>
  <c r="J360" i="6"/>
  <c r="J356" i="6"/>
  <c r="J264" i="6"/>
  <c r="J257" i="6"/>
  <c r="J232" i="6"/>
  <c r="J318" i="6"/>
  <c r="J310" i="6"/>
  <c r="J407" i="6"/>
  <c r="J402" i="6"/>
  <c r="J395" i="6"/>
  <c r="J398" i="6"/>
  <c r="J38" i="6"/>
  <c r="J49" i="6"/>
  <c r="J252" i="6"/>
  <c r="J93" i="6"/>
  <c r="J42" i="6"/>
  <c r="J369" i="6"/>
  <c r="J366" i="6"/>
  <c r="J358" i="6"/>
  <c r="J354" i="6"/>
  <c r="J95" i="6"/>
  <c r="J262" i="6"/>
  <c r="J255" i="6"/>
  <c r="J230" i="6"/>
  <c r="J316" i="6"/>
  <c r="J313" i="6"/>
  <c r="J405" i="6"/>
  <c r="J400" i="6"/>
  <c r="J79" i="6"/>
  <c r="J396" i="6"/>
  <c r="J36" i="6"/>
  <c r="J73" i="6"/>
  <c r="J29" i="6"/>
  <c r="J193" i="6"/>
  <c r="J145" i="6"/>
  <c r="J321" i="6"/>
  <c r="J403" i="6"/>
  <c r="J77" i="6"/>
  <c r="J335" i="6"/>
  <c r="J69" i="6"/>
  <c r="J32" i="6"/>
  <c r="J27" i="6"/>
  <c r="J246" i="6"/>
  <c r="J384" i="6"/>
  <c r="J195" i="6"/>
  <c r="J183" i="6"/>
  <c r="J140" i="6"/>
  <c r="J163" i="6"/>
  <c r="J330" i="6"/>
  <c r="J87" i="6"/>
  <c r="J273" i="6"/>
  <c r="J155" i="6"/>
  <c r="J224" i="6"/>
  <c r="J122" i="6"/>
  <c r="J385" i="6"/>
  <c r="J378" i="6"/>
  <c r="J284" i="6"/>
  <c r="J180" i="6"/>
  <c r="J281" i="6"/>
  <c r="J234" i="6"/>
  <c r="J150" i="6"/>
  <c r="J387" i="6"/>
  <c r="J393" i="6"/>
  <c r="J286" i="6"/>
  <c r="J182" i="6"/>
  <c r="J352" i="6"/>
  <c r="J236" i="6"/>
  <c r="J287" i="6"/>
  <c r="J23" i="6"/>
  <c r="J270" i="6"/>
  <c r="J353" i="6"/>
  <c r="J57" i="6"/>
  <c r="J249" i="6"/>
  <c r="J103" i="6"/>
  <c r="J115" i="6"/>
  <c r="J293" i="6"/>
  <c r="J391" i="6"/>
  <c r="J328" i="6"/>
  <c r="J85" i="6"/>
  <c r="J271" i="6"/>
  <c r="J308" i="6"/>
  <c r="J226" i="6"/>
  <c r="J222" i="6"/>
  <c r="J303" i="6"/>
  <c r="J186" i="6"/>
  <c r="J110" i="6"/>
  <c r="J165" i="6"/>
  <c r="J325" i="6"/>
  <c r="J170" i="6"/>
  <c r="J160" i="6"/>
  <c r="J173" i="6"/>
  <c r="J223" i="6"/>
  <c r="J191" i="6"/>
  <c r="J263" i="6"/>
  <c r="J394" i="6"/>
  <c r="J333" i="6"/>
  <c r="J67" i="6"/>
  <c r="J65" i="6"/>
  <c r="J30" i="6"/>
  <c r="J100" i="6"/>
  <c r="J168" i="6"/>
  <c r="J178" i="6"/>
  <c r="J340" i="6"/>
  <c r="J139" i="6"/>
  <c r="J324" i="6"/>
  <c r="J278" i="6"/>
  <c r="J132" i="6"/>
  <c r="J241" i="6"/>
  <c r="J213" i="6"/>
  <c r="J119" i="6"/>
  <c r="J294" i="6"/>
  <c r="J167" i="6"/>
  <c r="J185" i="6"/>
  <c r="J342" i="6"/>
  <c r="J346" i="6"/>
  <c r="J127" i="6"/>
  <c r="J227" i="6"/>
  <c r="J147" i="6"/>
  <c r="J171" i="6"/>
  <c r="J187" i="6"/>
  <c r="J344" i="6"/>
  <c r="J348" i="6"/>
  <c r="J129" i="6"/>
  <c r="J225" i="6"/>
  <c r="J152" i="6"/>
  <c r="J21" i="6"/>
  <c r="J240" i="6"/>
  <c r="J128" i="6"/>
  <c r="J108" i="6"/>
  <c r="J206" i="6"/>
  <c r="J159" i="6"/>
  <c r="J288" i="6"/>
  <c r="J307" i="6"/>
  <c r="J175" i="6"/>
  <c r="J276" i="6"/>
  <c r="J237" i="6"/>
  <c r="J239" i="6"/>
  <c r="J197" i="6"/>
  <c r="J118" i="6"/>
  <c r="J291" i="6"/>
  <c r="J305" i="6"/>
  <c r="J86" i="6"/>
  <c r="J161" i="6"/>
  <c r="J66" i="6"/>
  <c r="J58" i="6"/>
  <c r="J113" i="6"/>
  <c r="J60" i="6"/>
  <c r="J331" i="6"/>
  <c r="J207" i="6"/>
  <c r="J25" i="6"/>
  <c r="J81" i="6"/>
  <c r="J203" i="6"/>
  <c r="J88" i="6"/>
  <c r="J214" i="6"/>
  <c r="J91" i="6"/>
  <c r="J367" i="6"/>
  <c r="J357" i="6"/>
  <c r="J408" i="6"/>
  <c r="J338" i="6"/>
  <c r="J74" i="6"/>
  <c r="J72" i="6"/>
  <c r="J35" i="6"/>
  <c r="J28" i="6"/>
  <c r="J386" i="6"/>
  <c r="J329" i="6"/>
  <c r="J279" i="6"/>
  <c r="J275" i="6"/>
  <c r="J141" i="6"/>
  <c r="J274" i="6"/>
  <c r="J233" i="6"/>
  <c r="J61" i="6"/>
  <c r="J130" i="6"/>
  <c r="J107" i="6"/>
  <c r="J135" i="6"/>
  <c r="J299" i="6"/>
  <c r="J179" i="6"/>
  <c r="J282" i="6"/>
  <c r="J411" i="6"/>
  <c r="J245" i="6"/>
  <c r="J99" i="6"/>
  <c r="J144" i="6"/>
  <c r="J297" i="6"/>
  <c r="J181" i="6"/>
  <c r="J351" i="6"/>
  <c r="J413" i="6"/>
  <c r="J247" i="6"/>
  <c r="J101" i="6"/>
  <c r="J149" i="6"/>
  <c r="J295" i="6"/>
  <c r="J410" i="6"/>
  <c r="J124" i="6"/>
  <c r="J106" i="6"/>
  <c r="J162" i="6"/>
  <c r="J392" i="6"/>
  <c r="J194" i="6"/>
  <c r="J290" i="6"/>
  <c r="J143" i="6"/>
  <c r="J272" i="6"/>
  <c r="J375" i="6"/>
  <c r="J59" i="6"/>
  <c r="J251" i="6"/>
  <c r="J105" i="6"/>
  <c r="J121" i="6"/>
  <c r="J306" i="6"/>
  <c r="J298" i="6"/>
  <c r="J157" i="6"/>
  <c r="J176" i="6"/>
  <c r="J199" i="6"/>
  <c r="J242" i="6"/>
  <c r="J196" i="6"/>
  <c r="J117" i="6"/>
  <c r="J296" i="6"/>
  <c r="J71" i="6"/>
  <c r="J277" i="6"/>
  <c r="J158" i="6"/>
  <c r="J133" i="6"/>
  <c r="J84" i="6"/>
  <c r="J350" i="6"/>
  <c r="J211" i="6"/>
  <c r="J116" i="6"/>
  <c r="J280" i="6"/>
  <c r="J94" i="6"/>
  <c r="J364" i="6"/>
  <c r="J260" i="6"/>
  <c r="J339" i="6"/>
  <c r="J334" i="6"/>
  <c r="J70" i="6"/>
  <c r="J33" i="6"/>
  <c r="J26" i="6"/>
  <c r="J253" i="6"/>
  <c r="J285" i="6"/>
  <c r="J343" i="6"/>
  <c r="J125" i="6"/>
  <c r="J292" i="6"/>
  <c r="J244" i="6"/>
  <c r="J98" i="6"/>
  <c r="J112" i="6"/>
  <c r="J210" i="6"/>
  <c r="J169" i="6"/>
  <c r="J137" i="6"/>
  <c r="J136" i="6"/>
  <c r="J347" i="6"/>
  <c r="J156" i="6"/>
  <c r="J200" i="6"/>
  <c r="J54" i="6"/>
  <c r="J383" i="6"/>
  <c r="J146" i="6"/>
  <c r="J302" i="6"/>
  <c r="J349" i="6"/>
  <c r="J126" i="6"/>
  <c r="J202" i="6"/>
  <c r="J204" i="6"/>
  <c r="J154" i="6"/>
  <c r="J24" i="6"/>
  <c r="J201" i="6"/>
  <c r="J209" i="6"/>
  <c r="J174" i="6"/>
  <c r="J153" i="6"/>
  <c r="J208" i="6"/>
  <c r="J138" i="6"/>
  <c r="J341" i="6"/>
  <c r="J205" i="6"/>
  <c r="J142" i="6"/>
  <c r="J184" i="6"/>
  <c r="J189" i="6"/>
  <c r="J289" i="6"/>
  <c r="J323" i="6"/>
  <c r="J20" i="6"/>
  <c r="J314" i="6"/>
  <c r="J311" i="6"/>
  <c r="J337" i="6"/>
  <c r="J332" i="6"/>
  <c r="J68" i="6"/>
  <c r="J64" i="6"/>
  <c r="J31" i="6"/>
  <c r="J300" i="6"/>
  <c r="J381" i="6"/>
  <c r="J177" i="6"/>
  <c r="J111" i="6"/>
  <c r="J55" i="6"/>
  <c r="J56" i="6"/>
  <c r="J53" i="6"/>
  <c r="J382" i="6"/>
  <c r="J166" i="6"/>
  <c r="J327" i="6"/>
  <c r="J283" i="6"/>
  <c r="J123" i="6"/>
  <c r="J131" i="6"/>
  <c r="J248" i="6"/>
  <c r="J102" i="6"/>
  <c r="J388" i="6"/>
  <c r="J377" i="6"/>
  <c r="J190" i="6"/>
  <c r="J148" i="6"/>
  <c r="J304" i="6"/>
  <c r="J250" i="6"/>
  <c r="J104" i="6"/>
  <c r="J390" i="6"/>
  <c r="J379" i="6"/>
  <c r="J192" i="6"/>
  <c r="J151" i="6"/>
  <c r="J22" i="6"/>
  <c r="J389" i="6"/>
  <c r="J96" i="6"/>
  <c r="J83" i="6"/>
  <c r="J269" i="6"/>
  <c r="J374" i="6"/>
  <c r="J238" i="6"/>
  <c r="J228" i="6"/>
  <c r="J412" i="6"/>
  <c r="J62" i="6"/>
  <c r="J380" i="6"/>
  <c r="J164" i="6"/>
  <c r="J267" i="6"/>
  <c r="J268" i="6"/>
  <c r="J114" i="6"/>
  <c r="J301" i="6"/>
  <c r="J322" i="6"/>
  <c r="J34" i="6"/>
  <c r="J376" i="6"/>
  <c r="J109" i="6"/>
  <c r="J120" i="6"/>
  <c r="J82" i="6"/>
  <c r="J172" i="6"/>
  <c r="J235" i="6"/>
  <c r="J188" i="6"/>
  <c r="D79" i="85" l="1"/>
  <c r="C128" i="91"/>
  <c r="F120" i="91"/>
  <c r="I120" i="91"/>
  <c r="C86" i="91"/>
  <c r="E141" i="91"/>
  <c r="G141" i="91"/>
  <c r="H141" i="91"/>
  <c r="B24" i="22"/>
  <c r="H129" i="91"/>
  <c r="F96" i="91"/>
  <c r="E129" i="91"/>
  <c r="E130" i="91" s="1"/>
  <c r="J129" i="91"/>
  <c r="J130" i="91" s="1"/>
  <c r="B22" i="22"/>
  <c r="B97" i="91"/>
  <c r="G22" i="91"/>
  <c r="E22" i="91"/>
  <c r="H22" i="91"/>
  <c r="B76" i="85"/>
  <c r="B81" i="85" s="1"/>
  <c r="D167" i="22" s="1"/>
  <c r="D81" i="85"/>
  <c r="F94" i="85"/>
  <c r="C73" i="85"/>
  <c r="C76" i="85" s="1"/>
  <c r="I94" i="85"/>
  <c r="G177" i="85"/>
  <c r="E177" i="85"/>
  <c r="I177" i="85"/>
  <c r="C179" i="85"/>
  <c r="B53" i="22"/>
  <c r="N54" i="90"/>
  <c r="B54" i="22" s="1"/>
  <c r="C94" i="85" l="1"/>
  <c r="I128" i="91"/>
  <c r="B29" i="22"/>
  <c r="C130" i="91"/>
  <c r="F128" i="91"/>
  <c r="B79" i="85"/>
  <c r="B80" i="85" s="1"/>
  <c r="D94" i="85" s="1"/>
  <c r="B167" i="22"/>
  <c r="B25" i="22"/>
  <c r="F97" i="91"/>
  <c r="H86" i="91"/>
  <c r="E86" i="91"/>
  <c r="C87" i="91"/>
  <c r="G86" i="91"/>
  <c r="B33" i="22"/>
  <c r="H130" i="91"/>
  <c r="C79" i="85"/>
  <c r="C81" i="85"/>
  <c r="E179" i="85"/>
  <c r="G179" i="85"/>
  <c r="I179" i="85"/>
  <c r="F86" i="85" l="1"/>
  <c r="C95" i="91"/>
  <c r="E87" i="91"/>
  <c r="G87" i="91"/>
  <c r="H87" i="91"/>
  <c r="K94" i="85"/>
  <c r="G94" i="85"/>
  <c r="B23" i="22" l="1"/>
  <c r="C97" i="91"/>
  <c r="E95" i="91"/>
  <c r="H95" i="91"/>
  <c r="G95" i="91"/>
  <c r="G97" i="91" l="1"/>
  <c r="E97" i="91"/>
  <c r="H97" i="91"/>
</calcChain>
</file>

<file path=xl/sharedStrings.xml><?xml version="1.0" encoding="utf-8"?>
<sst xmlns="http://schemas.openxmlformats.org/spreadsheetml/2006/main" count="2165" uniqueCount="1150">
  <si>
    <t xml:space="preserve">        Dívida Mobiliária</t>
  </si>
  <si>
    <t xml:space="preserve">        Outras Dívidas</t>
  </si>
  <si>
    <t xml:space="preserve">    Amortização da Dívida Interna</t>
  </si>
  <si>
    <t xml:space="preserve">    Amortização da Dívida Externa</t>
  </si>
  <si>
    <t>RREO - Anexo XVIII (LRF, Art. 48)</t>
  </si>
  <si>
    <t>&lt;EXERCÍCIO ANTERIOR&gt;</t>
  </si>
  <si>
    <t>a Pagar</t>
  </si>
  <si>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</si>
  <si>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</si>
  <si>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</si>
  <si>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</si>
  <si>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    Contribuições Sociais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</si>
  <si>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</si>
  <si>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</si>
  <si>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</si>
  <si>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Outras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</si>
  <si>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</si>
  <si>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</si>
  <si>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</si>
  <si>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TRANSFERÊNCIAS CORRENTES</t>
  </si>
  <si>
    <t xml:space="preserve">            Transferências de Instituições Privadas</t>
  </si>
  <si>
    <t xml:space="preserve">            Transferências do Exterior</t>
  </si>
  <si>
    <t xml:space="preserve">        OUTRAS RECEITAS CORRENTES</t>
  </si>
  <si>
    <t xml:space="preserve">    RECEITAS DE CAPITAL</t>
  </si>
  <si>
    <t xml:space="preserve">        OPERAÇÕES DE CRÉDITO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</si>
  <si>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</si>
  <si>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</si>
  <si>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</si>
  <si>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</si>
  <si>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</si>
  <si>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</si>
  <si>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</si>
  <si>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</si>
  <si>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Mobiliária</t>
  </si>
  <si>
    <t xml:space="preserve">        Contratual</t>
  </si>
  <si>
    <t>(b/total b)</t>
  </si>
  <si>
    <t xml:space="preserve">            Demais Despesas Previdenciárias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</si>
  <si>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</si>
  <si>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</si>
  <si>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</si>
  <si>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</si>
  <si>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</si>
  <si>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</si>
  <si>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</si>
  <si>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</si>
  <si>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RECEITAS E DESPESAS DOS REGIMES DE PREVIDÊNCIA</t>
  </si>
  <si>
    <t>RESTOS A PAGAR A PAGAR POR PODER E MINISTÉRIO PÚBLICO</t>
  </si>
  <si>
    <t>Mínimo Anual de &lt;18% / 25%&gt; das Receitas de Impostos na Manutenção e Desenvolvimento do Ensino</t>
  </si>
  <si>
    <t>DESPESAS COM MANUTENÇÃO E DESENVOLVIMENTO DO ENSINO</t>
  </si>
  <si>
    <t>Valor Apurado no Exercício Corrente</t>
  </si>
  <si>
    <t>DESPESAS DE CARÁTER CONTINUADO DERIVADAS DE  PPP</t>
  </si>
  <si>
    <t>RECEITAS (INTRA-ORÇAMENTÁRIAS) (II)</t>
  </si>
  <si>
    <t>SUBTOTAL DAS RECEITAS (III) = (I + 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</si>
  <si>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</si>
  <si>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</si>
  <si>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</si>
  <si>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</si>
  <si>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</si>
  <si>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</si>
  <si>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</si>
  <si>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</si>
  <si>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</si>
  <si>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>RESTOS A PAGAR (EXCETO INTRA-ORÇAMENTÁRIOS) (I)</t>
  </si>
  <si>
    <t>RESTOS A PAGAR (INTRA-ORÇAMENTÁRIOS) (II)</t>
  </si>
  <si>
    <t>RELATÓRIO RESUMIDO DA EXECUÇÃO ORÇAMENTÁRIA</t>
  </si>
  <si>
    <t>BALANÇO ORÇAMENTÁRIO</t>
  </si>
  <si>
    <t>ORÇAMENTOS FISCAL E DA SEGURIDADE SOCIAL</t>
  </si>
  <si>
    <t>PREVISÃO</t>
  </si>
  <si>
    <t>RECEITAS REALIZADAS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</si>
  <si>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</si>
  <si>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</si>
  <si>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</si>
  <si>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</si>
  <si>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</si>
  <si>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</si>
  <si>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</si>
  <si>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</si>
  <si>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</si>
  <si>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Tabela 3 - Demonstrativo da Receita Corrente Líquida</t>
  </si>
  <si>
    <t>Tabela 2 - Demonstrativo da Execução das Despesas por Função/Subfunção</t>
  </si>
  <si>
    <t>Tabela 1 - Balanço Orçamentário</t>
  </si>
  <si>
    <t xml:space="preserve">        Alienação de Bens, Direitos e Ativos</t>
  </si>
  <si>
    <t>PREVISÃO ORÇAMENTÁRIA</t>
  </si>
  <si>
    <t xml:space="preserve">        Receita de Contribuições dos Segurados</t>
  </si>
  <si>
    <t xml:space="preserve">            Demais Receitas Correntes</t>
  </si>
  <si>
    <t>2 Este Demonstrativo utiliza as seguintes hipóteses:
&lt;HIPÓTESE&gt;: &lt;VALOR&gt;</t>
  </si>
  <si>
    <t>SALDO FINANCEIRO</t>
  </si>
  <si>
    <t xml:space="preserve"> DO EXERCÍCIO</t>
  </si>
  <si>
    <t xml:space="preserve">DEMONSTRATIVO DA PROJEÇÃO ATUARIAL DO REGIME PRÓPRIO DE PREVIDÊNCIA DOS SERVIDORES </t>
  </si>
  <si>
    <t>APLICAÇÃO DOS RECURSOS DA ALIENAÇÃO DE ATIVOS (II)</t>
  </si>
  <si>
    <t>VALOR (III)</t>
  </si>
  <si>
    <t>(c)</t>
  </si>
  <si>
    <t>(c/a)</t>
  </si>
  <si>
    <t>(a-c)</t>
  </si>
  <si>
    <t>DOTAÇÃO</t>
  </si>
  <si>
    <t>DESPESAS EMPENHADAS</t>
  </si>
  <si>
    <t>DESPESAS LIQUIDADAS</t>
  </si>
  <si>
    <t>DESPESAS</t>
  </si>
  <si>
    <t>SALDO</t>
  </si>
  <si>
    <t>(d)</t>
  </si>
  <si>
    <t>(e)</t>
  </si>
  <si>
    <t>(g)</t>
  </si>
  <si>
    <t>(h)</t>
  </si>
  <si>
    <t>DESPESAS DE CAPITAL</t>
  </si>
  <si>
    <t>DEMONSTRATIVO DA EXECUÇÃO DAS DESPESAS POR FUNÇÃO/SUBFUNÇÃO</t>
  </si>
  <si>
    <t>FUNÇÃO/SUBFUNÇÃO</t>
  </si>
  <si>
    <t>TOTAL</t>
  </si>
  <si>
    <t>DEMONSTRATIVO DA RECEITA CORRENTE LÍQUIDA</t>
  </si>
  <si>
    <t>EVOLUÇÃO DA RECEITA REALIZADA NOS ÚLTIMOS 12 MESES</t>
  </si>
  <si>
    <t>ESPECIFICAÇÃO</t>
  </si>
  <si>
    <t>(ÚLTIMOS</t>
  </si>
  <si>
    <t>12 MESES)</t>
  </si>
  <si>
    <t>&lt;EXERCÍCIO&gt;</t>
  </si>
  <si>
    <t>RECEITAS CORRENTES (I)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</si>
  <si>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</si>
  <si>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</si>
  <si>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</si>
  <si>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</si>
  <si>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Transferências Correntes</t>
  </si>
  <si>
    <t xml:space="preserve">    Outras Receitas Correntes</t>
  </si>
  <si>
    <t>DEDUÇÕES (II)</t>
  </si>
  <si>
    <t xml:space="preserve">    Receita de Serviços</t>
  </si>
  <si>
    <t>ORÇAMENTO DA SEGURIDADE SOCIAL</t>
  </si>
  <si>
    <t>RECEITAS DO ENSINO</t>
  </si>
  <si>
    <t>1- RECEITA DE IMPOSTOS</t>
  </si>
  <si>
    <t>FUNDEB</t>
  </si>
  <si>
    <t>DESPESAS DO FUNDEB</t>
  </si>
  <si>
    <t xml:space="preserve">
ESPECIFICAÇÃO</t>
  </si>
  <si>
    <t>REGISTROS EFETUADOS EM &lt;EXERCÍCIO&gt;</t>
  </si>
  <si>
    <t>TOTAL DE ATIVOS</t>
  </si>
  <si>
    <t xml:space="preserve">    Provisões de PPP</t>
  </si>
  <si>
    <t>DESPESAS DE PPP</t>
  </si>
  <si>
    <t>DEMONSTRATIVO DAS PARCERIAS PÚBLICO-PRIVADAS</t>
  </si>
  <si>
    <t>(EC)</t>
  </si>
  <si>
    <t>CORRENTE</t>
  </si>
  <si>
    <t xml:space="preserve">EXERCÍCIO </t>
  </si>
  <si>
    <t>ANTERIOR</t>
  </si>
  <si>
    <t>Até o Bimestre/</t>
  </si>
  <si>
    <t>&lt;Exercício&gt;</t>
  </si>
  <si>
    <t>&lt;Exercício Anterior&gt;</t>
  </si>
  <si>
    <t xml:space="preserve">    Despesas de Capital</t>
  </si>
  <si>
    <t xml:space="preserve">    Pessoal e Encargos Sociais</t>
  </si>
  <si>
    <t xml:space="preserve">    Outras Despesas Correntes</t>
  </si>
  <si>
    <t>PERÍODO DE REFERÊNCIA</t>
  </si>
  <si>
    <t>VALOR</t>
  </si>
  <si>
    <t>DEMONSTRATIVO DOS RESTOS A PAGAR POR PODER E ÓRGÃO</t>
  </si>
  <si>
    <t>Inscritos</t>
  </si>
  <si>
    <t>PODER/ÓRGÃO</t>
  </si>
  <si>
    <t>Cancelados</t>
  </si>
  <si>
    <t>Pagos</t>
  </si>
  <si>
    <t>Anteriores</t>
  </si>
  <si>
    <t>&lt;Exercício</t>
  </si>
  <si>
    <t>Anterior&gt;</t>
  </si>
  <si>
    <t>DESPESAS (EXCETO INTRA-ORÇAMENTÁRIAS) (I)</t>
  </si>
  <si>
    <t>DESPESAS (INTRA-ORÇAMENTÁRIAS) (II)</t>
  </si>
  <si>
    <t>TOTAL (III) = (I + II)</t>
  </si>
  <si>
    <t xml:space="preserve">    Compensação Financ. entre Regimes Previdência</t>
  </si>
  <si>
    <t>(b/a) x 100</t>
  </si>
  <si>
    <t>(d/c) x 100</t>
  </si>
  <si>
    <t xml:space="preserve">    Dedução de Receita para Formação do FUNDEB</t>
  </si>
  <si>
    <t>&lt;MR–11&gt;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</si>
  <si>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</si>
  <si>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</si>
  <si>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</si>
  <si>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</si>
  <si>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</si>
  <si>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</si>
  <si>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</si>
  <si>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</si>
  <si>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</si>
  <si>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</si>
  <si>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</si>
  <si>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 xml:space="preserve">        Receita de Serviços</t>
  </si>
  <si>
    <t xml:space="preserve">            Compensação Previdenciária do RGPS para o RPPS</t>
  </si>
  <si>
    <t xml:space="preserve">        Amortização de Empréstimos</t>
  </si>
  <si>
    <t xml:space="preserve">            Compensação Previdenciária do RPPS para o RGPS</t>
  </si>
  <si>
    <t>DEMONSTRATIVO DAS RECEITAS E DESPESAS COM MANUTENÇÃO E DESENVOLVIMENTO DO ENSINO - MDE</t>
  </si>
  <si>
    <t>(f)</t>
  </si>
  <si>
    <t>LIQUIDADAS</t>
  </si>
  <si>
    <t>RECEITA CORRENTE LÍQUIDA (III) = (I - II)</t>
  </si>
  <si>
    <t>DEMONSTRATIVO DAS RECEITAS DE OPERAÇÕES DE CRÉDITO E DESPESAS DE CAPITAL</t>
  </si>
  <si>
    <t>DESPESA DE CAPITAL LÍQUIDA (II)</t>
  </si>
  <si>
    <t>EXERCÍCIO</t>
  </si>
  <si>
    <t>DEMONSTRATIVO DA RECEITA DE ALIENAÇÃO DE ATIVOS E APLICAÇÃO DOS RECURSOS</t>
  </si>
  <si>
    <t>PREVISÃO ATUALIZADA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</si>
  <si>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</si>
  <si>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</si>
  <si>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</si>
  <si>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</si>
  <si>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</si>
  <si>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</si>
  <si>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SALDO ATUAL</t>
  </si>
  <si>
    <t>SALDO FINANCEIRO A APLICAR</t>
  </si>
  <si>
    <t xml:space="preserve">    Inversões Financeiras</t>
  </si>
  <si>
    <t>DESPESAS COM AÇÕES E SERVIÇOS PÚBLICOS DE SAÚDE</t>
  </si>
  <si>
    <t>(Por Subfunção)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</si>
  <si>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</si>
  <si>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</si>
  <si>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</si>
  <si>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</si>
  <si>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</si>
  <si>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</si>
  <si>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DEMONSTRATIVO SIMPLIFICADO DO RELATÓRIO RESUMIDO DA EXECUÇÃO ORÇAMENTÁRIA</t>
  </si>
  <si>
    <t>Despesas Empenhadas</t>
  </si>
  <si>
    <t>Despesas Liquidadas</t>
  </si>
  <si>
    <t>DESPESAS POR FUNÇÃO/SUBFUNÇÃO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</si>
  <si>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</si>
  <si>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</si>
  <si>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</si>
  <si>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</si>
  <si>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</si>
  <si>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</si>
  <si>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</si>
  <si>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</si>
  <si>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</si>
  <si>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RECEITA CORRENTE LÍQUIDA - RCL</t>
  </si>
  <si>
    <t>Receita Corrente Líquida</t>
  </si>
  <si>
    <t>Meta Fixada no</t>
  </si>
  <si>
    <t>Resultado Apurado</t>
  </si>
  <si>
    <t>% em Relação à Meta</t>
  </si>
  <si>
    <t>RESULTADOS NOMINAL E PRIMÁRIO</t>
  </si>
  <si>
    <t>Anexo de Metas</t>
  </si>
  <si>
    <t>Fiscais da LDO</t>
  </si>
  <si>
    <t>Inscrição</t>
  </si>
  <si>
    <t>Cancelamento</t>
  </si>
  <si>
    <t xml:space="preserve">Saldo 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</si>
  <si>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</si>
  <si>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</si>
  <si>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</si>
  <si>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</si>
  <si>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</si>
  <si>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</si>
  <si>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Valor Apurado</t>
  </si>
  <si>
    <t>Limites Constitucionais Anuais</t>
  </si>
  <si>
    <t>% Mínimo a</t>
  </si>
  <si>
    <t xml:space="preserve">    LEGISLATIVA</t>
  </si>
  <si>
    <t xml:space="preserve">    JUDICIÁRIA</t>
  </si>
  <si>
    <t xml:space="preserve">    ESSENCIAL A JUSTIÇA</t>
  </si>
  <si>
    <t xml:space="preserve">RECEITAS </t>
  </si>
  <si>
    <t>PREVIDENCIÁRIAS</t>
  </si>
  <si>
    <t>RESULTADO</t>
  </si>
  <si>
    <t>PREVIDENCIÁRIO</t>
  </si>
  <si>
    <t>(c) = (a - b)</t>
  </si>
  <si>
    <t>(d) = (“d” exerc. Anterior) + (c)</t>
  </si>
  <si>
    <t>(c) = (a-b)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</si>
  <si>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</si>
  <si>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</si>
  <si>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</si>
  <si>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</si>
  <si>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</si>
  <si>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</si>
  <si>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</si>
  <si>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</si>
  <si>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</si>
  <si>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</si>
  <si>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</si>
  <si>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</si>
  <si>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</si>
  <si>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</si>
  <si>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</si>
  <si>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</si>
  <si>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</si>
  <si>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</si>
  <si>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</si>
  <si>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</si>
  <si>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</si>
  <si>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</si>
  <si>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</si>
  <si>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</si>
  <si>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</si>
  <si>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 xml:space="preserve">        Outras Receitas Correntes</t>
  </si>
  <si>
    <t xml:space="preserve">        Outras Receitas de Capital</t>
  </si>
  <si>
    <t xml:space="preserve">            Aposentadorias</t>
  </si>
  <si>
    <t xml:space="preserve">            Pensões</t>
  </si>
  <si>
    <t xml:space="preserve">       Outras Despesas Previdenciárias</t>
  </si>
  <si>
    <t>Aplicar no Exercício</t>
  </si>
  <si>
    <t>RECEITAS DE OPERAÇÕES DE CRÉDITO E DESPESAS DE CAPITAL</t>
  </si>
  <si>
    <t>Valor Apurado Até o Bimestre</t>
  </si>
  <si>
    <t>Saldo a Realizar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</si>
  <si>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</si>
  <si>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</si>
  <si>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</si>
  <si>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</si>
  <si>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</si>
  <si>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</si>
  <si>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</si>
  <si>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RECEITA DA ALIENAÇÃO DE ATIVOS E APLICAÇÃO DOS RECURSOS</t>
  </si>
  <si>
    <t>Receita de Capital Resultante da Alienação de Ativos</t>
  </si>
  <si>
    <t>Aplicação dos Recursos da Alienação de Ativos</t>
  </si>
  <si>
    <t>Valor apurado</t>
  </si>
  <si>
    <t>Limite Constitucional Anual</t>
  </si>
  <si>
    <t xml:space="preserve">    Operações de Crédito Internas</t>
  </si>
  <si>
    <t xml:space="preserve">    Operações de Crédito Externas</t>
  </si>
  <si>
    <t xml:space="preserve">        Receita Patrimonial</t>
  </si>
  <si>
    <t>RESTOS A PAGAR NÃO PROCESSADOS</t>
  </si>
  <si>
    <t xml:space="preserve">  Previsão Inicial </t>
  </si>
  <si>
    <t xml:space="preserve">  Previsão Atualizada 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</si>
  <si>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</si>
  <si>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</si>
  <si>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</si>
  <si>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(c) = (a – b)</t>
  </si>
  <si>
    <t>INSCRITAS EM RESTOS A PAGAR NÃO PROCESSADOS</t>
  </si>
  <si>
    <t>(-) Incentivos Fiscais a Contribuinte</t>
  </si>
  <si>
    <t xml:space="preserve">RESULTADO PARA APURAÇÃO DA </t>
  </si>
  <si>
    <t>REGRA DE OURO (III) = (I – II)</t>
  </si>
  <si>
    <t xml:space="preserve">Notas: </t>
  </si>
  <si>
    <t>Saldo não realizado</t>
  </si>
  <si>
    <t>(j)</t>
  </si>
  <si>
    <t>(k)</t>
  </si>
  <si>
    <t>(i)</t>
  </si>
  <si>
    <t>RREO - Anexo 1 (LRF, Art. 52, inciso I, alíneas "a" e "b" do inciso II e §1º)</t>
  </si>
  <si>
    <t>RECEITAS (EXCETO INTRA-ORÇAMENTÁRIAS) (I)</t>
  </si>
  <si>
    <t>OPERAÇÕES DE CRÉDITO / REFINANCIAMENTO  (IV)</t>
  </si>
  <si>
    <t>RREO - Anexo 2 (LRF, Art. 52, inciso II, alínea "c")</t>
  </si>
  <si>
    <t>RREO - Anexo 3 (LRF, Art. 53, inciso I)</t>
  </si>
  <si>
    <t xml:space="preserve">    Contrib. do Servidor para o Plano de Previdência </t>
  </si>
  <si>
    <t>RREO - Anexo 4 (LRF, Art. 53, inciso II)</t>
  </si>
  <si>
    <t>Tabela 7 - Demonstrativo dos Restos a Pagar por Poder e Órgão</t>
  </si>
  <si>
    <t>RREO - ANEXO 7 (LRF, art. 53, inciso V)</t>
  </si>
  <si>
    <t>Tabela 9 – Demonstrativo das Receitas de Operações de Crédito e Despesas de Capital</t>
  </si>
  <si>
    <t xml:space="preserve"> RREO – ANEXO 9 (LRF, art.53, § 1º, inciso I) </t>
  </si>
  <si>
    <t>SALDO NÃO EXECUTADO</t>
  </si>
  <si>
    <t>RREO – ANEXO 11 (LRF, art. 53, § 1º, inciso III )</t>
  </si>
  <si>
    <t>RREO – ANEXO 10 (LRF, art. 53, § 1º, inciso II)</t>
  </si>
  <si>
    <t xml:space="preserve">Tabela 10.1 - Demonstrativo da Projeção Atuarial do Regime Próprio de Previdência dos Servidores </t>
  </si>
  <si>
    <t>Tabela 11 - Demonstrativo da Receita de Alienação de Ativos e Aplicação dos Recursos</t>
  </si>
  <si>
    <t>Tabela 13 - Demonstrativo das Parcerias Público Privadas</t>
  </si>
  <si>
    <t>RREO - Anexo 13 (Lei nº 11.079, de 30.12.2004, arts. 22, 25 e 28)</t>
  </si>
  <si>
    <t>Tabela 14 - Demonstrativo Simplificado do Relatório Resumido da Execução Orçamentária</t>
  </si>
  <si>
    <t>DESPESAS COM SAÚDE NÃO COMPUTADAS PARA FINS DE APURAÇÃO DO PERCENTUAL MÍNIMO</t>
  </si>
  <si>
    <t>Inscritos em &lt;Exercício de Referência&gt;</t>
  </si>
  <si>
    <t>(m)</t>
  </si>
  <si>
    <t>DEMONSTRATIVO DAS RECEITAS E DESPESAS COM AÇÕES E SERVIÇOS PÚBLICOS DE SAÚDE</t>
  </si>
  <si>
    <t>RECEITAS PARA APURAÇÃO DA APLICAÇÃO EM AÇÕES E SERVIÇOS PÚBLICOS DE SAÚDE</t>
  </si>
  <si>
    <t xml:space="preserve">   Provenientes da União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</si>
  <si>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</si>
  <si>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</si>
  <si>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</si>
  <si>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</si>
  <si>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RREO – ANEXO  12 (LC 141/2012, art. 35)</t>
  </si>
  <si>
    <t>Em Reais</t>
  </si>
  <si>
    <t>Ação Legislativa</t>
  </si>
  <si>
    <t>Controle Externo</t>
  </si>
  <si>
    <t>Demais Subfunções</t>
  </si>
  <si>
    <t>Ação Judiciária</t>
  </si>
  <si>
    <t>Defesa do Interesse Público no Processo Judiciário</t>
  </si>
  <si>
    <t>Defesa da Ordem Jurídica</t>
  </si>
  <si>
    <t>Representação Judicial e Extrajudicial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</si>
  <si>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</si>
  <si>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</si>
  <si>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</si>
  <si>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</si>
  <si>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</si>
  <si>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</si>
  <si>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Ordenamento Territorial</t>
  </si>
  <si>
    <t>Formação de Recursos Humanos</t>
  </si>
  <si>
    <t>Administração de Receitas</t>
  </si>
  <si>
    <t>Administração de Concessões</t>
  </si>
  <si>
    <t>Comunicação Social</t>
  </si>
  <si>
    <t>Defesa Aérea</t>
  </si>
  <si>
    <t>Defesa Naval</t>
  </si>
  <si>
    <t>Defesa Terrestre</t>
  </si>
  <si>
    <t>Policiamento</t>
  </si>
  <si>
    <t>Defesa Civil</t>
  </si>
  <si>
    <t>Informação e Inteligência</t>
  </si>
  <si>
    <t>Relações Diplomáticas</t>
  </si>
  <si>
    <t>Cooperação Internacional</t>
  </si>
  <si>
    <t>Assistência ao Idoso</t>
  </si>
  <si>
    <t>Assistência ao Portador de Deficiência</t>
  </si>
  <si>
    <t>Assistência à Criança e ao Adolescente</t>
  </si>
  <si>
    <t>Assistência Comunitária</t>
  </si>
  <si>
    <t>Previdência Básica</t>
  </si>
  <si>
    <t>Previdência do Regime Estatutário</t>
  </si>
  <si>
    <t>Previdência Complementar</t>
  </si>
  <si>
    <t>Previdência Especial</t>
  </si>
  <si>
    <t>Proteção e Benefícios ao Trabalhador</t>
  </si>
  <si>
    <t>Relações de Trabalho</t>
  </si>
  <si>
    <t>Empregabilidade</t>
  </si>
  <si>
    <t>Fomento ao Trabalho</t>
  </si>
  <si>
    <t>Ensino Fundamental</t>
  </si>
  <si>
    <t>Ensino Médio</t>
  </si>
  <si>
    <t>Ensino Profissional</t>
  </si>
  <si>
    <t>Ensino Superior</t>
  </si>
  <si>
    <t>Educação Infantil</t>
  </si>
  <si>
    <t>Educação de Jovens e Adultos</t>
  </si>
  <si>
    <t>Educação Especial</t>
  </si>
  <si>
    <t>Patrimônio Histórico, Artístico e Arqueológico</t>
  </si>
  <si>
    <t>Difusão Cultural</t>
  </si>
  <si>
    <t>Custódia e Reintegração Social</t>
  </si>
  <si>
    <t>Direitos Individuais, Coletivos e Difusos</t>
  </si>
  <si>
    <t>Assistência aos Povos Indígenas</t>
  </si>
  <si>
    <t>Infra-Estrutura Urbana</t>
  </si>
  <si>
    <t>Serviços Urbanos</t>
  </si>
  <si>
    <t>Transportes Coletivos Urbanos</t>
  </si>
  <si>
    <t>Habitação Rural</t>
  </si>
  <si>
    <t>Habitação Urbana</t>
  </si>
  <si>
    <t>Saneamento Básico Rural</t>
  </si>
  <si>
    <t>Saneamento Básico Urbano</t>
  </si>
  <si>
    <t>Preservação e Conservação Ambiental</t>
  </si>
  <si>
    <t>Controle Ambiental</t>
  </si>
  <si>
    <t>Recuperação de Áreas Degradadas</t>
  </si>
  <si>
    <t>Recursos Hídricos</t>
  </si>
  <si>
    <t>Meteorologia</t>
  </si>
  <si>
    <t>Desenvolvimento Científico</t>
  </si>
  <si>
    <t>Desenvolvimento Tecnológico e Engenharia</t>
  </si>
  <si>
    <t>Difusão do Conhecimento Científico e Tecnológico</t>
  </si>
  <si>
    <t>Abastecimento</t>
  </si>
  <si>
    <t>Extensão Rural</t>
  </si>
  <si>
    <t>Irrigação</t>
  </si>
  <si>
    <t>Reforma Agrária</t>
  </si>
  <si>
    <t>Colonização</t>
  </si>
  <si>
    <t>Promoção Industrial</t>
  </si>
  <si>
    <t>Produção Industrial</t>
  </si>
  <si>
    <t>Mineração</t>
  </si>
  <si>
    <t>Propriedade Industrial</t>
  </si>
  <si>
    <t>Normalização e Qualidade</t>
  </si>
  <si>
    <t>Promoção Comercial</t>
  </si>
  <si>
    <t>Comercialização</t>
  </si>
  <si>
    <t>Comércio Exterior</t>
  </si>
  <si>
    <t>Serviços Financeiros</t>
  </si>
  <si>
    <t>Turismo</t>
  </si>
  <si>
    <t>Comunicações Postais</t>
  </si>
  <si>
    <t>Telecomunicações</t>
  </si>
  <si>
    <t>Conservação de Energia</t>
  </si>
  <si>
    <t>Energia Elétrica</t>
  </si>
  <si>
    <t>Petróleo</t>
  </si>
  <si>
    <t>Álcool</t>
  </si>
  <si>
    <t>Transporte Áereo</t>
  </si>
  <si>
    <t>Transporte Rodoviário</t>
  </si>
  <si>
    <t>Transporte Ferroviário</t>
  </si>
  <si>
    <t>Transporte Hidroviário</t>
  </si>
  <si>
    <t>Transportes Especiais</t>
  </si>
  <si>
    <t>Desporto de Rendimento</t>
  </si>
  <si>
    <t>Desporto Comunitário</t>
  </si>
  <si>
    <t>Lazer</t>
  </si>
  <si>
    <t>Refinanciamento da Dívida Interna</t>
  </si>
  <si>
    <t>Refinanciamento da Dívida Externa</t>
  </si>
  <si>
    <t>Serviço da Dívida Interna</t>
  </si>
  <si>
    <t>Serviço da Dívida Externa</t>
  </si>
  <si>
    <t>Transferências</t>
  </si>
  <si>
    <t>Outros Encargos Especiais</t>
  </si>
  <si>
    <t xml:space="preserve">         IRRF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</si>
  <si>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</si>
  <si>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</si>
  <si>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</si>
  <si>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</si>
  <si>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>RECEITAS DE ALIENAÇÃO DE ATIVOS (I)</t>
  </si>
  <si>
    <t>PREVISÃO INICIAL</t>
  </si>
  <si>
    <t>1 Essa coluna poderá ser apresentada somente no último bimestre</t>
  </si>
  <si>
    <t>Saldo</t>
  </si>
  <si>
    <t>Liquidados</t>
  </si>
  <si>
    <t xml:space="preserve">DOTAÇÃO </t>
  </si>
  <si>
    <t xml:space="preserve">DESPESAS </t>
  </si>
  <si>
    <t>EMPENHADAS</t>
  </si>
  <si>
    <t>(f) = (d – e)</t>
  </si>
  <si>
    <t>Despesas com Ações e Serviços Públicos de Saúde executadas com recursos de impostos</t>
  </si>
  <si>
    <t xml:space="preserve"> Em &lt;Exercício&gt;</t>
  </si>
  <si>
    <t>Em &lt;Exercício Anterior&gt;</t>
  </si>
  <si>
    <t>APORTES REALIZADOS</t>
  </si>
  <si>
    <t>FLUXO FINANCEIRO DOS RECURSOS DO FUNDEB</t>
  </si>
  <si>
    <t>Inscritos em &lt;Exercício de Referência - 4&gt;</t>
  </si>
  <si>
    <t>RECEITA DE TRANSFERÊNCIAS CONSTITUCIONAIS E LEGAIS (II)</t>
  </si>
  <si>
    <t>Saldo Total (a+b)</t>
  </si>
  <si>
    <t>3- TOTAL DA RECEITA DE IMPOSTOS (1 + 2)</t>
  </si>
  <si>
    <t>PODER EXECUTIVO</t>
  </si>
  <si>
    <t>RESTOS A PAGAR PROCESSADOS E NÃO PROCESSADOS LIQUIDADOS EM EXERCÍCIOS ANTERIORES</t>
  </si>
  <si>
    <t>PODER LEGISLATIVO</t>
  </si>
  <si>
    <t>RECEITAS ADICIONAIS PARA FINANCIAMENTO DO ENSINO</t>
  </si>
  <si>
    <t xml:space="preserve">    2.7- Cota-Parte IOF-Ouro </t>
  </si>
  <si>
    <t xml:space="preserve">    2.6- Cota-Parte IPVA </t>
  </si>
  <si>
    <t xml:space="preserve">    2.5- Cota-Parte ITR </t>
  </si>
  <si>
    <t xml:space="preserve">    2.4- Cota-Parte IPI-Exportação </t>
  </si>
  <si>
    <t xml:space="preserve">    2.3- ICMS-Desoneração – L.C. nº87/1996 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</si>
  <si>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</si>
  <si>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</si>
  <si>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</si>
  <si>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</si>
  <si>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</si>
  <si>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</si>
  <si>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</si>
  <si>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</si>
  <si>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</si>
  <si>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</si>
  <si>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</si>
  <si>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</si>
  <si>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Provenientes dos Estados</t>
  </si>
  <si>
    <t xml:space="preserve">   Provenientes de Outros Municípios</t>
  </si>
  <si>
    <t xml:space="preserve">         IPTU</t>
  </si>
  <si>
    <t xml:space="preserve">         ISS</t>
  </si>
  <si>
    <t xml:space="preserve">         ITBI</t>
  </si>
  <si>
    <t xml:space="preserve">         Cota-Parte do FPM</t>
  </si>
  <si>
    <t xml:space="preserve">         Cota-Parte do ITR</t>
  </si>
  <si>
    <t xml:space="preserve">         Cota-Parte do IPVA</t>
  </si>
  <si>
    <t xml:space="preserve">         Cota-Parte do ICMS</t>
  </si>
  <si>
    <t>RECEITAS INTRA-ORÇAMENTÁRIAS</t>
  </si>
  <si>
    <t>DESPESAS INTRA-ORÇAMENTÁRIAS</t>
  </si>
  <si>
    <t>SALDO NÃO REALIZADO</t>
  </si>
  <si>
    <r>
      <t>RECEITAS DE OPERAÇÕES DE CRÉDITO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(I)</t>
    </r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</si>
  <si>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</si>
  <si>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 xml:space="preserve">(g) = (e-f) </t>
  </si>
  <si>
    <t>(i) = (e-h)</t>
  </si>
  <si>
    <t>(g) = (e-f)</t>
  </si>
  <si>
    <t>INSCRITAS EM RESTOS A PAGAR NÃO PROCESSADOS                          (k)</t>
  </si>
  <si>
    <t>(e) = (a-d)</t>
  </si>
  <si>
    <t>(d/total d)</t>
  </si>
  <si>
    <t xml:space="preserve">  Despesas Pagas</t>
  </si>
  <si>
    <t>Pagamento</t>
  </si>
  <si>
    <t>PAGAMENTO</t>
  </si>
  <si>
    <t>DE RESTOS A PAGAR</t>
  </si>
  <si>
    <t>PAGAS</t>
  </si>
  <si>
    <t>DESPESAS                                                    (e)</t>
  </si>
  <si>
    <t xml:space="preserve">    Demais Haveres Financeiros</t>
  </si>
  <si>
    <t xml:space="preserve">RESULTADO NOMINAL </t>
  </si>
  <si>
    <t>DISCRIMINAÇÃO DA META FISCAL</t>
  </si>
  <si>
    <t>VALOR CORRENTE</t>
  </si>
  <si>
    <t>META DE RESULTADO NOMINAL FIXADA NO ANEXO DE METAS FISCAIS DA LDO P/ O EXERCÍCIO DE REFERÊNCIA</t>
  </si>
  <si>
    <t xml:space="preserve">    Investimentos</t>
  </si>
  <si>
    <t>Tabela 6 - Demonstrativo do Resultado Primário</t>
  </si>
  <si>
    <t>RREO - ANEXO 6 (LRF, art 53, inciso III)</t>
  </si>
  <si>
    <t>Em reais</t>
  </si>
  <si>
    <t>RECEITAS PRIMÁRIAS</t>
  </si>
  <si>
    <t>DESPESAS PRIMÁRIAS</t>
  </si>
  <si>
    <t xml:space="preserve">        Demais Inversões Financeiras</t>
  </si>
  <si>
    <t>DESPESA PRIMÁRIA TOTAL (XVIII) = (X + XV + XVI + XVII)</t>
  </si>
  <si>
    <t xml:space="preserve">RESULTADO PRIMÁRIO (XIX) = (VII - XVIII) </t>
  </si>
  <si>
    <t>META DE RESULTADO PRIMÁRIO FIXADA NO ANEXO DE METAS FISCAIS DA LDO P/ O EXERCÍCIO DE REFERÊNCIA</t>
  </si>
  <si>
    <t xml:space="preserve">    Receita de Alienação de Bens Móveis</t>
  </si>
  <si>
    <t xml:space="preserve">    Receita de Alienação de Bens Imóveis</t>
  </si>
  <si>
    <t>(VIc -VIb)</t>
  </si>
  <si>
    <t>(VIc - VIa)</t>
  </si>
  <si>
    <t>Transferências para a Educação Básica</t>
  </si>
  <si>
    <t>Tabela 12.2 - Demonstrativo das Despesas com Saúde - Municípios</t>
  </si>
  <si>
    <t>Educação Básica</t>
  </si>
  <si>
    <t>Em 31 de dezembro de &lt;Exercício Anterior&gt;</t>
  </si>
  <si>
    <t>Em Exercícios Anteriores</t>
  </si>
  <si>
    <t xml:space="preserve">        Câmara Municipal </t>
  </si>
  <si>
    <t xml:space="preserve">        Tribunal de Contas do Município </t>
  </si>
  <si>
    <t>DO EXERCÍCIO</t>
  </si>
  <si>
    <t>DESPESAS INSCRITAS EM RESTOS A PAGAR NÃO PROCESSADOS</t>
  </si>
  <si>
    <t>Inscritos em &lt;Exercício de Referência - 1&gt;</t>
  </si>
  <si>
    <t>Inscritos em &lt;Exercício de Referência - 2&gt;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</si>
  <si>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</si>
  <si>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>Notas: 1 Projeção atuarial elaborada em &lt;DATA DA AVALIAÇÃO&gt; e oficialmente enviada para o Ministério da Previdência Social – MPS.</t>
  </si>
  <si>
    <t>Promoção da Produção Agropecuária</t>
  </si>
  <si>
    <t>Defesa Agropecuária</t>
  </si>
  <si>
    <t>PODER/ÓRGÃO - INTRA</t>
  </si>
  <si>
    <t xml:space="preserve">    SALDOS DE EXERCÍCIOS ANTERIORES</t>
  </si>
  <si>
    <t xml:space="preserve">        Recursos Arrecadados em Exercícios Anteriores - RPPS</t>
  </si>
  <si>
    <t>RESERVA DO RPPS</t>
  </si>
  <si>
    <t xml:space="preserve">        Receita de Contribuições Patronais</t>
  </si>
  <si>
    <t xml:space="preserve">    RECEITAS CORRENTES (I)</t>
  </si>
  <si>
    <t>DEMONSTRATIVO DAS RECEITAS E DESPESAS PREVIDENCIÁRIAS DO REGIME PRÓPRIO DE PREVIDÊNCIA DOS SERVIDORES</t>
  </si>
  <si>
    <t>RECEITAS - PLANO FINANCEIRO</t>
  </si>
  <si>
    <t>DESPESAS - PLANO FINANCEIRO</t>
  </si>
  <si>
    <t xml:space="preserve">        VALOR</t>
  </si>
  <si>
    <t>RECEITAS - PLANO PREVIDENCIÁRIO</t>
  </si>
  <si>
    <t>DESPESAS - PLANO PREVIDENCIÁRIO</t>
  </si>
  <si>
    <t>RECURSOS ARRECADADOS EM EXERCÍCIOS ANTERIORES - PLANO PREVIDENCIÁRIO</t>
  </si>
  <si>
    <t>RESERVA ORÇAMENTÁRIA DO RPPS - PLANO PREVIDENCIÁRIO</t>
  </si>
  <si>
    <t xml:space="preserve">  Plano de Amortização - Contribuição Patronal Suplementar </t>
  </si>
  <si>
    <t xml:space="preserve">  Plano de Amortização - Aporte Periódico de Valores Predefinidos </t>
  </si>
  <si>
    <t xml:space="preserve">  Outros Aportes para o RPPS </t>
  </si>
  <si>
    <t xml:space="preserve">  Recursos para Cobertura de Déficit Financeiro </t>
  </si>
  <si>
    <t>APORTES DE RECURSOS PARA O RPPS - PLANO PREVIDENCIÁRIO</t>
  </si>
  <si>
    <t>BENS E DIREITOS DO RPPS - PLANO PREVIDENCIÁRIO</t>
  </si>
  <si>
    <t xml:space="preserve">  Recursos para Cobertura de Insuficiências Financeiras </t>
  </si>
  <si>
    <t xml:space="preserve">  Recursos para Formação de Reserva </t>
  </si>
  <si>
    <t>Caixa e Equivalente de Caixa</t>
  </si>
  <si>
    <t>Investimentos e Aplicações</t>
  </si>
  <si>
    <t>Outros Bens e Direitos</t>
  </si>
  <si>
    <t>APORTES DE RECURSOS PARA O RPPS - PLANO FINANCEIRO</t>
  </si>
  <si>
    <t xml:space="preserve">    Disponibilidade de Caixa</t>
  </si>
  <si>
    <t xml:space="preserve">    Ativos Constituídos pela SPE</t>
  </si>
  <si>
    <t>TOTAL DE PASSIVOS</t>
  </si>
  <si>
    <t xml:space="preserve">    Obrigações decorrentes de Ativos Constituídos pela SPE</t>
  </si>
  <si>
    <t xml:space="preserve">    Outros Passivos</t>
  </si>
  <si>
    <t>ATOS POTENCIAIS PASSIVOS</t>
  </si>
  <si>
    <t xml:space="preserve">    Obrigações Contratuais</t>
  </si>
  <si>
    <t xml:space="preserve">        Defensoria Pública</t>
  </si>
  <si>
    <t>Tabela 4 - Demonstrativo das Receitas e Despesas Previdenciárias do Regime Próprio de Previdência dos Servidores</t>
  </si>
  <si>
    <t xml:space="preserve">       IMPOSTOS, TAXAS E CONTRIBUIÇÕES DE MELHORIA</t>
  </si>
  <si>
    <t xml:space="preserve">        CONTRIBUIÇÕES</t>
  </si>
  <si>
    <t xml:space="preserve">            Contribuições Econômicas</t>
  </si>
  <si>
    <t xml:space="preserve">            Exploração do Patrimônio Imobiliário do Estado</t>
  </si>
  <si>
    <t xml:space="preserve">            Valores Mobiliários</t>
  </si>
  <si>
    <t xml:space="preserve">            Exploração de Recursos Naturais</t>
  </si>
  <si>
    <t xml:space="preserve">            Exploração do Patrimônio Intangível</t>
  </si>
  <si>
    <t xml:space="preserve">           Cessão de Direitos</t>
  </si>
  <si>
    <t xml:space="preserve">           Demais Receitas Patrimoniais</t>
  </si>
  <si>
    <t xml:space="preserve">            Serviços Administrativos e Comerciais Gerais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</si>
  <si>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</si>
  <si>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</si>
  <si>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</si>
  <si>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    Transferências da União e de suas Entidades</t>
  </si>
  <si>
    <t xml:space="preserve">            Transferências dos Municípios e de suas Entidades</t>
  </si>
  <si>
    <t xml:space="preserve">            Transferências de Pessoas Físicas</t>
  </si>
  <si>
    <t xml:space="preserve">            Multas Administrativas, Contratuais e Judiciais</t>
  </si>
  <si>
    <t xml:space="preserve">            Indenizações, Restituições e Ressarcimentos</t>
  </si>
  <si>
    <t xml:space="preserve">            Operações de Crédito - Mercado Interno</t>
  </si>
  <si>
    <t xml:space="preserve">            Operações de Crédito - Mercado Externo</t>
  </si>
  <si>
    <t xml:space="preserve">            Alienação de Bens Intangíveis</t>
  </si>
  <si>
    <t xml:space="preserve">           Transferências da União e de suas Entidades</t>
  </si>
  <si>
    <t xml:space="preserve">            Remuneração das Disponibilidades do Tesouro</t>
  </si>
  <si>
    <t xml:space="preserve">            Resgate de Títulos do Tesouro</t>
  </si>
  <si>
    <t xml:space="preserve">           Demais Receitas de Capital       </t>
  </si>
  <si>
    <t xml:space="preserve">            Contribuições para Entidades Privadas de Serviço Social
           └ e de Formação Profissional</t>
  </si>
  <si>
    <t xml:space="preserve">            Contribuição para o Custeio do Serviço de Iluminação
           └ Pública</t>
  </si>
  <si>
    <t xml:space="preserve">           Delegação de Serviços Públicos Mediante Concessão,
           └ Permissão, Autorização ou Licença</t>
  </si>
  <si>
    <t xml:space="preserve">            Serviços e Atividades Referentes à Navegação e ao
           └ Transporte</t>
  </si>
  <si>
    <t xml:space="preserve">            Transferências dos Estados e do Distrito Federal e de
           └ suas Entidades</t>
  </si>
  <si>
    <t xml:space="preserve">             Transferências Provenientes de Depósitos Não 
           └ Identificados</t>
  </si>
  <si>
    <t xml:space="preserve">            Transferências Provenientes de Depósitos Não 
           └ Identificados</t>
  </si>
  <si>
    <t xml:space="preserve">        IMPOSTOS, TAXAS E CONTRIBUIÇÕES DE MELHORIA</t>
  </si>
  <si>
    <t xml:space="preserve">            Cessão de Direitos</t>
  </si>
  <si>
    <t xml:space="preserve">            Demais Receitas Patrimoniais</t>
  </si>
  <si>
    <t xml:space="preserve">            Resgate de Títulos do Tesouro       </t>
  </si>
  <si>
    <t xml:space="preserve">           Demais Receitas de Capital</t>
  </si>
  <si>
    <t xml:space="preserve">            Contribuição para o Custeio do Serviço de Iluminação 
           └ Pública</t>
  </si>
  <si>
    <t xml:space="preserve">            Delegação de Serviços Públicos Mediante Concessão, 
           └ Permissão, Autorização ou Licença</t>
  </si>
  <si>
    <t xml:space="preserve">            Serviços e Atividades Referentes à Navegação e ao 
           └ Transporte</t>
  </si>
  <si>
    <t xml:space="preserve">            Transferências da União e de 
           └ suas Entidades</t>
  </si>
  <si>
    <t xml:space="preserve">            Transferências dos Estados e do Distrito Federal e de 
           └ suas Entidades</t>
  </si>
  <si>
    <t xml:space="preserve">            Bens, Direitos e Valores Incorporados ao Patrimônio 
           └ Público</t>
  </si>
  <si>
    <t xml:space="preserve">           Transferências dos Estados e do Distrito Federal e de suas 
           └ Entidades</t>
  </si>
  <si>
    <t xml:space="preserve">            Transferências Provenientes de Depósitos Não
           └ Identificados</t>
  </si>
  <si>
    <t xml:space="preserve">        Rendimentos de Aplicação Financeira </t>
  </si>
  <si>
    <t xml:space="preserve">        Outras Receitas Patrimoniais </t>
  </si>
  <si>
    <t xml:space="preserve">   Impostos, Taxas e Contribuições de Melhoria </t>
  </si>
  <si>
    <t xml:space="preserve">         Outros Impostos, Taxas e Contribuições de Melhoria </t>
  </si>
  <si>
    <t xml:space="preserve">    Impostos, Taxas e Contribuições de Melhoria </t>
  </si>
  <si>
    <t xml:space="preserve">    Contribuições </t>
  </si>
  <si>
    <t xml:space="preserve">    Receita Patrimonial </t>
  </si>
  <si>
    <t xml:space="preserve">    Transferências Correntes </t>
  </si>
  <si>
    <t xml:space="preserve">    Demais Receitas Correntes </t>
  </si>
  <si>
    <t xml:space="preserve">    Operações de Crédito (VI) </t>
  </si>
  <si>
    <t xml:space="preserve">    Amortização de Empréstimos (VII) </t>
  </si>
  <si>
    <t xml:space="preserve">    Alienação de Bens </t>
  </si>
  <si>
    <t xml:space="preserve">    Transferências de Capital </t>
  </si>
  <si>
    <t xml:space="preserve">    Outras Receitas de Capital </t>
  </si>
  <si>
    <t xml:space="preserve">RECEITAS CORRENTES (I) </t>
  </si>
  <si>
    <t xml:space="preserve">          ISS </t>
  </si>
  <si>
    <t xml:space="preserve">          ITBI </t>
  </si>
  <si>
    <t xml:space="preserve">          IRRF </t>
  </si>
  <si>
    <t xml:space="preserve">  IPTU </t>
  </si>
  <si>
    <t xml:space="preserve">        Aplicações Financeiras (II) </t>
  </si>
  <si>
    <t xml:space="preserve">        Cota-Parte do FPM </t>
  </si>
  <si>
    <t xml:space="preserve">        Cota-Parte do ICMS</t>
  </si>
  <si>
    <t xml:space="preserve">        Cota-Parte do IPVA </t>
  </si>
  <si>
    <t xml:space="preserve">        Cota-Parte do ITR </t>
  </si>
  <si>
    <t xml:space="preserve">        Transferências da LC 87/1996 </t>
  </si>
  <si>
    <t xml:space="preserve">        Transferências da LC nº 61/1989 </t>
  </si>
  <si>
    <t xml:space="preserve">        Transferências do FUNDEB </t>
  </si>
  <si>
    <t xml:space="preserve">        Outras Transferências Correntes </t>
  </si>
  <si>
    <t xml:space="preserve">        Outras Receitas Financeiras (III) </t>
  </si>
  <si>
    <t xml:space="preserve">        Receitas Correntes Restantes </t>
  </si>
  <si>
    <t xml:space="preserve">RECEITAS PRIMÁRIAS CORRENTES (IV) = (I - II - III) </t>
  </si>
  <si>
    <t xml:space="preserve">RECEITAS DE CAPITAL (V) </t>
  </si>
  <si>
    <t xml:space="preserve">        Convênios </t>
  </si>
  <si>
    <t xml:space="preserve">        Outras Transferências de Capital </t>
  </si>
  <si>
    <t xml:space="preserve">        Outras Alienações de Bens </t>
  </si>
  <si>
    <t xml:space="preserve">        Receitas de Alienação de Investimentos Permanentes (IX) </t>
  </si>
  <si>
    <t xml:space="preserve">        Receitas de Alienação de Investimentos Temporários (VIII) </t>
  </si>
  <si>
    <t xml:space="preserve">        Outras Receitas de Capital Não Primárias (X) </t>
  </si>
  <si>
    <t xml:space="preserve">        Outras Receitas de Capital Primárias </t>
  </si>
  <si>
    <t xml:space="preserve">RECEITAS PRIMÁRIAS DE CAPITAL (XI) = (V - VI - VII - VIII - IX - X) </t>
  </si>
  <si>
    <t xml:space="preserve">RECEITA PRIMÁRIA TOTAL (XII) = (IV + XI) </t>
  </si>
  <si>
    <t xml:space="preserve">RESULTADO PRIMÁRIO - Acima da Linha (XXIV) = (XIIa - (XXIIIa  +     XXIIIb +  XXIIIc)) </t>
  </si>
  <si>
    <t>JUROS NOMINAIS</t>
  </si>
  <si>
    <t>VALOR INCORRIDO</t>
  </si>
  <si>
    <t>JUROS E ENCARGOS ATIVOS (XXV)</t>
  </si>
  <si>
    <t>JUROS E ENCARGOS PASSIVOS (XXVI)</t>
  </si>
  <si>
    <t>RESULTADO NOMINAL - Acima da Linha (XXVII) =  XXIV + (XXV - XXVI)</t>
  </si>
  <si>
    <t>META FISCAL PARA O RESULTADO NOMINAL</t>
  </si>
  <si>
    <t>Meta fixada no Anexo de Metas Fiscais da LDO para o exercício de referência</t>
  </si>
  <si>
    <t>ABAIXO DA LINHA</t>
  </si>
  <si>
    <t>CÁLCULO DO RESULTADO NOMINAL</t>
  </si>
  <si>
    <t>DÍVIDA CONSOLIDADA (XXVIII)</t>
  </si>
  <si>
    <t>DEDUÇÕES (XXIX)</t>
  </si>
  <si>
    <t xml:space="preserve">           Disponibilidade de Caixa Bruta</t>
  </si>
  <si>
    <t xml:space="preserve">           (-) Restos a Pagar Processados (XXX)  </t>
  </si>
  <si>
    <t>DÍVIDA CONSOLIDADA LÍQUIDA (XXXI) = (XXVIII - XXIX)</t>
  </si>
  <si>
    <t>RESULTADO NOMINAL - Abaixo da Linha (XXXII) = (XXXIa - XXXIb)</t>
  </si>
  <si>
    <t>AJUSTE METODOLÓGICO</t>
  </si>
  <si>
    <t>VARIAÇÃO SALDO RPP = (XXXIII) = (XXXa - XXXb)</t>
  </si>
  <si>
    <t>RECEITA DE ALIENAÇÃO DE INVESTIMENTOS PERMANENTES (IX)</t>
  </si>
  <si>
    <t>PASSIVOS RECONHECIDOS NA DC (XXXIV)</t>
  </si>
  <si>
    <t>INFORMAÇÕES ADICIONAIS</t>
  </si>
  <si>
    <t>RESERVA ORÇAMENTÁRIA DO RPPS</t>
  </si>
  <si>
    <t>RESULTADO PRIMÁRIO CONFORME MODELO DA 7ª EDIÇÃO DO MDF</t>
  </si>
  <si>
    <t>RECEITA PRIMÁRIA TOTAL  (VII) = (I + VI)</t>
  </si>
  <si>
    <t>DISCRIMINAÇÃO DA META FISCAL DE RESULTADO PRIMÁRIO</t>
  </si>
  <si>
    <t>RESULTADO NOMINAL CONFORME MODELO DA 7ª EDIÇÃO DO MDF</t>
  </si>
  <si>
    <t>DISCRIMINAÇÃO DA META FISCAL DE RESULTADO NOMINAL</t>
  </si>
  <si>
    <t>Em 31/Dez Exercício Anterior</t>
  </si>
  <si>
    <t>DOTAÇÃO 
ATUALIZADA</t>
  </si>
  <si>
    <t>DESPESAS 
EMPENHADAS</t>
  </si>
  <si>
    <t>RESTOS A PAGAR 
NÃO PROCESSADOS</t>
  </si>
  <si>
    <t>LIQUIDADOS</t>
  </si>
  <si>
    <t xml:space="preserve">PAGOS                     (c) </t>
  </si>
  <si>
    <t>DESPESAS 
PAGAS                     (a)</t>
  </si>
  <si>
    <t>RESTOS A PAGAR 
PROCESSADOS PAGOS                     (b)</t>
  </si>
  <si>
    <t>DESPESA PRIMÁRIA TOTAL (XXIII) = (XV + XXI + XXII)</t>
  </si>
  <si>
    <t>DESPESAS CORRENTES (XIII)</t>
  </si>
  <si>
    <t xml:space="preserve">    Juros e Encargos da Dívida (XIV)</t>
  </si>
  <si>
    <t>DESPESAS PRIMÁRIAS CORRENTES (XV) = (XIII - XIV)</t>
  </si>
  <si>
    <t>DESPESAS DE CAPITAL (XVI)</t>
  </si>
  <si>
    <t xml:space="preserve">        Concessão de Empréstimos e Financiamentos (XVII)</t>
  </si>
  <si>
    <t xml:space="preserve">        Aquisição de Título de Capital já Integralizado (XVIII)</t>
  </si>
  <si>
    <t xml:space="preserve">        Aquisição de Título de Crédito (XIX)</t>
  </si>
  <si>
    <t xml:space="preserve">    Amortização da Dívida (XX)</t>
  </si>
  <si>
    <t>DESPESAS PRIMÁRIAS DE CAPITAL (XXI) = (XVI - XVII - XVIII - XIX - XX)</t>
  </si>
  <si>
    <t>RESERVA DE CONTINGÊNCIA (XXII)</t>
  </si>
  <si>
    <t xml:space="preserve">    Riscos não Provisionados </t>
  </si>
  <si>
    <t xml:space="preserve">    Garantias Concedidas </t>
  </si>
  <si>
    <t xml:space="preserve">    Outros Passivos Contingentes </t>
  </si>
  <si>
    <t xml:space="preserve">          Outros Impostos, Taxas e Contribuições de Melhoria </t>
  </si>
  <si>
    <t xml:space="preserve">DESPESAS PAGAS </t>
  </si>
  <si>
    <t>INSCRITAS EM RESTOS A PAGAR NÃO PROCESSADOS (f)</t>
  </si>
  <si>
    <r>
      <t>INSCRITAS EM RESTOS A PAGAR NÃO PROCESSADOS</t>
    </r>
    <r>
      <rPr>
        <b/>
        <sz val="10"/>
        <rFont val="Times New Roman"/>
        <family val="1"/>
      </rPr>
      <t xml:space="preserve"> (f)</t>
    </r>
  </si>
  <si>
    <t>% Aplicado</t>
  </si>
  <si>
    <t>PLANO PREVIDÊNCIARIO</t>
  </si>
  <si>
    <t>PLANO FINANCEIRO</t>
  </si>
  <si>
    <t xml:space="preserve">    1.4- Receita Resultante do Imposto de Renda Retido na Fonte – IRRF</t>
  </si>
  <si>
    <t>SALÁRIO</t>
  </si>
  <si>
    <t>EDUCAÇÃO</t>
  </si>
  <si>
    <t>(-) Incentivos Fiscais a Contribuinte por Instituições Financeiras</t>
  </si>
  <si>
    <t>(h) = (d-e)</t>
  </si>
  <si>
    <t xml:space="preserve">SALDO </t>
  </si>
  <si>
    <t>(j) = (Ib – (IIf+ IIg))</t>
  </si>
  <si>
    <t>(k) = (IIIi + IIIj)</t>
  </si>
  <si>
    <t>Regime Próprio de Previdência dos Servidores - PLANO PREVIDENCIÁRIO</t>
  </si>
  <si>
    <t xml:space="preserve">    Receitas Previdenciárias Realizadas</t>
  </si>
  <si>
    <t xml:space="preserve">    Despesas Previdenciárias Liquidadas</t>
  </si>
  <si>
    <t xml:space="preserve">    Resultado Previdenciário</t>
  </si>
  <si>
    <t>Regime Próprio de Previdência dos Servidores - PLANO FINANCEIRO</t>
  </si>
  <si>
    <t>DEMONSTRATIVO DOS RESULTADOS PRIMÁRIO E NOMINAL   - ESTADOS, DISTRITO FEDERAL E MUNICÍPIOS</t>
  </si>
  <si>
    <t xml:space="preserve">            Receita de Aporte Periódico de Valores Predefinidos (II)</t>
  </si>
  <si>
    <t xml:space="preserve">    RECEITAS DE CAPITAL (III)</t>
  </si>
  <si>
    <t>TOTAL DAS RECEITAS PREVIDENCIÁRIAS RPPS - (IV) = (I + III - II)</t>
  </si>
  <si>
    <t>SALDO DE EXERCÍCIO ANTERIORES</t>
  </si>
  <si>
    <t xml:space="preserve">        Superávit Financeiro Utilizado para Créditos Adicionais</t>
  </si>
  <si>
    <t>VARIAÇÃO CAMBIAL (XXXV)</t>
  </si>
  <si>
    <t>PAGAMENTO DE PRECATÓRIOS INTEGRANTES DA DC (XXXVI)</t>
  </si>
  <si>
    <t xml:space="preserve">    RECURSOS ARRECADADOS EM EXERCÍCIOS ANTERIORES - RPPS</t>
  </si>
  <si>
    <t xml:space="preserve">    SUPERÁVIT FINANCEIRO UTILIZADO PARA ABERTURA E
   └ REABERTURA DE CRÉDITOS ADICIONAIS</t>
  </si>
  <si>
    <t xml:space="preserve">    Receita de Alienação de Bens Intangiveis </t>
  </si>
  <si>
    <t xml:space="preserve">    Receita de Rendimento de Aplicações Financeiras</t>
  </si>
  <si>
    <t>RCL AJUSTADA P/ DESPESA COM PESSOAL (VII) = (V - VI)</t>
  </si>
  <si>
    <t>(-) Emendas de bancada  (art. 166, § 16, da CF) (VI)</t>
  </si>
  <si>
    <t>RCL AJUSTADA P/ ENDIVIDAMENTO  (V) = (III - IV)</t>
  </si>
  <si>
    <t>(-) Emendas individuais (art. 166-A, § 1º, da CF) (IV)</t>
  </si>
  <si>
    <t>RECEITAS DA ADMINISTRAÇÃO DO RPPS</t>
  </si>
  <si>
    <t>DESPESA DA ADMINISTRAÇÃO DO RPPS</t>
  </si>
  <si>
    <t xml:space="preserve">        DESPESAS CORRENTES (XIII)</t>
  </si>
  <si>
    <t xml:space="preserve">        DESPESAS DE CAPITAL (XIV)</t>
  </si>
  <si>
    <t>TOTAL DAS DESPESAS DA ADMINISTRAÇÃO DO RPPS (XV) = (XIII - XIV)</t>
  </si>
  <si>
    <t>RESULTADO DA ADMISNITRAÇÃO DO RPPS (XVI) = (XII – XV)</t>
  </si>
  <si>
    <t>TOTAL DAS DESPESAS PREVIDENCIÁRIAS RPPS (V)</t>
  </si>
  <si>
    <t>RESULTADO PREVIDENCIÁRIO (VI) = (IV - V)</t>
  </si>
  <si>
    <t xml:space="preserve">    RECEITAS CORRENTES (VII)</t>
  </si>
  <si>
    <t>TOTAL DAS RECEITAS PREVIDENCIÁRIAS RPPS - (IX) = (VII + VIII)</t>
  </si>
  <si>
    <t xml:space="preserve">    RECEITAS DE CAPITAL (VIII)</t>
  </si>
  <si>
    <t>TOTAL DAS DESPESAS PREVIDENCIÁRIAS RPPS (X)</t>
  </si>
  <si>
    <t>RESULTADO PREVIDENCIÁRIO (XI) = (IX – X)</t>
  </si>
  <si>
    <t>TOTAL DAS RECEITAS DA ADMINISTRAÇÃO DO RPPS - (XII)</t>
  </si>
  <si>
    <t>AJUSTES RELATIVOS AO RPPS (XXXVII)</t>
  </si>
  <si>
    <t>OUTROS AJUSTES (XXXVIII)</t>
  </si>
  <si>
    <t>RESULTADO NOMINAL AJUSTADO - Abaixo da Linha (XXXIX) = (XXXII - XXXIII - IX + XXXIV + XXXV - XXXVI + XXXVII + XXXVIII )</t>
  </si>
  <si>
    <t>RESULTADO PRIMÁRIO - Abaixo da Linha (XL) =  XXXIX - (XXV - XXVI)</t>
  </si>
  <si>
    <t>Do Ente Federado, exceto estatais não dependentes - Contratadas (I.1)</t>
  </si>
  <si>
    <t>Do Ente Federado, exceto estatais não dependentes  - A contratar (I.2)</t>
  </si>
  <si>
    <t xml:space="preserve">Das Estatais Não-Dependentes - Contratadas (II.1) </t>
  </si>
  <si>
    <t xml:space="preserve">Das Estatais Não-Dependentes - A contratar (II.2) </t>
  </si>
  <si>
    <t>TOTAL DAS DESPESAS  DE PPP (III) = (I +II)</t>
  </si>
  <si>
    <t>RECEITA CORRENTE LÍQUIDA (RCL) (IV)</t>
  </si>
  <si>
    <t>TOTAL DAS DESPESAS CONSIDERADAS PARA O LIMITE (I)</t>
  </si>
  <si>
    <t>TOTAL DAS DESPESAS CONSIDERADAS PARA O LIMITE / RCL (%) (V) = (I / IV)</t>
  </si>
  <si>
    <t xml:space="preserve">    Despesas Previdenciárias Empenhadas</t>
  </si>
  <si>
    <t>Resultado Nominal - Acima da Linha</t>
  </si>
  <si>
    <t>Resultado Primário - Acima da Linha</t>
  </si>
  <si>
    <t xml:space="preserve">Total das Despesas Consideradas para o Limite / RCL (%) </t>
  </si>
  <si>
    <t xml:space="preserve">    Receitas Previdenciárias</t>
  </si>
  <si>
    <t xml:space="preserve">    Despesas Previdenciárias</t>
  </si>
  <si>
    <t>Plano Previdênciário</t>
  </si>
  <si>
    <t>Plano Financeiro</t>
  </si>
  <si>
    <t xml:space="preserve">Receita Corrente Líquida Ajustada para Cálculo dos Limites de Endividamento </t>
  </si>
  <si>
    <t xml:space="preserve">Receita Corrente Líquida Ajustada para Cálculo dos Limites da Despesa com Pessoal </t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</si>
  <si>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</si>
  <si>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</si>
  <si>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</si>
  <si>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</si>
  <si>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</si>
  <si>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</si>
  <si>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</si>
  <si>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</si>
  <si>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</si>
  <si>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>DESPESAS PAGAS</t>
  </si>
  <si>
    <t>(e/c) x 100</t>
  </si>
  <si>
    <t>(f/c) x 100</t>
  </si>
  <si>
    <t>RECEITA DE IMPOSTOS (I)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</si>
  <si>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</si>
  <si>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</si>
  <si>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</si>
  <si>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</si>
  <si>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</si>
  <si>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</si>
  <si>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</si>
  <si>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</si>
  <si>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</si>
  <si>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</si>
  <si>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</si>
  <si>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</si>
  <si>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 xml:space="preserve">    Receita Resultante do IRRF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</si>
  <si>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</si>
  <si>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</si>
  <si>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</si>
  <si>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</si>
  <si>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</si>
  <si>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</si>
  <si>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</si>
  <si>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</si>
  <si>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</si>
  <si>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</si>
  <si>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</si>
  <si>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</si>
  <si>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</si>
  <si>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</si>
  <si>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</si>
  <si>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</si>
  <si>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Despesas Custeadas no Exercício de Referência</t>
  </si>
  <si>
    <t>Pagas</t>
  </si>
  <si>
    <t>Liquidadas</t>
  </si>
  <si>
    <t>Empenhadad</t>
  </si>
  <si>
    <t xml:space="preserve">Saldo Inicial                                       (no exercicio atual)                             </t>
  </si>
  <si>
    <t xml:space="preserve">Saldo Final                               (não aplicado)1                                             </t>
  </si>
  <si>
    <t>(l) = (h - (i ou j))</t>
  </si>
  <si>
    <t>EXECUÇÃO DE RESTOS A PAGAR</t>
  </si>
  <si>
    <t>EXERÍCIO DO EMPENHO</t>
  </si>
  <si>
    <t>Inscritos em &lt;Exercício de Referência - 3&gt;</t>
  </si>
  <si>
    <t>Inscritos em exercícios anteriores</t>
  </si>
  <si>
    <t xml:space="preserve"> Valor Mínimo para aplicação em ASPS                                                </t>
  </si>
  <si>
    <t>(n)</t>
  </si>
  <si>
    <t xml:space="preserve"> Valor aplicado em ASPS no exercício</t>
  </si>
  <si>
    <t>(o) = (n - m)</t>
  </si>
  <si>
    <t>Valor aplicado além do limite mínimo</t>
  </si>
  <si>
    <t>(p)</t>
  </si>
  <si>
    <t>Total inscrito em RP no exercício</t>
  </si>
  <si>
    <t xml:space="preserve">RPNP Inscritos Indevidamente no Exercício sem Disponibilidade Financeira         </t>
  </si>
  <si>
    <t>q = (XIIId)</t>
  </si>
  <si>
    <t xml:space="preserve">Valor inscrito em RP considerado no Limite                                  </t>
  </si>
  <si>
    <t xml:space="preserve">(r) = (p - (o + q))           </t>
  </si>
  <si>
    <t xml:space="preserve">Total de RP pagos                </t>
  </si>
  <si>
    <t>(s)</t>
  </si>
  <si>
    <t xml:space="preserve">Total de RP a pagar                     </t>
  </si>
  <si>
    <t>(t)</t>
  </si>
  <si>
    <t>(u)</t>
  </si>
  <si>
    <t>Total de RP cancelados ou prescritos</t>
  </si>
  <si>
    <t xml:space="preserve">Diferença entre o valor aplicado além do limite e o total de RP cancelados                                                       </t>
  </si>
  <si>
    <t>(v) = ((o + q) - u))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</si>
  <si>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</si>
  <si>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</si>
  <si>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</si>
  <si>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</si>
  <si>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TOTAL DE RESTOS A PAGAR CANCELADOS OU PRESCRITOS A COMPENSAR (XXVII)</t>
  </si>
  <si>
    <t>(W)</t>
  </si>
  <si>
    <t>(x)</t>
  </si>
  <si>
    <t>(y)</t>
  </si>
  <si>
    <t>(z)</t>
  </si>
  <si>
    <t>(aa) = (w - (x ou y))</t>
  </si>
  <si>
    <t>RECEITAS DE TRANSFERÊNCIAS PARA A SAÚDE  (XXVIII)</t>
  </si>
  <si>
    <t>RECEITA DE OPERAÇÕES DE CRÉDITO INTERNAS E EXTERNAS VINCULADAS A SAÚDE (XXIX)</t>
  </si>
  <si>
    <t>OUTRAS RECEITAS (XXX)</t>
  </si>
  <si>
    <t>RECEITAS ADICIONAIS PARA O FINANCIAMENTO DA SAÚDE NÃO COMPUTADAS NO CÁLCULO DO MÍNIMO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</si>
  <si>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</si>
  <si>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</si>
  <si>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</si>
  <si>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</si>
  <si>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</si>
  <si>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</si>
  <si>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</si>
  <si>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</si>
  <si>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</si>
  <si>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(d/c)x100</t>
  </si>
  <si>
    <t>(e/c)x100</t>
  </si>
  <si>
    <t>(f/c)x100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</si>
  <si>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</si>
  <si>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</si>
  <si>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</si>
  <si>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</si>
  <si>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</si>
  <si>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</si>
  <si>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</si>
  <si>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</si>
  <si>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</si>
  <si>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</si>
  <si>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</si>
  <si>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</si>
  <si>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</si>
  <si>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</si>
  <si>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Notas:</t>
  </si>
  <si>
    <t>TOTAL (XI) = (IV + V + VI + VII + VIII + IX + X)</t>
  </si>
  <si>
    <t>META DA RECEITA APROVADA NA LDO</t>
  </si>
  <si>
    <t>META DA DESPESA APROVADA NA LDO</t>
  </si>
  <si>
    <t>TOTAL DAS RECEITAS (V) = (III + IV)</t>
  </si>
  <si>
    <t>DÉFICIT (VI)</t>
  </si>
  <si>
    <t>TOTAL (VII) = (V + VI)</t>
  </si>
  <si>
    <t>DESPESAS (EXCETO INTRA-ORÇAMENTÁRIAS) (VIII)</t>
  </si>
  <si>
    <t>DESPESAS (INTRA-ORÇAMENTÁRIAS) (IX)</t>
  </si>
  <si>
    <t>SUBTOTAL DAS DESPESAS (X) = (VIII + IX)</t>
  </si>
  <si>
    <t>AMORTIZAÇÃO DA DÍV. / REFINANCIAMENTO (XI)</t>
  </si>
  <si>
    <t>SUBTOTAL C/ REFINANCIAMENTO (XII) = (X + XI)</t>
  </si>
  <si>
    <t>SUPERÁVIT (XIII)</t>
  </si>
  <si>
    <t>TOTAL (XIV) = (XII + XIII)</t>
  </si>
  <si>
    <t xml:space="preserve">        Benefícios</t>
  </si>
  <si>
    <t xml:space="preserve">            Pessoal e Encargos Sociais</t>
  </si>
  <si>
    <t xml:space="preserve">            Demais Despesas Correntes</t>
  </si>
  <si>
    <t>RECEITAS PREVIDÊNCIÁRIAS (BENEFÍCIOS MANTIDOS PELO TESOURO)</t>
  </si>
  <si>
    <t>TOTAL DAS RECEITAS (BENEFÍCIOS MANTIDOS PELO TESOURO) (XVII)</t>
  </si>
  <si>
    <t xml:space="preserve">    Contribuições dos Servidores </t>
  </si>
  <si>
    <t xml:space="preserve">    Demais Receitas Previdênciárias</t>
  </si>
  <si>
    <t xml:space="preserve">       Aposentadorias</t>
  </si>
  <si>
    <t xml:space="preserve">       Pensões</t>
  </si>
  <si>
    <t>DESPESAS PREVIDÊNCIÁRIAS (BENEFÍCIOS MANTIDOS PELO TESOURO)</t>
  </si>
  <si>
    <t xml:space="preserve">  TOTAL DAS DESPESAS (BENEFÍCIOS MANTIDOS PELO TESOURO) (XVIII) </t>
  </si>
  <si>
    <t xml:space="preserve">  RESULTADO DOS BENEFÍCIOS MANTIDOS PELO TESOURO (XIX) = (XVII - XVIII) </t>
  </si>
  <si>
    <t xml:space="preserve">            Ativo </t>
  </si>
  <si>
    <t xml:space="preserve">            Inativo </t>
  </si>
  <si>
    <t xml:space="preserve">            Pensionista </t>
  </si>
  <si>
    <t>DESPESA EMPENHADA</t>
  </si>
  <si>
    <t>DESPESA LIQUIDADA</t>
  </si>
  <si>
    <t>DESPESA PAGA</t>
  </si>
  <si>
    <t/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</si>
  <si>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</si>
  <si>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</si>
  <si>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</si>
  <si>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</si>
  <si>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</si>
  <si>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</si>
  <si>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</si>
  <si>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</si>
  <si>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</si>
  <si>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</si>
  <si>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</si>
  <si>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</si>
  <si>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</si>
  <si>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</si>
  <si>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</si>
  <si>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</si>
  <si>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</si>
  <si>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</si>
  <si>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</si>
  <si>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</si>
  <si>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</si>
  <si>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</si>
  <si>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10- PROFISSIONAIS DA EDUCAÇÃO BÁSICA</t>
  </si>
  <si>
    <t xml:space="preserve">   10.1- Educação Infantil</t>
  </si>
  <si>
    <t xml:space="preserve">     10.1.1- Creche</t>
  </si>
  <si>
    <t xml:space="preserve">     10.1.2- Pré-escola</t>
  </si>
  <si>
    <t xml:space="preserve">   10.2- Ensino Fundamental </t>
  </si>
  <si>
    <t>11- OUTRAS DESPESAS</t>
  </si>
  <si>
    <t xml:space="preserve">   11.1- Educação Infantil</t>
  </si>
  <si>
    <t xml:space="preserve">     11.1.1- Creche</t>
  </si>
  <si>
    <t xml:space="preserve">     11.1.2- Pré-escola</t>
  </si>
  <si>
    <t xml:space="preserve">   11.2- Ensino Fundamental</t>
  </si>
  <si>
    <t>12- TOTAL DAS DESPESAS COM RECURSOS DO FUNDEB (10 + 11)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</si>
  <si>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</si>
  <si>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</si>
  <si>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</si>
  <si>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</si>
  <si>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</si>
  <si>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</si>
  <si>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</si>
  <si>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</si>
  <si>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</si>
  <si>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</si>
  <si>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</si>
  <si>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</si>
  <si>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</si>
  <si>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</si>
  <si>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</si>
  <si>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</si>
  <si>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</si>
  <si>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</si>
  <si>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</si>
  <si>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</si>
  <si>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19- Mínimo de 70% do FUNDEB na Remuneração dos Profissionais da Educação Básica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</si>
  <si>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</si>
  <si>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</si>
  <si>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Superávit)3</t>
  </si>
  <si>
    <t xml:space="preserve">VALOR MÁXIMO </t>
  </si>
  <si>
    <t xml:space="preserve">VALOR </t>
  </si>
  <si>
    <t>VALOR Ñ APLIC</t>
  </si>
  <si>
    <t>PERMITIDO</t>
  </si>
  <si>
    <t>NÃO APLICADO</t>
  </si>
  <si>
    <t>APÓS AJUSTE</t>
  </si>
  <si>
    <t>% NÃO APLICADO</t>
  </si>
  <si>
    <t>(o)</t>
  </si>
  <si>
    <t xml:space="preserve">22- Total da Receita Recebida e não Aplicada no Exercício </t>
  </si>
  <si>
    <t>INDICADOR - Art.25, § 3º - Lei nº 14.113, de 2020 - (Aplicação do Superávit de Exercício Anterior)3</t>
  </si>
  <si>
    <t xml:space="preserve">VALOR DE </t>
  </si>
  <si>
    <t xml:space="preserve">VALOR APLICADO </t>
  </si>
  <si>
    <t xml:space="preserve">VL APLIC ATÉ O </t>
  </si>
  <si>
    <t xml:space="preserve">SUPERÁVIT </t>
  </si>
  <si>
    <t xml:space="preserve">APLICADO ATÉ O </t>
  </si>
  <si>
    <t>1ºQUADRIMESTRE</t>
  </si>
  <si>
    <t xml:space="preserve">APLICADO APÓS O </t>
  </si>
  <si>
    <t>NÃO</t>
  </si>
  <si>
    <t xml:space="preserve">PERMITIDO NO </t>
  </si>
  <si>
    <t>NO EXERCÍCIO</t>
  </si>
  <si>
    <t xml:space="preserve">QUE INTEGRARÁ </t>
  </si>
  <si>
    <t>APLICADO</t>
  </si>
  <si>
    <t>EXERC ANTERIOR</t>
  </si>
  <si>
    <t>O LIMITE CONST.</t>
  </si>
  <si>
    <t>(q)</t>
  </si>
  <si>
    <t>(r)</t>
  </si>
  <si>
    <t>(v)</t>
  </si>
  <si>
    <t>23- Total das Despesas custeadas com Superávit do FUNDEB</t>
  </si>
  <si>
    <t xml:space="preserve">   23.1- Total das Despesas custeadas com FUNDEB - Impostos e Transferências de Impostos</t>
  </si>
  <si>
    <t xml:space="preserve">   23.2- Total das Despesas custeadas com FUNDEB - Complementação da União (VAAF + VAAT)</t>
  </si>
  <si>
    <t>DESPESAS COM MANUTENÇÃO E DESENVOLVIMENTO DO ENSINO – MDE -  CUSTEADAS COM RECEITA DE IMPOSTOS (EXCETO FUNDEB)</t>
  </si>
  <si>
    <t>24- EDUCAÇÃO INFANTIL</t>
  </si>
  <si>
    <t xml:space="preserve">   24.1- Creche</t>
  </si>
  <si>
    <t xml:space="preserve">   24.2- Pré-escola</t>
  </si>
  <si>
    <t xml:space="preserve">25- ENSINO FUNDAMENTAL </t>
  </si>
  <si>
    <t>26- TOTAL DAS DESPESAS COM AÇÕES TÍPICAS DE MDE (24 + 25)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</si>
  <si>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</si>
  <si>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</si>
  <si>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28 (-) RESULTADO LÍQUIDO DAS TRANSFERÊNCIAS DO FUNDEB = (L7)</t>
  </si>
  <si>
    <t>29 (-) RESTOS A PAGAR NÃO PROCESSADOS INSCRITOS NO EXERCÍCIO SEM DISPONIBILIDADE FINANCEIRA DE RECURSOS DO FUNDEB IMPOSTOS4 = (L14h)</t>
  </si>
  <si>
    <r>
      <t>30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  <r>
      <rPr>
        <sz val="10"/>
        <rFont val="Times New Roman"/>
        <family val="1"/>
      </rPr>
      <t xml:space="preserve"> </t>
    </r>
  </si>
  <si>
    <t xml:space="preserve">31 (-) CANCELAMENTO, NO EXERCÍCIO, DE RESTOS A PAGAR INSCRITOS COM DISPONIBILIDADE FINANCEIRA DE RECURSOS DE IMPOSTOS VINCULADOS AO ENSINO = (L34.1(ac) + L34.2(ac)) </t>
  </si>
  <si>
    <t>32- TOTAL DAS DESPESAS PARA FINS DE LIMITE  (27 – (28 + 29 + 30 + 31))</t>
  </si>
  <si>
    <t>APURAÇÃO DO LIMITE MÍNIMO CONSTITUCIONAL2 e 5</t>
  </si>
  <si>
    <t>(w)</t>
  </si>
  <si>
    <t>33- APLICAÇÃO EM MDE SOBRE A RECEITA RESULTANTE DE IMPOSTOS</t>
  </si>
  <si>
    <t>RESTOS A PAGAR INSCRITOS EM EXERCÍCIOS ANTERIORES COM DISPONIBILIDADE FINANCEIRA
DE RECURSOS DE IMPOSTOS E DO FUNDEB8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</si>
  <si>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</si>
  <si>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</si>
  <si>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</si>
  <si>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</si>
  <si>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</si>
  <si>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</si>
  <si>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</si>
  <si>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</si>
  <si>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</si>
  <si>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34- RESTOS A PAGAR DE DESPESAS COM MDE</t>
  </si>
  <si>
    <t xml:space="preserve">   34.1 - Executadas com Recursos de Impostos e Transferências de Impostos</t>
  </si>
  <si>
    <t xml:space="preserve">   34.2 - Executadas com Recursos do FUNDEB - Impostos</t>
  </si>
  <si>
    <t xml:space="preserve">   34.3 - Executadas com Recursos do FUNDEB - Complementação da União (VAAT + VAAF)</t>
  </si>
  <si>
    <t>35- RECEITA DE TRANSFERÊNCIAS DO FNDE (INCLUINDO RENDIMENTOS DE APLICAÇÃO FINANCEIRA)</t>
  </si>
  <si>
    <t xml:space="preserve">    35.1- Salário-Educação</t>
  </si>
  <si>
    <t xml:space="preserve">    35.2- PDDE</t>
  </si>
  <si>
    <t xml:space="preserve">    35.3- PNAE</t>
  </si>
  <si>
    <t xml:space="preserve">    35.4 - PNATE</t>
  </si>
  <si>
    <t xml:space="preserve">    35.5- Outras Transferências do FNDE</t>
  </si>
  <si>
    <t>36- RECEITA DE TRANSFERÊNCIAS DE CONVÊNIOS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</si>
  <si>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</si>
  <si>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</si>
  <si>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</si>
  <si>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+ 38 + 39 )</t>
  </si>
  <si>
    <t>DESPESAS CUSTEADAS COM RECEITAS ADICIONAIS PARA FINANCIAMENTO DO ENSINO
(Por Área de Atuação)6</t>
  </si>
  <si>
    <t>41- EDUCAÇÃO INFANTIL</t>
  </si>
  <si>
    <t xml:space="preserve">   41.1- Creche</t>
  </si>
  <si>
    <t xml:space="preserve">   41.2- Pré-escola</t>
  </si>
  <si>
    <t xml:space="preserve">42- ENSINO FUNDAMENTAL </t>
  </si>
  <si>
    <t xml:space="preserve">43- ENSINO MÉDIO </t>
  </si>
  <si>
    <t>44- ENSINO SUPERIOR</t>
  </si>
  <si>
    <t>45- ENSINO PROFISSIONAL NÃO INTEGRADO AO ENSINO REGULAR</t>
  </si>
  <si>
    <t>46- TOTAL DAS DESPESAS CUSTEADAS COM RECEITAS ADICIONAIS (41 + 42 + 43 + 44 + 45)</t>
  </si>
  <si>
    <t>TOTAL GERAL DAS DESPESAS COM EDUCAÇÃO</t>
  </si>
  <si>
    <t xml:space="preserve">   47.1- Despesas Correntes</t>
  </si>
  <si>
    <t xml:space="preserve">      47.1.1- Pessoal Ativo</t>
  </si>
  <si>
    <t xml:space="preserve">      47.1.2- Pessoal Inativo</t>
  </si>
  <si>
    <t xml:space="preserve">      47.1.3-Transferências às instituições comunitárias, confessionais ou filantrópicas sem fins lucrativos</t>
  </si>
  <si>
    <t xml:space="preserve">      47.1.4- Outras Despesas Correntes</t>
  </si>
  <si>
    <t xml:space="preserve">   47.2- Despesas de Capital</t>
  </si>
  <si>
    <t xml:space="preserve">      47.2.1- Transferências às instituições comunitárias, confessionais ou filantrópicas sem fins lucrativos</t>
  </si>
  <si>
    <t xml:space="preserve">      47.2.2- Outras Despesas de Capital</t>
  </si>
  <si>
    <t>(ae)</t>
  </si>
  <si>
    <t>(af)</t>
  </si>
  <si>
    <t>48- DISPONIBILIDADE FINANCEIRA EM 31 DE DEZEMBRO DE &lt;EXERCÍCIO ANTERIOR&gt;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</si>
  <si>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</si>
  <si>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</si>
  <si>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</si>
  <si>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 RETENÇÕES E OUTROS VALORES EXTRAORÇAMENTÁRIOS)</t>
  </si>
  <si>
    <t>53- (-) AJUSTES NEGATIVOS (OUTROS VALORES EXTRAORÇAMENTÁRIOS)</t>
  </si>
  <si>
    <t>54- (=) SALDO FINANCEIRO CONCILIADO (Saldo Bancário)</t>
  </si>
  <si>
    <t>1  SE RESULTADO LÍQUIDO DA TRANSFERÊNCIA (7) &gt; 0 = ACRÉSCIMO RESULTANTE DAS TRANSFERÊNCIAS DO FUNDEB, SE RESULTADO LÍQUIDO DA TRANSFERÊNCIA (7) &lt; 0 = DECRÉSCIMO RESULTANTE DAS TRANSFERÊNCIAS DO FUNDEB</t>
  </si>
  <si>
    <t>2 Limites mínimos anuais a serem cumpridos no encerramento do exercício.</t>
  </si>
  <si>
    <t>4 Os valores referentes à parcela dos Restos a Pagar inscritos sem disponibilidade financeira vinculada à educação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</si>
  <si>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</si>
  <si>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</si>
  <si>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deve ser considerado na apuração dos indicadores e limites</t>
  </si>
  <si>
    <t>8 Controle da execução de restos a pagar considerados no cumprimento do limite mínimo dos exercícios anteriores.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</si>
  <si>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</si>
  <si>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</si>
  <si>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</si>
  <si>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DO ENTE FEDERADO, EXCETO ESTATAIS NÃO DEPENDENTES (I) = (I.1 + I.2)</t>
  </si>
  <si>
    <t>DAS ESTATAIS NÃO-DEPENDENTES (II) = (II.1 + II.2)</t>
  </si>
  <si>
    <t>RECURSOS RECEBIDOS EM EXERCÍCIOS ANTERIORES E NÃO UTILIZADOS (SUPERÁVIT)</t>
  </si>
  <si>
    <t xml:space="preserve">      34.1.1 - Processados</t>
  </si>
  <si>
    <t xml:space="preserve">      34.1.2 - Não Processados</t>
  </si>
  <si>
    <t xml:space="preserve">      34.2.1 - Processados</t>
  </si>
  <si>
    <t xml:space="preserve">      34.2.2 - Não Processados</t>
  </si>
  <si>
    <t xml:space="preserve">      34.3.1 - Processados</t>
  </si>
  <si>
    <t xml:space="preserve">      34.3.2 - Não Processados</t>
  </si>
  <si>
    <t>50.1 ORÇAMENTO DO EXERCÍCIO</t>
  </si>
  <si>
    <t>50.2 RESTOS A PAGAR</t>
  </si>
  <si>
    <t>Mínimo Anual de 70% do FUNDEB na Remuneração dos Profissionais da Educação Básica</t>
  </si>
  <si>
    <t xml:space="preserve">Percentual de 50% da Complementação da União ao FUNDEB (VAAT) na Educação Infantil </t>
  </si>
  <si>
    <t>Mínimo de 15% da Complementação da União ao FUNDEB (VAAT) em Despesas de Capital</t>
  </si>
  <si>
    <t>4- TOTAL DESTINADO AO FUNDEB - 20% DE ((2.1.1) + (2.2) + (2.3) + (2.4) + (2.5) + (2.6))</t>
  </si>
  <si>
    <t>47- TOTAL GERAL DAS DESPESAS COM EDUCAÇÃO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</si>
  <si>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</si>
  <si>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</si>
  <si>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</si>
  <si>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</si>
  <si>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4º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</si>
  <si>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</si>
  <si>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</si>
  <si>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</si>
  <si>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</si>
  <si>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</si>
  <si>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</si>
  <si>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14/09/2021, às 08:26:49. Assinado Digitalmente no dia 14/09/2021, às 08:26:49.</t>
  </si>
  <si>
    <t>FONTE: Sistema CECAM, Unidade Responsável: CONTABILIDADE. Emissão: 14/09/2021, às 08:27:14. Assinado Digitalmente no dia 14/09/2021, às 08:27:14.</t>
  </si>
  <si>
    <t>FONTE: Sistema CECAM, Unidade Responsável: CONTABILIDADE. Emissão: 14/09/2021, às 08:27:21. Assinado Digitalmente no dia 14/09/2021, às 08:27:21.</t>
  </si>
  <si>
    <t>FONTE: Sistema CECAM, Unidade Responsável: CONTABILIDADE. Emissão: 14/09/2021, às 08:27:33. Assinado Digitalmente no dia 14/09/2021, às 08:27:33.</t>
  </si>
  <si>
    <t>FONTE: Sistema CECAM, Unidade Responsável: CONTABILIDADE. Emissão: 14/09/2021, às 08:27:52. Assinado Digitalmente no dia 14/09/2021, às 08:27:52.</t>
  </si>
  <si>
    <t>FONTE: Sistema CECAM, Unidade Responsável: CONTABILIDADE. Emissão: 14/09/2021, às 08:27:57. Assinado Digitalmente no dia 14/09/2021, às 08:27:57.</t>
  </si>
  <si>
    <t>FONTE: Sistema CECAM, Unidade Responsável: CONTABILIDADE. Emissão: 14/09/2021, às 08:30:26. Assinado Digitalmente no dia 14/09/2021, às 08:30:26.</t>
  </si>
  <si>
    <t>FONTE: Sistema CECAM, Unidade Responsável: CONTABILIDADE. Emissão: 14/09/2021, às 08:30:30. Assinado Digitalmente no dia 14/09/2021, às 08:30:30.</t>
  </si>
  <si>
    <t>FONTE: Sistema CECAM, Unidade Responsável: CONTABILIDADE. Emissão: 14/09/2021, às 08:30:31. Assinado Digitalmente no dia 14/09/2021, às 08:30:31.</t>
  </si>
  <si>
    <t>FONTE: Sistema CECAM, Unidade Responsável: CONTABILIDADE. Emissão: 14/09/2021, às 08:30:40. Assinado Digitalmente no dia 14/09/2021, às 08:30:40.</t>
  </si>
  <si>
    <t>FONTE: Sistema CECAM, Unidade Responsável: CONTABILIDADE. Emissão: 14/09/2021, às 08:30:52. Assinado Digitalmente no dia 14/09/2021, às 08:30:52.</t>
  </si>
  <si>
    <t>FONTE: Sistema CECAM, Unidade Responsável: CONTABILIDADE. Emissão: 14/09/2021, às 08:30:55. Assinado Digitalmente no dia 14/09/2021, às 08:30:55.</t>
  </si>
  <si>
    <t>EXERCÍCIO: 2021</t>
  </si>
  <si>
    <t>CRC-SP 321123/O-4</t>
  </si>
  <si>
    <t>CRC-SP 289944/O-3</t>
  </si>
  <si>
    <r>
      <rPr>
        <b/>
        <sz val="10"/>
        <rFont val="Times New Roman"/>
        <family val="1"/>
      </rPr>
      <t>NOTA EXPLICATIVA:</t>
    </r>
    <r>
      <rPr>
        <sz val="10"/>
        <rFont val="Times New Roman"/>
        <family val="1"/>
      </rPr>
      <t xml:space="preserve"> Nos valores da linha "Rendimentos de Aplicação Financeira" não foram computados os rendimentos de aplicação financeira do RPPS, para não prejudicar a apuração do percentual dos limites do RREO e RGF, uma vez que se tratam de recursos vinculados e exclusivos que somente poderão ser utilizados para pagamento de benefícios previdenciários.</t>
    </r>
  </si>
  <si>
    <t>Considerando a destinação específica dada aos recursos vinculados ao RPPS na Lei 9.717/98, entendemos que os ganhos com aplicação financeira registrados pelo RPPS devem ser deduzidos da RCL, pois do contrário esta variável aumentará, dando, de maneira indevida, uma margem maior para endividamento e gastos com pessoal aos entes municipais.</t>
  </si>
  <si>
    <t>ELIETH APARECIDA PEREIRA</t>
  </si>
  <si>
    <t>CONTADORA - SEPREV</t>
  </si>
  <si>
    <t>CRC-SP 323.834/O-5</t>
  </si>
  <si>
    <t>CRC - SP 321123/O-4</t>
  </si>
  <si>
    <t>HELENO DA SILVA LUIZ JUNIOR</t>
  </si>
  <si>
    <t>SECRETÁRIO MUNICIPAL DE EDUCAÇÃO</t>
  </si>
  <si>
    <r>
      <t>3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10"/>
        <rFont val="Times New Roman"/>
        <family val="1"/>
      </rPr>
      <t xml:space="preserve">
</t>
    </r>
  </si>
  <si>
    <t>GRAZIELA DRIGO BOSSOLAN GARCIA</t>
  </si>
  <si>
    <t>SECRETÁRIA MUNICIPAL DA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</si>
</sst>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0_ ;\-0\ "/>
  </numFmts>
  <fonts count="44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sz val="8"/>
      <color indexed="8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sz val="12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</font>
    <font>
      <b/>
      <sz val="8"/>
      <color indexed="8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8"/>
      <name val="Arial"/>
      <family val="2"/>
    </font>
    <font>
      <b/>
      <sz val="20"/>
      <name val="Times New Roman"/>
      <family val="1"/>
    </font>
    <font>
      <b/>
      <sz val="2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color rgb="FFFF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trike/>
      <sz val="8"/>
      <color rgb="FFFF0000"/>
      <name val="Times New Roman"/>
      <family val="1"/>
    </font>
    <font>
      <sz val="9.5"/>
      <color theme="0"/>
      <name val="Times New Roman"/>
      <family val="1"/>
    </font>
    <font>
      <sz val="12"/>
      <color theme="0"/>
      <name val="Times New Roman"/>
      <family val="1"/>
    </font>
    <font>
      <b/>
      <sz val="8"/>
      <color rgb="FFFF0000"/>
      <name val="Times New Roman"/>
      <family val="1"/>
    </font>
    <font>
      <b/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  <fill>
      <patternFill patternType="lightUp">
        <bgColor theme="0" tint="-0.14996795556505021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0" fontId="8" fillId="0" borderId="0"/>
    <xf numFmtId="0" fontId="8" fillId="0" borderId="0"/>
    <xf numFmtId="0" fontId="33" fillId="0" borderId="0"/>
    <xf numFmtId="164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981">
    <xf numFmtId="0" fontId="0" fillId="0" borderId="0" xfId="0"/>
    <xf numFmtId="43" fontId="2" fillId="0" borderId="0" xfId="0" applyNumberFormat="1" applyFont="1" applyFill="1"/>
    <xf numFmtId="43" fontId="2" fillId="0" borderId="1" xfId="0" applyNumberFormat="1" applyFont="1" applyFill="1" applyBorder="1" applyAlignment="1">
      <alignment horizontal="justify" vertical="top" wrapText="1"/>
    </xf>
    <xf numFmtId="43" fontId="2" fillId="0" borderId="2" xfId="0" applyNumberFormat="1" applyFont="1" applyFill="1" applyBorder="1" applyAlignment="1">
      <alignment horizontal="left" vertical="top"/>
    </xf>
    <xf numFmtId="43" fontId="2" fillId="0" borderId="5" xfId="8" applyNumberFormat="1" applyFont="1" applyFill="1" applyBorder="1" applyAlignment="1"/>
    <xf numFmtId="43" fontId="4" fillId="0" borderId="0" xfId="1" applyNumberFormat="1" applyFont="1" applyFill="1" applyAlignment="1"/>
    <xf numFmtId="43" fontId="4" fillId="0" borderId="5" xfId="1" applyNumberFormat="1" applyFont="1" applyBorder="1" applyAlignment="1">
      <alignment horizontal="left" vertical="top" wrapText="1"/>
    </xf>
    <xf numFmtId="43" fontId="2" fillId="0" borderId="2" xfId="8" applyNumberFormat="1" applyFont="1" applyFill="1" applyBorder="1" applyAlignment="1"/>
    <xf numFmtId="43" fontId="10" fillId="0" borderId="5" xfId="1" applyNumberFormat="1" applyFont="1" applyBorder="1" applyAlignment="1">
      <alignment horizontal="left" vertical="top" wrapText="1"/>
    </xf>
    <xf numFmtId="43" fontId="2" fillId="0" borderId="0" xfId="8" applyNumberFormat="1" applyFont="1" applyFill="1" applyBorder="1" applyAlignment="1"/>
    <xf numFmtId="43" fontId="2" fillId="0" borderId="8" xfId="8" applyNumberFormat="1" applyFont="1" applyFill="1" applyBorder="1" applyAlignment="1"/>
    <xf numFmtId="43" fontId="2" fillId="0" borderId="9" xfId="8" applyNumberFormat="1" applyFont="1" applyFill="1" applyBorder="1" applyAlignment="1"/>
    <xf numFmtId="43" fontId="4" fillId="0" borderId="10" xfId="1" applyNumberFormat="1" applyFont="1" applyBorder="1" applyAlignment="1">
      <alignment horizontal="left" vertical="top" wrapText="1"/>
    </xf>
    <xf numFmtId="43" fontId="4" fillId="0" borderId="10" xfId="1" applyNumberFormat="1" applyFont="1" applyFill="1" applyBorder="1" applyAlignment="1"/>
    <xf numFmtId="43" fontId="2" fillId="0" borderId="2" xfId="8" applyNumberFormat="1" applyFont="1" applyFill="1" applyBorder="1" applyAlignment="1">
      <alignment horizontal="right"/>
    </xf>
    <xf numFmtId="43" fontId="2" fillId="0" borderId="0" xfId="8" applyNumberFormat="1" applyFont="1" applyFill="1" applyBorder="1" applyAlignment="1">
      <alignment horizontal="right"/>
    </xf>
    <xf numFmtId="43" fontId="2" fillId="0" borderId="5" xfId="8" applyNumberFormat="1" applyFont="1" applyFill="1" applyBorder="1" applyAlignment="1">
      <alignment horizontal="right"/>
    </xf>
    <xf numFmtId="43" fontId="2" fillId="0" borderId="9" xfId="8" applyNumberFormat="1" applyFont="1" applyFill="1" applyBorder="1" applyAlignment="1">
      <alignment horizontal="right"/>
    </xf>
    <xf numFmtId="43" fontId="2" fillId="0" borderId="10" xfId="8" applyNumberFormat="1" applyFont="1" applyFill="1" applyBorder="1" applyAlignment="1"/>
    <xf numFmtId="43" fontId="9" fillId="0" borderId="0" xfId="1" applyNumberFormat="1" applyFont="1" applyFill="1" applyBorder="1" applyAlignment="1"/>
    <xf numFmtId="43" fontId="4" fillId="0" borderId="0" xfId="1" applyNumberFormat="1" applyFont="1" applyFill="1" applyBorder="1" applyAlignment="1">
      <alignment horizontal="left" vertical="top" wrapText="1"/>
    </xf>
    <xf numFmtId="43" fontId="2" fillId="0" borderId="12" xfId="8" applyNumberFormat="1" applyFont="1" applyBorder="1" applyAlignment="1"/>
    <xf numFmtId="43" fontId="2" fillId="0" borderId="13" xfId="8" applyNumberFormat="1" applyFont="1" applyBorder="1" applyAlignment="1"/>
    <xf numFmtId="43" fontId="2" fillId="0" borderId="0" xfId="8" applyNumberFormat="1" applyFont="1" applyAlignment="1"/>
    <xf numFmtId="43" fontId="2" fillId="0" borderId="8" xfId="8" applyNumberFormat="1" applyFont="1" applyBorder="1" applyAlignment="1"/>
    <xf numFmtId="43" fontId="4" fillId="0" borderId="12" xfId="1" applyNumberFormat="1" applyFont="1" applyBorder="1" applyAlignment="1">
      <alignment horizontal="right" vertical="top" wrapText="1"/>
    </xf>
    <xf numFmtId="43" fontId="4" fillId="0" borderId="12" xfId="1" applyNumberFormat="1" applyFont="1" applyFill="1" applyBorder="1" applyAlignment="1"/>
    <xf numFmtId="43" fontId="4" fillId="0" borderId="0" xfId="1" applyNumberFormat="1" applyFont="1" applyFill="1" applyBorder="1" applyAlignment="1">
      <alignment vertical="center"/>
    </xf>
    <xf numFmtId="43" fontId="4" fillId="0" borderId="0" xfId="1" applyNumberFormat="1" applyFont="1" applyFill="1" applyBorder="1" applyAlignment="1"/>
    <xf numFmtId="43" fontId="2" fillId="0" borderId="4" xfId="8" applyNumberFormat="1" applyFont="1" applyBorder="1" applyAlignment="1"/>
    <xf numFmtId="43" fontId="4" fillId="0" borderId="0" xfId="1" applyNumberFormat="1" applyFont="1" applyBorder="1" applyAlignment="1">
      <alignment vertical="top" wrapText="1"/>
    </xf>
    <xf numFmtId="43" fontId="4" fillId="0" borderId="0" xfId="1" applyNumberFormat="1" applyFont="1" applyFill="1" applyBorder="1" applyAlignment="1">
      <alignment vertical="center" wrapText="1"/>
    </xf>
    <xf numFmtId="43" fontId="4" fillId="0" borderId="0" xfId="1" applyNumberFormat="1" applyFont="1" applyFill="1" applyAlignment="1">
      <alignment horizontal="center" vertical="center"/>
    </xf>
    <xf numFmtId="43" fontId="2" fillId="0" borderId="8" xfId="8" applyNumberFormat="1" applyFont="1" applyFill="1" applyBorder="1" applyAlignment="1">
      <alignment horizontal="right"/>
    </xf>
    <xf numFmtId="43" fontId="4" fillId="0" borderId="0" xfId="1" applyNumberFormat="1" applyFont="1" applyBorder="1" applyAlignment="1">
      <alignment horizontal="left" vertical="top" wrapText="1"/>
    </xf>
    <xf numFmtId="43" fontId="4" fillId="0" borderId="0" xfId="1" applyNumberFormat="1" applyFont="1" applyFill="1" applyBorder="1" applyAlignment="1">
      <alignment horizontal="left" vertical="center" wrapText="1"/>
    </xf>
    <xf numFmtId="43" fontId="4" fillId="0" borderId="0" xfId="1" applyNumberFormat="1" applyFont="1" applyFill="1" applyBorder="1" applyAlignment="1">
      <alignment horizontal="left" vertical="center"/>
    </xf>
    <xf numFmtId="43" fontId="4" fillId="0" borderId="0" xfId="1" applyNumberFormat="1" applyFont="1" applyFill="1" applyAlignment="1">
      <alignment horizontal="left" vertical="center"/>
    </xf>
    <xf numFmtId="43" fontId="4" fillId="0" borderId="12" xfId="1" applyNumberFormat="1" applyFont="1" applyBorder="1" applyAlignment="1">
      <alignment horizontal="left" wrapText="1"/>
    </xf>
    <xf numFmtId="43" fontId="4" fillId="0" borderId="0" xfId="0" applyNumberFormat="1" applyFont="1" applyFill="1" applyAlignment="1"/>
    <xf numFmtId="43" fontId="11" fillId="0" borderId="0" xfId="0" applyNumberFormat="1" applyFont="1" applyFill="1" applyAlignment="1"/>
    <xf numFmtId="43" fontId="9" fillId="0" borderId="0" xfId="0" applyNumberFormat="1" applyFont="1" applyFill="1" applyAlignment="1"/>
    <xf numFmtId="43" fontId="4" fillId="0" borderId="0" xfId="0" applyNumberFormat="1" applyFont="1" applyFill="1" applyAlignment="1">
      <alignment horizontal="left"/>
    </xf>
    <xf numFmtId="43" fontId="9" fillId="0" borderId="0" xfId="0" applyNumberFormat="1" applyFont="1" applyFill="1" applyAlignment="1">
      <alignment horizontal="left"/>
    </xf>
    <xf numFmtId="43" fontId="34" fillId="0" borderId="0" xfId="0" applyNumberFormat="1" applyFont="1" applyFill="1" applyAlignment="1">
      <alignment horizontal="left"/>
    </xf>
    <xf numFmtId="43" fontId="4" fillId="0" borderId="0" xfId="0" applyNumberFormat="1" applyFont="1" applyFill="1" applyAlignment="1">
      <alignment horizontal="center"/>
    </xf>
    <xf numFmtId="43" fontId="4" fillId="0" borderId="0" xfId="0" applyNumberFormat="1" applyFont="1" applyFill="1" applyBorder="1" applyAlignment="1"/>
    <xf numFmtId="43" fontId="4" fillId="0" borderId="0" xfId="0" applyNumberFormat="1" applyFont="1" applyFill="1" applyAlignment="1">
      <alignment horizontal="right"/>
    </xf>
    <xf numFmtId="43" fontId="4" fillId="0" borderId="0" xfId="0" applyNumberFormat="1" applyFont="1" applyFill="1" applyBorder="1" applyAlignment="1">
      <alignment horizontal="center"/>
    </xf>
    <xf numFmtId="43" fontId="4" fillId="0" borderId="0" xfId="0" applyNumberFormat="1" applyFont="1" applyFill="1" applyBorder="1" applyAlignment="1">
      <alignment horizontal="right"/>
    </xf>
    <xf numFmtId="43" fontId="9" fillId="0" borderId="0" xfId="0" applyNumberFormat="1" applyFont="1" applyFill="1" applyBorder="1" applyAlignment="1">
      <alignment horizontal="center"/>
    </xf>
    <xf numFmtId="43" fontId="4" fillId="0" borderId="5" xfId="1" applyNumberFormat="1" applyFont="1" applyFill="1" applyBorder="1" applyAlignment="1">
      <alignment wrapText="1"/>
    </xf>
    <xf numFmtId="43" fontId="2" fillId="0" borderId="2" xfId="5" applyNumberFormat="1" applyFont="1" applyFill="1" applyBorder="1" applyAlignment="1">
      <alignment horizontal="right"/>
    </xf>
    <xf numFmtId="43" fontId="2" fillId="0" borderId="5" xfId="5" applyNumberFormat="1" applyFont="1" applyFill="1" applyBorder="1" applyAlignment="1">
      <alignment horizontal="right"/>
    </xf>
    <xf numFmtId="43" fontId="4" fillId="0" borderId="5" xfId="1" applyNumberFormat="1" applyFont="1" applyFill="1" applyBorder="1" applyAlignment="1"/>
    <xf numFmtId="43" fontId="4" fillId="3" borderId="2" xfId="1" applyNumberFormat="1" applyFont="1" applyFill="1" applyBorder="1"/>
    <xf numFmtId="43" fontId="4" fillId="3" borderId="2" xfId="1" applyNumberFormat="1" applyFont="1" applyFill="1" applyBorder="1" applyAlignment="1">
      <alignment wrapText="1"/>
    </xf>
    <xf numFmtId="43" fontId="4" fillId="0" borderId="2" xfId="1" applyNumberFormat="1" applyFont="1" applyFill="1" applyBorder="1"/>
    <xf numFmtId="43" fontId="4" fillId="3" borderId="5" xfId="1" applyNumberFormat="1" applyFont="1" applyFill="1" applyBorder="1" applyAlignment="1"/>
    <xf numFmtId="43" fontId="4" fillId="3" borderId="5" xfId="1" applyNumberFormat="1" applyFont="1" applyFill="1" applyBorder="1" applyAlignment="1">
      <alignment horizontal="justify" vertical="top" wrapText="1"/>
    </xf>
    <xf numFmtId="43" fontId="10" fillId="0" borderId="5" xfId="1" applyNumberFormat="1" applyFont="1" applyFill="1" applyBorder="1" applyAlignment="1">
      <alignment horizontal="justify" vertical="top" wrapText="1"/>
    </xf>
    <xf numFmtId="43" fontId="4" fillId="0" borderId="14" xfId="0" applyNumberFormat="1" applyFont="1" applyFill="1" applyBorder="1" applyAlignment="1"/>
    <xf numFmtId="43" fontId="2" fillId="0" borderId="8" xfId="5" applyNumberFormat="1" applyFont="1" applyFill="1" applyBorder="1" applyAlignment="1">
      <alignment horizontal="right"/>
    </xf>
    <xf numFmtId="43" fontId="4" fillId="0" borderId="11" xfId="0" applyNumberFormat="1" applyFont="1" applyFill="1" applyBorder="1" applyAlignment="1">
      <alignment wrapText="1"/>
    </xf>
    <xf numFmtId="43" fontId="4" fillId="0" borderId="13" xfId="0" applyNumberFormat="1" applyFont="1" applyFill="1" applyBorder="1" applyAlignment="1"/>
    <xf numFmtId="43" fontId="4" fillId="0" borderId="10" xfId="0" applyNumberFormat="1" applyFont="1" applyFill="1" applyBorder="1" applyAlignment="1"/>
    <xf numFmtId="43" fontId="4" fillId="2" borderId="10" xfId="0" applyNumberFormat="1" applyFont="1" applyFill="1" applyBorder="1" applyAlignment="1"/>
    <xf numFmtId="43" fontId="4" fillId="0" borderId="8" xfId="1" applyNumberFormat="1" applyFont="1" applyFill="1" applyBorder="1" applyAlignment="1">
      <alignment wrapText="1"/>
    </xf>
    <xf numFmtId="43" fontId="4" fillId="0" borderId="2" xfId="1" applyNumberFormat="1" applyFont="1" applyFill="1" applyBorder="1" applyAlignment="1">
      <alignment wrapText="1"/>
    </xf>
    <xf numFmtId="43" fontId="4" fillId="0" borderId="4" xfId="1" applyNumberFormat="1" applyFont="1" applyFill="1" applyBorder="1" applyAlignment="1">
      <alignment vertical="center" wrapText="1"/>
    </xf>
    <xf numFmtId="43" fontId="4" fillId="3" borderId="0" xfId="0" applyNumberFormat="1" applyFont="1" applyFill="1" applyBorder="1" applyAlignment="1">
      <alignment horizontal="center"/>
    </xf>
    <xf numFmtId="43" fontId="9" fillId="2" borderId="12" xfId="0" applyNumberFormat="1" applyFont="1" applyFill="1" applyBorder="1" applyAlignment="1"/>
    <xf numFmtId="43" fontId="4" fillId="0" borderId="0" xfId="0" applyNumberFormat="1" applyFont="1" applyFill="1" applyBorder="1" applyAlignment="1">
      <alignment wrapText="1"/>
    </xf>
    <xf numFmtId="43" fontId="2" fillId="0" borderId="13" xfId="5" applyNumberFormat="1" applyFont="1" applyFill="1" applyBorder="1" applyAlignment="1">
      <alignment horizontal="right"/>
    </xf>
    <xf numFmtId="43" fontId="4" fillId="0" borderId="1" xfId="0" applyNumberFormat="1" applyFont="1" applyFill="1" applyBorder="1" applyAlignment="1"/>
    <xf numFmtId="43" fontId="4" fillId="0" borderId="15" xfId="0" applyNumberFormat="1" applyFont="1" applyFill="1" applyBorder="1" applyAlignment="1"/>
    <xf numFmtId="43" fontId="2" fillId="2" borderId="8" xfId="5" applyNumberFormat="1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left" vertical="center" wrapText="1"/>
    </xf>
    <xf numFmtId="43" fontId="4" fillId="0" borderId="6" xfId="1" applyNumberFormat="1" applyFont="1" applyFill="1" applyBorder="1" applyAlignment="1">
      <alignment wrapText="1"/>
    </xf>
    <xf numFmtId="43" fontId="4" fillId="0" borderId="13" xfId="1" applyNumberFormat="1" applyFont="1" applyFill="1" applyBorder="1" applyAlignment="1"/>
    <xf numFmtId="43" fontId="4" fillId="0" borderId="13" xfId="1" applyNumberFormat="1" applyFont="1" applyFill="1" applyBorder="1" applyAlignment="1">
      <alignment wrapText="1"/>
    </xf>
    <xf numFmtId="43" fontId="10" fillId="0" borderId="5" xfId="1" applyNumberFormat="1" applyFont="1" applyFill="1" applyBorder="1" applyAlignment="1">
      <alignment wrapText="1"/>
    </xf>
    <xf numFmtId="43" fontId="4" fillId="3" borderId="1" xfId="1" applyNumberFormat="1" applyFont="1" applyFill="1" applyBorder="1" applyAlignment="1">
      <alignment horizontal="justify" vertical="top" wrapText="1"/>
    </xf>
    <xf numFmtId="43" fontId="4" fillId="0" borderId="0" xfId="0" applyNumberFormat="1" applyFont="1" applyFill="1" applyBorder="1" applyAlignment="1">
      <alignment horizontal="justify" vertical="top" wrapText="1"/>
    </xf>
    <xf numFmtId="43" fontId="4" fillId="0" borderId="6" xfId="0" applyNumberFormat="1" applyFont="1" applyFill="1" applyBorder="1" applyAlignment="1">
      <alignment wrapText="1"/>
    </xf>
    <xf numFmtId="43" fontId="4" fillId="0" borderId="5" xfId="0" applyNumberFormat="1" applyFont="1" applyFill="1" applyBorder="1" applyAlignment="1"/>
    <xf numFmtId="43" fontId="2" fillId="0" borderId="0" xfId="5" applyNumberFormat="1" applyFont="1" applyFill="1" applyBorder="1" applyAlignment="1">
      <alignment horizontal="right"/>
    </xf>
    <xf numFmtId="43" fontId="4" fillId="0" borderId="4" xfId="0" applyNumberFormat="1" applyFont="1" applyFill="1" applyBorder="1" applyAlignment="1"/>
    <xf numFmtId="43" fontId="4" fillId="0" borderId="0" xfId="0" applyNumberFormat="1" applyFont="1" applyFill="1" applyAlignment="1">
      <alignment horizontal="left" vertical="center"/>
    </xf>
    <xf numFmtId="43" fontId="4" fillId="0" borderId="0" xfId="0" applyNumberFormat="1" applyFont="1" applyFill="1" applyAlignment="1">
      <alignment horizontal="center" vertical="center"/>
    </xf>
    <xf numFmtId="43" fontId="4" fillId="0" borderId="0" xfId="0" applyNumberFormat="1" applyFont="1" applyFill="1"/>
    <xf numFmtId="43" fontId="35" fillId="0" borderId="0" xfId="0" applyNumberFormat="1" applyFont="1" applyFill="1" applyAlignment="1"/>
    <xf numFmtId="43" fontId="4" fillId="0" borderId="0" xfId="0" applyNumberFormat="1" applyFont="1" applyFill="1" applyBorder="1"/>
    <xf numFmtId="43" fontId="4" fillId="0" borderId="13" xfId="0" applyNumberFormat="1" applyFont="1" applyFill="1" applyBorder="1"/>
    <xf numFmtId="43" fontId="4" fillId="0" borderId="13" xfId="0" applyNumberFormat="1" applyFont="1" applyFill="1" applyBorder="1" applyAlignment="1">
      <alignment horizontal="left" indent="2"/>
    </xf>
    <xf numFmtId="43" fontId="2" fillId="2" borderId="9" xfId="5" applyNumberFormat="1" applyFont="1" applyFill="1" applyBorder="1" applyAlignment="1">
      <alignment horizontal="right"/>
    </xf>
    <xf numFmtId="43" fontId="9" fillId="0" borderId="0" xfId="0" applyNumberFormat="1" applyFont="1" applyFill="1" applyBorder="1"/>
    <xf numFmtId="43" fontId="9" fillId="0" borderId="2" xfId="0" applyNumberFormat="1" applyFont="1" applyFill="1" applyBorder="1" applyAlignment="1"/>
    <xf numFmtId="43" fontId="9" fillId="0" borderId="5" xfId="0" applyNumberFormat="1" applyFont="1" applyFill="1" applyBorder="1" applyAlignment="1">
      <alignment horizontal="left"/>
    </xf>
    <xf numFmtId="43" fontId="9" fillId="3" borderId="0" xfId="0" applyNumberFormat="1" applyFont="1" applyFill="1" applyBorder="1" applyAlignment="1"/>
    <xf numFmtId="43" fontId="4" fillId="3" borderId="0" xfId="0" applyNumberFormat="1" applyFont="1" applyFill="1" applyBorder="1" applyAlignment="1">
      <alignment wrapText="1"/>
    </xf>
    <xf numFmtId="43" fontId="4" fillId="0" borderId="0" xfId="0" applyNumberFormat="1" applyFont="1" applyFill="1" applyAlignment="1">
      <alignment vertical="center"/>
    </xf>
    <xf numFmtId="43" fontId="2" fillId="4" borderId="9" xfId="8" applyNumberFormat="1" applyFont="1" applyFill="1" applyBorder="1" applyAlignment="1">
      <alignment horizontal="right"/>
    </xf>
    <xf numFmtId="43" fontId="36" fillId="0" borderId="0" xfId="0" applyNumberFormat="1" applyFont="1" applyFill="1"/>
    <xf numFmtId="43" fontId="4" fillId="0" borderId="15" xfId="0" applyNumberFormat="1" applyFont="1" applyBorder="1" applyAlignment="1">
      <alignment horizontal="justify" vertical="top" wrapText="1"/>
    </xf>
    <xf numFmtId="43" fontId="4" fillId="0" borderId="0" xfId="0" applyNumberFormat="1" applyFont="1" applyFill="1" applyBorder="1" applyAlignment="1">
      <alignment vertical="center"/>
    </xf>
    <xf numFmtId="43" fontId="4" fillId="0" borderId="2" xfId="0" applyNumberFormat="1" applyFont="1" applyFill="1" applyBorder="1"/>
    <xf numFmtId="43" fontId="4" fillId="0" borderId="0" xfId="0" applyNumberFormat="1" applyFont="1" applyBorder="1" applyAlignment="1">
      <alignment wrapText="1"/>
    </xf>
    <xf numFmtId="43" fontId="2" fillId="0" borderId="2" xfId="8" applyNumberFormat="1" applyFont="1" applyBorder="1" applyAlignment="1">
      <alignment horizontal="right"/>
    </xf>
    <xf numFmtId="43" fontId="4" fillId="0" borderId="1" xfId="0" applyNumberFormat="1" applyFont="1" applyBorder="1" applyAlignment="1">
      <alignment wrapText="1"/>
    </xf>
    <xf numFmtId="43" fontId="2" fillId="0" borderId="3" xfId="8" applyNumberFormat="1" applyFont="1" applyBorder="1" applyAlignment="1">
      <alignment horizontal="right"/>
    </xf>
    <xf numFmtId="43" fontId="4" fillId="0" borderId="0" xfId="0" applyNumberFormat="1" applyFont="1" applyBorder="1" applyAlignment="1">
      <alignment vertical="top" wrapText="1"/>
    </xf>
    <xf numFmtId="43" fontId="4" fillId="0" borderId="0" xfId="0" applyNumberFormat="1" applyFont="1" applyBorder="1" applyAlignment="1">
      <alignment horizontal="center" vertical="top"/>
    </xf>
    <xf numFmtId="43" fontId="4" fillId="0" borderId="0" xfId="0" applyNumberFormat="1" applyFont="1" applyBorder="1" applyAlignment="1">
      <alignment horizontal="center" vertical="top" wrapText="1"/>
    </xf>
    <xf numFmtId="43" fontId="4" fillId="0" borderId="12" xfId="0" applyNumberFormat="1" applyFont="1" applyBorder="1" applyAlignment="1">
      <alignment wrapText="1"/>
    </xf>
    <xf numFmtId="43" fontId="4" fillId="0" borderId="15" xfId="0" applyNumberFormat="1" applyFont="1" applyBorder="1" applyAlignment="1">
      <alignment wrapText="1"/>
    </xf>
    <xf numFmtId="43" fontId="2" fillId="0" borderId="0" xfId="8" applyNumberFormat="1" applyFont="1" applyBorder="1" applyAlignment="1">
      <alignment horizontal="right" wrapText="1"/>
    </xf>
    <xf numFmtId="43" fontId="4" fillId="0" borderId="7" xfId="0" applyNumberFormat="1" applyFont="1" applyBorder="1" applyAlignment="1">
      <alignment wrapText="1"/>
    </xf>
    <xf numFmtId="43" fontId="2" fillId="0" borderId="6" xfId="8" applyNumberFormat="1" applyFont="1" applyBorder="1" applyAlignment="1"/>
    <xf numFmtId="43" fontId="4" fillId="0" borderId="4" xfId="0" applyNumberFormat="1" applyFont="1" applyBorder="1" applyAlignment="1">
      <alignment wrapText="1"/>
    </xf>
    <xf numFmtId="43" fontId="2" fillId="0" borderId="2" xfId="8" applyNumberFormat="1" applyFont="1" applyBorder="1" applyAlignment="1">
      <alignment horizontal="right" wrapText="1"/>
    </xf>
    <xf numFmtId="43" fontId="4" fillId="0" borderId="0" xfId="0" applyNumberFormat="1" applyFont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vertical="top"/>
    </xf>
    <xf numFmtId="43" fontId="4" fillId="0" borderId="0" xfId="0" applyNumberFormat="1" applyFont="1" applyFill="1" applyBorder="1" applyAlignment="1">
      <alignment vertical="center" wrapText="1"/>
    </xf>
    <xf numFmtId="43" fontId="2" fillId="3" borderId="0" xfId="8" applyNumberFormat="1" applyFont="1" applyFill="1" applyBorder="1" applyAlignment="1">
      <alignment horizontal="right"/>
    </xf>
    <xf numFmtId="43" fontId="4" fillId="0" borderId="0" xfId="0" applyNumberFormat="1" applyFont="1" applyFill="1" applyAlignment="1">
      <alignment horizontal="left" vertical="top"/>
    </xf>
    <xf numFmtId="43" fontId="4" fillId="0" borderId="0" xfId="0" applyNumberFormat="1" applyFont="1" applyFill="1" applyBorder="1" applyAlignment="1">
      <alignment horizontal="center" vertical="center"/>
    </xf>
    <xf numFmtId="43" fontId="0" fillId="0" borderId="0" xfId="0" applyNumberFormat="1" applyFill="1" applyBorder="1" applyAlignment="1">
      <alignment vertical="center"/>
    </xf>
    <xf numFmtId="43" fontId="4" fillId="0" borderId="0" xfId="0" applyNumberFormat="1" applyFont="1" applyFill="1" applyBorder="1" applyAlignment="1">
      <alignment horizontal="left"/>
    </xf>
    <xf numFmtId="43" fontId="4" fillId="0" borderId="0" xfId="0" applyNumberFormat="1" applyFont="1" applyFill="1" applyBorder="1" applyAlignment="1">
      <alignment horizontal="left" indent="2"/>
    </xf>
    <xf numFmtId="43" fontId="4" fillId="0" borderId="0" xfId="5" applyNumberFormat="1" applyFont="1" applyFill="1" applyBorder="1" applyAlignment="1">
      <alignment horizontal="right"/>
    </xf>
    <xf numFmtId="43" fontId="9" fillId="0" borderId="0" xfId="0" applyNumberFormat="1" applyFont="1" applyFill="1" applyAlignment="1">
      <alignment horizontal="center" vertical="center"/>
    </xf>
    <xf numFmtId="43" fontId="2" fillId="2" borderId="12" xfId="5" applyNumberFormat="1" applyFont="1" applyFill="1" applyBorder="1" applyAlignment="1">
      <alignment horizontal="right"/>
    </xf>
    <xf numFmtId="43" fontId="2" fillId="2" borderId="0" xfId="5" applyNumberFormat="1" applyFont="1" applyFill="1" applyBorder="1" applyAlignment="1">
      <alignment horizontal="right"/>
    </xf>
    <xf numFmtId="43" fontId="4" fillId="0" borderId="12" xfId="0" applyNumberFormat="1" applyFont="1" applyFill="1" applyBorder="1" applyAlignment="1"/>
    <xf numFmtId="43" fontId="4" fillId="0" borderId="12" xfId="0" applyNumberFormat="1" applyFont="1" applyFill="1" applyBorder="1" applyAlignment="1">
      <alignment vertical="center"/>
    </xf>
    <xf numFmtId="43" fontId="4" fillId="0" borderId="2" xfId="1" applyNumberFormat="1" applyFont="1" applyFill="1" applyBorder="1" applyAlignment="1"/>
    <xf numFmtId="43" fontId="2" fillId="2" borderId="10" xfId="5" applyNumberFormat="1" applyFont="1" applyFill="1" applyBorder="1" applyAlignment="1">
      <alignment horizontal="right"/>
    </xf>
    <xf numFmtId="43" fontId="2" fillId="2" borderId="7" xfId="5" applyNumberFormat="1" applyFont="1" applyFill="1" applyBorder="1" applyAlignment="1">
      <alignment horizontal="right"/>
    </xf>
    <xf numFmtId="43" fontId="2" fillId="2" borderId="6" xfId="5" applyNumberFormat="1" applyFont="1" applyFill="1" applyBorder="1" applyAlignment="1">
      <alignment horizontal="right"/>
    </xf>
    <xf numFmtId="43" fontId="17" fillId="0" borderId="0" xfId="0" applyNumberFormat="1" applyFont="1" applyFill="1" applyAlignment="1">
      <alignment horizontal="center" vertical="center"/>
    </xf>
    <xf numFmtId="43" fontId="4" fillId="0" borderId="14" xfId="0" applyNumberFormat="1" applyFont="1" applyFill="1" applyBorder="1" applyAlignment="1">
      <alignment wrapText="1"/>
    </xf>
    <xf numFmtId="43" fontId="2" fillId="0" borderId="0" xfId="5" applyNumberFormat="1" applyFont="1" applyFill="1" applyBorder="1" applyAlignment="1">
      <alignment wrapText="1"/>
    </xf>
    <xf numFmtId="43" fontId="4" fillId="0" borderId="3" xfId="1" applyNumberFormat="1" applyFont="1" applyFill="1" applyBorder="1" applyAlignment="1"/>
    <xf numFmtId="43" fontId="4" fillId="0" borderId="9" xfId="1" applyNumberFormat="1" applyFont="1" applyFill="1" applyBorder="1" applyAlignment="1">
      <alignment horizontal="left" wrapText="1"/>
    </xf>
    <xf numFmtId="43" fontId="9" fillId="0" borderId="0" xfId="1" applyNumberFormat="1" applyFont="1" applyFill="1" applyBorder="1" applyAlignment="1">
      <alignment vertical="center"/>
    </xf>
    <xf numFmtId="43" fontId="4" fillId="0" borderId="0" xfId="1" applyNumberFormat="1" applyFont="1" applyFill="1" applyBorder="1" applyAlignment="1">
      <alignment horizontal="left" wrapText="1"/>
    </xf>
    <xf numFmtId="43" fontId="9" fillId="0" borderId="0" xfId="1" applyNumberFormat="1" applyFont="1" applyFill="1" applyBorder="1" applyAlignment="1">
      <alignment horizontal="center" vertical="center"/>
    </xf>
    <xf numFmtId="43" fontId="23" fillId="0" borderId="0" xfId="1" applyNumberFormat="1" applyFont="1" applyFill="1" applyBorder="1" applyAlignment="1">
      <alignment vertical="center"/>
    </xf>
    <xf numFmtId="43" fontId="4" fillId="0" borderId="0" xfId="1" applyNumberFormat="1" applyFont="1" applyFill="1" applyBorder="1" applyAlignment="1">
      <alignment wrapText="1"/>
    </xf>
    <xf numFmtId="43" fontId="4" fillId="0" borderId="7" xfId="1" applyNumberFormat="1" applyFont="1" applyFill="1" applyBorder="1" applyAlignment="1"/>
    <xf numFmtId="43" fontId="4" fillId="0" borderId="0" xfId="1" applyNumberFormat="1" applyFont="1" applyFill="1" applyBorder="1" applyAlignment="1">
      <alignment horizontal="center" vertical="center"/>
    </xf>
    <xf numFmtId="43" fontId="4" fillId="0" borderId="2" xfId="1" applyNumberFormat="1" applyFont="1" applyFill="1" applyBorder="1" applyAlignment="1">
      <alignment vertical="center"/>
    </xf>
    <xf numFmtId="43" fontId="9" fillId="0" borderId="7" xfId="1" applyNumberFormat="1" applyFont="1" applyFill="1" applyBorder="1" applyAlignment="1">
      <alignment vertical="center"/>
    </xf>
    <xf numFmtId="43" fontId="9" fillId="0" borderId="2" xfId="1" applyNumberFormat="1" applyFont="1" applyFill="1" applyBorder="1" applyAlignment="1">
      <alignment vertical="center"/>
    </xf>
    <xf numFmtId="43" fontId="4" fillId="0" borderId="6" xfId="1" applyNumberFormat="1" applyFont="1" applyFill="1" applyBorder="1" applyAlignment="1"/>
    <xf numFmtId="43" fontId="4" fillId="0" borderId="0" xfId="1" applyNumberFormat="1" applyFont="1" applyFill="1" applyBorder="1" applyAlignment="1">
      <alignment horizontal="right" vertical="center"/>
    </xf>
    <xf numFmtId="43" fontId="4" fillId="0" borderId="2" xfId="1" applyNumberFormat="1" applyFont="1" applyFill="1" applyBorder="1" applyAlignment="1">
      <alignment horizontal="center" vertical="center"/>
    </xf>
    <xf numFmtId="43" fontId="2" fillId="0" borderId="0" xfId="5" applyNumberFormat="1" applyFont="1" applyFill="1" applyBorder="1" applyAlignment="1">
      <alignment horizontal="center" vertical="center"/>
    </xf>
    <xf numFmtId="43" fontId="2" fillId="0" borderId="12" xfId="1" applyNumberFormat="1" applyFont="1" applyFill="1" applyBorder="1" applyAlignment="1">
      <alignment vertical="center"/>
    </xf>
    <xf numFmtId="43" fontId="2" fillId="0" borderId="0" xfId="1" applyNumberFormat="1" applyFont="1" applyFill="1" applyBorder="1" applyAlignment="1">
      <alignment vertical="center"/>
    </xf>
    <xf numFmtId="43" fontId="4" fillId="0" borderId="5" xfId="0" applyNumberFormat="1" applyFont="1" applyFill="1" applyBorder="1" applyAlignment="1">
      <alignment horizontal="left" wrapText="1"/>
    </xf>
    <xf numFmtId="43" fontId="4" fillId="0" borderId="2" xfId="0" applyNumberFormat="1" applyFont="1" applyBorder="1" applyAlignment="1">
      <alignment horizontal="left" wrapText="1"/>
    </xf>
    <xf numFmtId="43" fontId="2" fillId="0" borderId="12" xfId="0" applyNumberFormat="1" applyFont="1" applyFill="1" applyBorder="1" applyAlignment="1">
      <alignment vertical="center"/>
    </xf>
    <xf numFmtId="43" fontId="2" fillId="0" borderId="0" xfId="0" applyNumberFormat="1" applyFont="1" applyFill="1" applyAlignment="1">
      <alignment horizontal="left" vertical="center"/>
    </xf>
    <xf numFmtId="43" fontId="12" fillId="0" borderId="0" xfId="0" applyNumberFormat="1" applyFont="1" applyFill="1" applyBorder="1" applyAlignment="1">
      <alignment vertical="center"/>
    </xf>
    <xf numFmtId="43" fontId="4" fillId="2" borderId="6" xfId="0" applyNumberFormat="1" applyFont="1" applyFill="1" applyBorder="1" applyAlignment="1">
      <alignment vertical="center"/>
    </xf>
    <xf numFmtId="43" fontId="12" fillId="2" borderId="5" xfId="0" applyNumberFormat="1" applyFont="1" applyFill="1" applyBorder="1" applyAlignment="1">
      <alignment horizontal="center" vertical="center"/>
    </xf>
    <xf numFmtId="43" fontId="4" fillId="2" borderId="6" xfId="0" applyNumberFormat="1" applyFont="1" applyFill="1" applyBorder="1" applyAlignment="1">
      <alignment horizontal="center" vertical="center"/>
    </xf>
    <xf numFmtId="43" fontId="4" fillId="2" borderId="4" xfId="0" applyNumberFormat="1" applyFont="1" applyFill="1" applyBorder="1" applyAlignment="1">
      <alignment vertical="center"/>
    </xf>
    <xf numFmtId="43" fontId="4" fillId="2" borderId="4" xfId="0" applyNumberFormat="1" applyFont="1" applyFill="1" applyBorder="1" applyAlignment="1">
      <alignment horizontal="center" vertical="center" wrapText="1"/>
    </xf>
    <xf numFmtId="43" fontId="4" fillId="2" borderId="4" xfId="0" applyNumberFormat="1" applyFont="1" applyFill="1" applyBorder="1" applyAlignment="1">
      <alignment horizontal="center" vertical="center"/>
    </xf>
    <xf numFmtId="43" fontId="9" fillId="2" borderId="9" xfId="0" applyNumberFormat="1" applyFont="1" applyFill="1" applyBorder="1" applyAlignment="1"/>
    <xf numFmtId="43" fontId="9" fillId="2" borderId="8" xfId="0" applyNumberFormat="1" applyFont="1" applyFill="1" applyBorder="1"/>
    <xf numFmtId="43" fontId="9" fillId="2" borderId="9" xfId="0" applyNumberFormat="1" applyFont="1" applyFill="1" applyBorder="1" applyAlignment="1">
      <alignment horizontal="center"/>
    </xf>
    <xf numFmtId="43" fontId="9" fillId="2" borderId="9" xfId="0" applyNumberFormat="1" applyFont="1" applyFill="1" applyBorder="1"/>
    <xf numFmtId="43" fontId="4" fillId="0" borderId="13" xfId="1" applyNumberFormat="1" applyFont="1" applyFill="1" applyBorder="1" applyAlignment="1">
      <alignment horizontal="center" vertical="center"/>
    </xf>
    <xf numFmtId="43" fontId="4" fillId="2" borderId="5" xfId="0" applyNumberFormat="1" applyFont="1" applyFill="1" applyBorder="1" applyAlignment="1">
      <alignment horizontal="center" vertical="center"/>
    </xf>
    <xf numFmtId="43" fontId="4" fillId="2" borderId="7" xfId="0" applyNumberFormat="1" applyFont="1" applyFill="1" applyBorder="1" applyAlignment="1">
      <alignment horizontal="center" vertical="center"/>
    </xf>
    <xf numFmtId="43" fontId="4" fillId="2" borderId="7" xfId="0" applyNumberFormat="1" applyFont="1" applyFill="1" applyBorder="1" applyAlignment="1">
      <alignment horizontal="center" vertical="center" wrapText="1"/>
    </xf>
    <xf numFmtId="43" fontId="4" fillId="2" borderId="3" xfId="0" applyNumberFormat="1" applyFont="1" applyFill="1" applyBorder="1" applyAlignment="1">
      <alignment horizontal="center" vertical="center" wrapText="1"/>
    </xf>
    <xf numFmtId="43" fontId="4" fillId="2" borderId="3" xfId="0" applyNumberFormat="1" applyFont="1" applyFill="1" applyBorder="1" applyAlignment="1">
      <alignment horizontal="center" vertical="center"/>
    </xf>
    <xf numFmtId="43" fontId="9" fillId="2" borderId="8" xfId="0" applyNumberFormat="1" applyFont="1" applyFill="1" applyBorder="1" applyAlignment="1"/>
    <xf numFmtId="43" fontId="4" fillId="2" borderId="9" xfId="0" applyNumberFormat="1" applyFont="1" applyFill="1" applyBorder="1" applyAlignment="1">
      <alignment vertical="center"/>
    </xf>
    <xf numFmtId="43" fontId="4" fillId="2" borderId="8" xfId="0" applyNumberFormat="1" applyFont="1" applyFill="1" applyBorder="1" applyAlignment="1">
      <alignment vertical="center"/>
    </xf>
    <xf numFmtId="43" fontId="4" fillId="5" borderId="8" xfId="0" applyNumberFormat="1" applyFont="1" applyFill="1" applyBorder="1" applyAlignment="1">
      <alignment horizontal="center" vertical="center"/>
    </xf>
    <xf numFmtId="43" fontId="4" fillId="5" borderId="9" xfId="0" applyNumberFormat="1" applyFont="1" applyFill="1" applyBorder="1" applyAlignment="1">
      <alignment horizontal="center" vertical="center"/>
    </xf>
    <xf numFmtId="43" fontId="9" fillId="0" borderId="12" xfId="0" applyNumberFormat="1" applyFont="1" applyFill="1" applyBorder="1" applyAlignment="1"/>
    <xf numFmtId="43" fontId="9" fillId="0" borderId="0" xfId="0" applyNumberFormat="1" applyFont="1" applyFill="1" applyBorder="1" applyAlignment="1"/>
    <xf numFmtId="43" fontId="12" fillId="2" borderId="7" xfId="0" applyNumberFormat="1" applyFont="1" applyFill="1" applyBorder="1" applyAlignment="1">
      <alignment vertical="center" wrapText="1"/>
    </xf>
    <xf numFmtId="43" fontId="4" fillId="0" borderId="8" xfId="0" applyNumberFormat="1" applyFont="1" applyFill="1" applyBorder="1" applyAlignment="1">
      <alignment wrapText="1"/>
    </xf>
    <xf numFmtId="43" fontId="4" fillId="0" borderId="4" xfId="0" applyNumberFormat="1" applyFont="1" applyFill="1" applyBorder="1" applyAlignment="1">
      <alignment horizontal="center" vertical="center"/>
    </xf>
    <xf numFmtId="43" fontId="4" fillId="2" borderId="5" xfId="0" applyNumberFormat="1" applyFont="1" applyFill="1" applyBorder="1" applyAlignment="1">
      <alignment vertical="center"/>
    </xf>
    <xf numFmtId="43" fontId="4" fillId="2" borderId="2" xfId="0" applyNumberFormat="1" applyFont="1" applyFill="1" applyBorder="1" applyAlignment="1">
      <alignment horizontal="center"/>
    </xf>
    <xf numFmtId="43" fontId="4" fillId="2" borderId="6" xfId="0" applyNumberFormat="1" applyFont="1" applyFill="1" applyBorder="1" applyAlignment="1">
      <alignment horizontal="center"/>
    </xf>
    <xf numFmtId="43" fontId="4" fillId="0" borderId="9" xfId="0" applyNumberFormat="1" applyFont="1" applyFill="1" applyBorder="1" applyAlignment="1">
      <alignment vertical="center"/>
    </xf>
    <xf numFmtId="43" fontId="4" fillId="0" borderId="8" xfId="0" applyNumberFormat="1" applyFont="1" applyFill="1" applyBorder="1" applyAlignment="1"/>
    <xf numFmtId="43" fontId="4" fillId="0" borderId="9" xfId="0" applyNumberFormat="1" applyFont="1" applyFill="1" applyBorder="1" applyAlignment="1"/>
    <xf numFmtId="43" fontId="4" fillId="2" borderId="6" xfId="0" applyNumberFormat="1" applyFont="1" applyFill="1" applyBorder="1" applyAlignment="1">
      <alignment vertical="center" wrapText="1"/>
    </xf>
    <xf numFmtId="43" fontId="4" fillId="0" borderId="9" xfId="0" applyNumberFormat="1" applyFont="1" applyFill="1" applyBorder="1" applyAlignment="1">
      <alignment vertical="center" wrapText="1"/>
    </xf>
    <xf numFmtId="43" fontId="13" fillId="0" borderId="0" xfId="0" applyNumberFormat="1" applyFont="1" applyFill="1" applyAlignment="1"/>
    <xf numFmtId="43" fontId="4" fillId="0" borderId="0" xfId="0" applyNumberFormat="1" applyFont="1" applyFill="1" applyAlignment="1">
      <alignment wrapText="1"/>
    </xf>
    <xf numFmtId="43" fontId="2" fillId="0" borderId="5" xfId="5" applyNumberFormat="1" applyFont="1" applyFill="1" applyBorder="1" applyAlignment="1">
      <alignment horizontal="right" wrapText="1"/>
    </xf>
    <xf numFmtId="43" fontId="2" fillId="0" borderId="13" xfId="5" applyNumberFormat="1" applyFont="1" applyFill="1" applyBorder="1" applyAlignment="1">
      <alignment horizontal="right" wrapText="1"/>
    </xf>
    <xf numFmtId="43" fontId="2" fillId="0" borderId="2" xfId="5" applyNumberFormat="1" applyFont="1" applyFill="1" applyBorder="1" applyAlignment="1">
      <alignment horizontal="right" wrapText="1"/>
    </xf>
    <xf numFmtId="43" fontId="8" fillId="0" borderId="0" xfId="1" applyNumberFormat="1" applyFont="1" applyFill="1" applyBorder="1" applyAlignment="1"/>
    <xf numFmtId="43" fontId="11" fillId="0" borderId="0" xfId="1" applyNumberFormat="1" applyFont="1" applyFill="1" applyAlignment="1">
      <alignment horizontal="left"/>
    </xf>
    <xf numFmtId="43" fontId="9" fillId="0" borderId="0" xfId="1" applyNumberFormat="1" applyFont="1" applyFill="1" applyAlignment="1"/>
    <xf numFmtId="43" fontId="4" fillId="0" borderId="0" xfId="1" applyNumberFormat="1" applyFont="1" applyFill="1" applyAlignment="1">
      <alignment horizontal="left" vertical="top" wrapText="1"/>
    </xf>
    <xf numFmtId="43" fontId="13" fillId="0" borderId="0" xfId="1" applyNumberFormat="1" applyFont="1" applyFill="1" applyAlignment="1"/>
    <xf numFmtId="43" fontId="4" fillId="0" borderId="0" xfId="1" applyNumberFormat="1" applyFont="1" applyFill="1" applyAlignment="1">
      <alignment horizontal="left"/>
    </xf>
    <xf numFmtId="43" fontId="9" fillId="0" borderId="0" xfId="1" applyNumberFormat="1" applyFont="1" applyFill="1" applyAlignment="1">
      <alignment horizontal="left"/>
    </xf>
    <xf numFmtId="43" fontId="35" fillId="0" borderId="0" xfId="1" applyNumberFormat="1" applyFont="1" applyFill="1" applyAlignment="1"/>
    <xf numFmtId="43" fontId="4" fillId="0" borderId="0" xfId="1" applyNumberFormat="1" applyFont="1" applyFill="1" applyAlignment="1">
      <alignment horizontal="center"/>
    </xf>
    <xf numFmtId="43" fontId="4" fillId="0" borderId="0" xfId="1" applyNumberFormat="1" applyFont="1" applyFill="1" applyAlignment="1">
      <alignment horizontal="right"/>
    </xf>
    <xf numFmtId="43" fontId="4" fillId="0" borderId="0" xfId="2" applyNumberFormat="1" applyFont="1" applyFill="1" applyBorder="1" applyAlignment="1">
      <alignment vertical="center"/>
    </xf>
    <xf numFmtId="43" fontId="4" fillId="0" borderId="0" xfId="2" applyNumberFormat="1" applyFont="1" applyFill="1" applyBorder="1" applyAlignment="1">
      <alignment horizontal="center"/>
    </xf>
    <xf numFmtId="43" fontId="11" fillId="0" borderId="0" xfId="1" applyNumberFormat="1" applyFont="1" applyBorder="1" applyAlignment="1">
      <alignment horizontal="left" vertical="top"/>
    </xf>
    <xf numFmtId="43" fontId="4" fillId="0" borderId="0" xfId="1" applyNumberFormat="1" applyFont="1" applyBorder="1" applyAlignment="1">
      <alignment horizontal="right" vertical="top" wrapText="1"/>
    </xf>
    <xf numFmtId="43" fontId="4" fillId="0" borderId="0" xfId="1" applyNumberFormat="1" applyFont="1" applyAlignment="1">
      <alignment horizontal="left" vertical="top" wrapText="1"/>
    </xf>
    <xf numFmtId="43" fontId="13" fillId="0" borderId="0" xfId="1" applyNumberFormat="1" applyFont="1" applyFill="1" applyBorder="1" applyAlignment="1"/>
    <xf numFmtId="43" fontId="4" fillId="0" borderId="0" xfId="1" applyNumberFormat="1" applyFont="1" applyAlignment="1">
      <alignment wrapText="1"/>
    </xf>
    <xf numFmtId="43" fontId="9" fillId="0" borderId="0" xfId="1" applyNumberFormat="1" applyFont="1" applyAlignment="1">
      <alignment horizontal="left" vertical="top" wrapText="1"/>
    </xf>
    <xf numFmtId="43" fontId="4" fillId="0" borderId="0" xfId="1" applyNumberFormat="1" applyFont="1" applyAlignment="1">
      <alignment vertical="top" wrapText="1"/>
    </xf>
    <xf numFmtId="43" fontId="35" fillId="0" borderId="0" xfId="1" applyNumberFormat="1" applyFont="1" applyAlignment="1">
      <alignment vertical="top" wrapText="1"/>
    </xf>
    <xf numFmtId="43" fontId="4" fillId="0" borderId="0" xfId="1" applyNumberFormat="1" applyFont="1" applyAlignment="1">
      <alignment horizontal="right" vertical="top" wrapText="1"/>
    </xf>
    <xf numFmtId="43" fontId="4" fillId="0" borderId="9" xfId="1" applyNumberFormat="1" applyFont="1" applyBorder="1" applyAlignment="1">
      <alignment horizontal="left" wrapText="1"/>
    </xf>
    <xf numFmtId="43" fontId="14" fillId="0" borderId="0" xfId="1" applyNumberFormat="1" applyFont="1" applyAlignment="1">
      <alignment vertical="top" wrapText="1"/>
    </xf>
    <xf numFmtId="43" fontId="1" fillId="0" borderId="0" xfId="0" applyNumberFormat="1" applyFont="1" applyFill="1" applyAlignment="1"/>
    <xf numFmtId="43" fontId="2" fillId="0" borderId="0" xfId="0" applyNumberFormat="1" applyFont="1" applyFill="1" applyAlignment="1"/>
    <xf numFmtId="43" fontId="4" fillId="0" borderId="15" xfId="0" applyNumberFormat="1" applyFont="1" applyFill="1" applyBorder="1" applyAlignment="1">
      <alignment horizontal="right"/>
    </xf>
    <xf numFmtId="43" fontId="13" fillId="0" borderId="0" xfId="0" applyNumberFormat="1" applyFont="1" applyAlignment="1">
      <alignment horizontal="left" vertical="top" wrapText="1"/>
    </xf>
    <xf numFmtId="43" fontId="4" fillId="0" borderId="0" xfId="0" applyNumberFormat="1" applyFont="1" applyBorder="1" applyAlignment="1">
      <alignment horizontal="left" vertical="center" wrapText="1"/>
    </xf>
    <xf numFmtId="43" fontId="2" fillId="0" borderId="0" xfId="0" applyNumberFormat="1" applyFont="1" applyFill="1" applyAlignment="1">
      <alignment horizontal="center" vertical="center"/>
    </xf>
    <xf numFmtId="43" fontId="2" fillId="0" borderId="0" xfId="0" applyNumberFormat="1" applyFont="1" applyFill="1" applyBorder="1" applyAlignment="1">
      <alignment horizontal="center" vertical="center"/>
    </xf>
    <xf numFmtId="43" fontId="2" fillId="0" borderId="0" xfId="0" applyNumberFormat="1" applyFont="1" applyFill="1" applyBorder="1" applyAlignment="1">
      <alignment wrapText="1"/>
    </xf>
    <xf numFmtId="2" fontId="4" fillId="0" borderId="0" xfId="1" applyNumberFormat="1" applyFont="1" applyFill="1" applyAlignment="1">
      <alignment horizontal="left" vertical="top"/>
    </xf>
    <xf numFmtId="2" fontId="4" fillId="0" borderId="0" xfId="1" applyNumberFormat="1" applyFont="1" applyFill="1" applyAlignment="1"/>
    <xf numFmtId="2" fontId="4" fillId="0" borderId="0" xfId="1" applyNumberFormat="1" applyFont="1" applyFill="1" applyBorder="1" applyAlignment="1"/>
    <xf numFmtId="2" fontId="11" fillId="0" borderId="0" xfId="1" applyNumberFormat="1" applyFont="1" applyFill="1" applyAlignment="1"/>
    <xf numFmtId="2" fontId="2" fillId="0" borderId="0" xfId="1" applyNumberFormat="1" applyFont="1" applyFill="1" applyAlignment="1"/>
    <xf numFmtId="2" fontId="4" fillId="0" borderId="0" xfId="1" applyNumberFormat="1" applyFont="1" applyFill="1" applyAlignment="1">
      <alignment horizontal="left"/>
    </xf>
    <xf numFmtId="2" fontId="2" fillId="0" borderId="0" xfId="1" applyNumberFormat="1" applyFont="1" applyFill="1" applyBorder="1" applyAlignment="1"/>
    <xf numFmtId="2" fontId="9" fillId="0" borderId="0" xfId="1" applyNumberFormat="1" applyFont="1" applyFill="1" applyAlignment="1">
      <alignment horizontal="left"/>
    </xf>
    <xf numFmtId="2" fontId="35" fillId="0" borderId="0" xfId="1" applyNumberFormat="1" applyFont="1" applyFill="1" applyAlignment="1"/>
    <xf numFmtId="2" fontId="4" fillId="0" borderId="0" xfId="1" applyNumberFormat="1" applyFont="1" applyFill="1"/>
    <xf numFmtId="2" fontId="4" fillId="0" borderId="0" xfId="1" applyNumberFormat="1" applyFont="1" applyFill="1" applyAlignment="1">
      <alignment horizontal="right"/>
    </xf>
    <xf numFmtId="2" fontId="2" fillId="0" borderId="11" xfId="1" applyNumberFormat="1" applyFont="1" applyFill="1" applyBorder="1" applyAlignment="1"/>
    <xf numFmtId="2" fontId="2" fillId="0" borderId="13" xfId="1" applyNumberFormat="1" applyFont="1" applyFill="1" applyBorder="1" applyAlignment="1"/>
    <xf numFmtId="2" fontId="2" fillId="0" borderId="10" xfId="1" applyNumberFormat="1" applyFont="1" applyFill="1" applyBorder="1" applyAlignment="1">
      <alignment horizontal="left" indent="1"/>
    </xf>
    <xf numFmtId="2" fontId="2" fillId="0" borderId="10" xfId="1" applyNumberFormat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left" vertical="center" wrapText="1"/>
    </xf>
    <xf numFmtId="2" fontId="2" fillId="0" borderId="12" xfId="1" applyNumberFormat="1" applyFont="1" applyFill="1" applyBorder="1" applyAlignment="1"/>
    <xf numFmtId="2" fontId="2" fillId="0" borderId="4" xfId="1" applyNumberFormat="1" applyFont="1" applyFill="1" applyBorder="1" applyAlignment="1"/>
    <xf numFmtId="2" fontId="4" fillId="0" borderId="0" xfId="1" applyNumberFormat="1" applyFont="1" applyBorder="1" applyAlignment="1">
      <alignment vertical="center" wrapText="1"/>
    </xf>
    <xf numFmtId="43" fontId="2" fillId="0" borderId="0" xfId="0" applyNumberFormat="1" applyFont="1" applyFill="1" applyAlignment="1">
      <alignment horizontal="center"/>
    </xf>
    <xf numFmtId="43" fontId="4" fillId="0" borderId="0" xfId="0" applyNumberFormat="1" applyFont="1"/>
    <xf numFmtId="43" fontId="4" fillId="3" borderId="0" xfId="0" applyNumberFormat="1" applyFont="1" applyFill="1"/>
    <xf numFmtId="43" fontId="4" fillId="0" borderId="0" xfId="0" applyNumberFormat="1" applyFont="1" applyBorder="1"/>
    <xf numFmtId="43" fontId="2" fillId="0" borderId="7" xfId="0" applyNumberFormat="1" applyFont="1" applyFill="1" applyBorder="1" applyAlignment="1">
      <alignment wrapText="1"/>
    </xf>
    <xf numFmtId="43" fontId="4" fillId="0" borderId="0" xfId="1" applyNumberFormat="1" applyFont="1" applyAlignment="1">
      <alignment vertical="center" wrapText="1"/>
    </xf>
    <xf numFmtId="43" fontId="4" fillId="0" borderId="0" xfId="1" applyNumberFormat="1" applyFont="1" applyBorder="1" applyAlignment="1">
      <alignment vertical="center" wrapText="1"/>
    </xf>
    <xf numFmtId="43" fontId="4" fillId="0" borderId="0" xfId="1" applyNumberFormat="1" applyFont="1" applyAlignment="1">
      <alignment vertical="center"/>
    </xf>
    <xf numFmtId="43" fontId="4" fillId="0" borderId="0" xfId="1" applyNumberFormat="1" applyFont="1" applyBorder="1" applyAlignment="1">
      <alignment vertical="center"/>
    </xf>
    <xf numFmtId="43" fontId="2" fillId="3" borderId="2" xfId="0" applyNumberFormat="1" applyFont="1" applyFill="1" applyBorder="1" applyAlignment="1">
      <alignment wrapText="1"/>
    </xf>
    <xf numFmtId="43" fontId="2" fillId="3" borderId="3" xfId="0" applyNumberFormat="1" applyFont="1" applyFill="1" applyBorder="1" applyAlignment="1">
      <alignment wrapText="1"/>
    </xf>
    <xf numFmtId="43" fontId="1" fillId="0" borderId="8" xfId="0" applyNumberFormat="1" applyFont="1" applyFill="1" applyBorder="1" applyAlignment="1">
      <alignment wrapText="1"/>
    </xf>
    <xf numFmtId="43" fontId="2" fillId="0" borderId="0" xfId="0" applyNumberFormat="1" applyFont="1" applyFill="1" applyBorder="1" applyAlignment="1"/>
    <xf numFmtId="43" fontId="1" fillId="0" borderId="0" xfId="0" applyNumberFormat="1" applyFont="1" applyFill="1" applyBorder="1" applyAlignment="1"/>
    <xf numFmtId="43" fontId="4" fillId="0" borderId="0" xfId="0" applyNumberFormat="1" applyFont="1" applyAlignment="1"/>
    <xf numFmtId="43" fontId="4" fillId="0" borderId="6" xfId="3" applyNumberFormat="1" applyFont="1" applyBorder="1" applyAlignment="1">
      <alignment vertical="top" wrapText="1"/>
    </xf>
    <xf numFmtId="43" fontId="4" fillId="3" borderId="5" xfId="3" applyNumberFormat="1" applyFont="1" applyFill="1" applyBorder="1" applyAlignment="1" applyProtection="1">
      <alignment vertical="center"/>
      <protection locked="0"/>
    </xf>
    <xf numFmtId="43" fontId="4" fillId="0" borderId="5" xfId="3" applyNumberFormat="1" applyFont="1" applyBorder="1" applyAlignment="1">
      <alignment vertical="center" wrapText="1"/>
    </xf>
    <xf numFmtId="43" fontId="4" fillId="3" borderId="4" xfId="3" applyNumberFormat="1" applyFont="1" applyFill="1" applyBorder="1" applyAlignment="1" applyProtection="1">
      <alignment vertical="center"/>
      <protection locked="0"/>
    </xf>
    <xf numFmtId="43" fontId="4" fillId="3" borderId="16" xfId="3" applyNumberFormat="1" applyFont="1" applyFill="1" applyBorder="1" applyAlignment="1" applyProtection="1">
      <alignment vertical="center"/>
      <protection locked="0"/>
    </xf>
    <xf numFmtId="43" fontId="4" fillId="3" borderId="0" xfId="3" applyNumberFormat="1" applyFont="1" applyFill="1" applyAlignment="1" applyProtection="1">
      <alignment vertical="center" wrapText="1"/>
      <protection locked="0"/>
    </xf>
    <xf numFmtId="43" fontId="4" fillId="3" borderId="13" xfId="3" applyNumberFormat="1" applyFont="1" applyFill="1" applyBorder="1" applyAlignment="1" applyProtection="1">
      <alignment vertical="center" wrapText="1"/>
      <protection locked="0"/>
    </xf>
    <xf numFmtId="43" fontId="24" fillId="0" borderId="6" xfId="3" applyNumberFormat="1" applyFont="1" applyBorder="1" applyAlignment="1">
      <alignment vertical="center" wrapText="1"/>
    </xf>
    <xf numFmtId="43" fontId="24" fillId="0" borderId="5" xfId="3" applyNumberFormat="1" applyFont="1" applyBorder="1" applyAlignment="1">
      <alignment vertical="center" wrapText="1"/>
    </xf>
    <xf numFmtId="43" fontId="24" fillId="0" borderId="4" xfId="3" applyNumberFormat="1" applyFont="1" applyBorder="1" applyAlignment="1">
      <alignment vertical="center" wrapText="1"/>
    </xf>
    <xf numFmtId="43" fontId="2" fillId="3" borderId="7" xfId="0" applyNumberFormat="1" applyFont="1" applyFill="1" applyBorder="1" applyAlignment="1">
      <alignment horizontal="left" vertical="center" wrapText="1"/>
    </xf>
    <xf numFmtId="43" fontId="2" fillId="3" borderId="2" xfId="0" applyNumberFormat="1" applyFont="1" applyFill="1" applyBorder="1" applyAlignment="1">
      <alignment horizontal="left" vertical="center" wrapText="1"/>
    </xf>
    <xf numFmtId="43" fontId="2" fillId="3" borderId="7" xfId="0" applyNumberFormat="1" applyFont="1" applyFill="1" applyBorder="1" applyAlignment="1">
      <alignment horizontal="left" wrapText="1"/>
    </xf>
    <xf numFmtId="43" fontId="2" fillId="3" borderId="2" xfId="0" applyNumberFormat="1" applyFont="1" applyFill="1" applyBorder="1" applyAlignment="1">
      <alignment horizontal="left" wrapText="1"/>
    </xf>
    <xf numFmtId="43" fontId="2" fillId="0" borderId="3" xfId="0" applyNumberFormat="1" applyFont="1" applyFill="1" applyBorder="1" applyAlignment="1">
      <alignment horizontal="left" wrapText="1"/>
    </xf>
    <xf numFmtId="43" fontId="2" fillId="3" borderId="2" xfId="0" applyNumberFormat="1" applyFont="1" applyFill="1" applyBorder="1" applyAlignment="1"/>
    <xf numFmtId="43" fontId="2" fillId="3" borderId="3" xfId="0" applyNumberFormat="1" applyFont="1" applyFill="1" applyBorder="1" applyAlignment="1"/>
    <xf numFmtId="43" fontId="1" fillId="0" borderId="10" xfId="0" applyNumberFormat="1" applyFont="1" applyFill="1" applyBorder="1" applyAlignment="1"/>
    <xf numFmtId="43" fontId="4" fillId="0" borderId="0" xfId="3" applyNumberFormat="1" applyFont="1" applyBorder="1" applyAlignment="1">
      <alignment vertical="center" wrapText="1"/>
    </xf>
    <xf numFmtId="43" fontId="4" fillId="3" borderId="0" xfId="3" applyNumberFormat="1" applyFont="1" applyFill="1" applyAlignment="1" applyProtection="1">
      <alignment vertical="center"/>
      <protection locked="0"/>
    </xf>
    <xf numFmtId="43" fontId="4" fillId="0" borderId="0" xfId="3" applyNumberFormat="1" applyFont="1" applyAlignment="1">
      <alignment vertical="center" wrapText="1"/>
    </xf>
    <xf numFmtId="43" fontId="4" fillId="3" borderId="0" xfId="3" applyNumberFormat="1" applyFont="1" applyFill="1" applyBorder="1" applyAlignment="1" applyProtection="1">
      <alignment vertical="center"/>
      <protection locked="0"/>
    </xf>
    <xf numFmtId="43" fontId="1" fillId="0" borderId="0" xfId="0" applyNumberFormat="1" applyFont="1" applyFill="1" applyBorder="1" applyAlignment="1">
      <alignment horizontal="center" wrapText="1"/>
    </xf>
    <xf numFmtId="43" fontId="4" fillId="0" borderId="0" xfId="3" applyNumberFormat="1" applyFont="1" applyAlignment="1">
      <alignment vertical="center"/>
    </xf>
    <xf numFmtId="43" fontId="2" fillId="0" borderId="0" xfId="0" applyNumberFormat="1" applyFont="1" applyFill="1" applyBorder="1" applyAlignment="1">
      <alignment horizontal="left" vertical="center"/>
    </xf>
    <xf numFmtId="43" fontId="22" fillId="0" borderId="0" xfId="0" applyNumberFormat="1" applyFont="1" applyFill="1" applyBorder="1" applyAlignment="1"/>
    <xf numFmtId="43" fontId="4" fillId="0" borderId="0" xfId="0" applyNumberFormat="1" applyFont="1" applyBorder="1" applyAlignment="1"/>
    <xf numFmtId="43" fontId="15" fillId="0" borderId="0" xfId="0" applyNumberFormat="1" applyFont="1" applyFill="1"/>
    <xf numFmtId="43" fontId="4" fillId="0" borderId="0" xfId="0" applyNumberFormat="1" applyFont="1" applyFill="1" applyAlignment="1">
      <alignment horizontal="left" vertical="top" wrapText="1"/>
    </xf>
    <xf numFmtId="43" fontId="9" fillId="0" borderId="0" xfId="0" applyNumberFormat="1" applyFont="1" applyFill="1" applyAlignment="1">
      <alignment horizontal="left" vertical="top" wrapText="1"/>
    </xf>
    <xf numFmtId="43" fontId="4" fillId="0" borderId="0" xfId="0" applyNumberFormat="1" applyFont="1" applyFill="1" applyAlignment="1">
      <alignment vertical="top" wrapText="1"/>
    </xf>
    <xf numFmtId="43" fontId="4" fillId="0" borderId="15" xfId="0" applyNumberFormat="1" applyFont="1" applyFill="1" applyBorder="1" applyAlignment="1">
      <alignment horizontal="left" vertical="top" wrapText="1"/>
    </xf>
    <xf numFmtId="43" fontId="4" fillId="0" borderId="15" xfId="0" applyNumberFormat="1" applyFont="1" applyFill="1" applyBorder="1" applyAlignment="1">
      <alignment horizontal="right" vertical="top" wrapText="1"/>
    </xf>
    <xf numFmtId="43" fontId="4" fillId="0" borderId="0" xfId="0" applyNumberFormat="1" applyFont="1" applyFill="1" applyBorder="1" applyAlignment="1">
      <alignment horizontal="right" vertical="top" wrapText="1"/>
    </xf>
    <xf numFmtId="43" fontId="1" fillId="0" borderId="2" xfId="0" applyNumberFormat="1" applyFont="1" applyFill="1" applyBorder="1" applyAlignment="1">
      <alignment horizontal="center" vertical="top" wrapText="1"/>
    </xf>
    <xf numFmtId="43" fontId="2" fillId="0" borderId="0" xfId="0" applyNumberFormat="1" applyFont="1" applyFill="1" applyBorder="1"/>
    <xf numFmtId="43" fontId="1" fillId="0" borderId="2" xfId="0" applyNumberFormat="1" applyFont="1" applyFill="1" applyBorder="1" applyAlignment="1">
      <alignment horizontal="center" vertical="top"/>
    </xf>
    <xf numFmtId="43" fontId="2" fillId="0" borderId="6" xfId="0" applyNumberFormat="1" applyFont="1" applyFill="1" applyBorder="1" applyAlignment="1">
      <alignment horizontal="justify" vertical="top" wrapText="1"/>
    </xf>
    <xf numFmtId="43" fontId="2" fillId="0" borderId="5" xfId="0" applyNumberFormat="1" applyFont="1" applyFill="1" applyBorder="1" applyAlignment="1">
      <alignment horizontal="justify" vertical="top" wrapText="1"/>
    </xf>
    <xf numFmtId="43" fontId="2" fillId="0" borderId="4" xfId="0" applyNumberFormat="1" applyFont="1" applyFill="1" applyBorder="1" applyAlignment="1">
      <alignment horizontal="justify" vertical="top" wrapText="1"/>
    </xf>
    <xf numFmtId="43" fontId="2" fillId="0" borderId="0" xfId="0" applyNumberFormat="1" applyFont="1" applyFill="1" applyBorder="1" applyAlignment="1">
      <alignment horizontal="justify" vertical="top" wrapText="1"/>
    </xf>
    <xf numFmtId="43" fontId="2" fillId="0" borderId="0" xfId="0" applyNumberFormat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right" vertical="top" wrapText="1"/>
    </xf>
    <xf numFmtId="43" fontId="2" fillId="0" borderId="15" xfId="0" applyNumberFormat="1" applyFont="1" applyFill="1" applyBorder="1" applyAlignment="1">
      <alignment horizontal="left" vertical="top" wrapText="1"/>
    </xf>
    <xf numFmtId="43" fontId="2" fillId="0" borderId="15" xfId="0" applyNumberFormat="1" applyFont="1" applyFill="1" applyBorder="1" applyAlignment="1">
      <alignment horizontal="right" vertical="top" wrapText="1"/>
    </xf>
    <xf numFmtId="43" fontId="2" fillId="0" borderId="0" xfId="0" applyNumberFormat="1" applyFont="1" applyFill="1" applyAlignment="1">
      <alignment vertical="top"/>
    </xf>
    <xf numFmtId="43" fontId="2" fillId="0" borderId="0" xfId="0" applyNumberFormat="1" applyFont="1" applyFill="1" applyAlignment="1">
      <alignment vertical="center" wrapText="1"/>
    </xf>
    <xf numFmtId="43" fontId="2" fillId="0" borderId="0" xfId="0" applyNumberFormat="1" applyFont="1" applyFill="1" applyAlignment="1">
      <alignment vertical="center"/>
    </xf>
    <xf numFmtId="43" fontId="2" fillId="0" borderId="13" xfId="0" applyNumberFormat="1" applyFont="1" applyFill="1" applyBorder="1" applyAlignment="1">
      <alignment horizontal="left"/>
    </xf>
    <xf numFmtId="43" fontId="2" fillId="0" borderId="0" xfId="0" applyNumberFormat="1" applyFont="1" applyFill="1" applyAlignment="1">
      <alignment wrapText="1"/>
    </xf>
    <xf numFmtId="43" fontId="2" fillId="0" borderId="13" xfId="0" applyNumberFormat="1" applyFont="1" applyFill="1" applyBorder="1" applyAlignment="1"/>
    <xf numFmtId="43" fontId="2" fillId="0" borderId="15" xfId="0" applyNumberFormat="1" applyFont="1" applyFill="1" applyBorder="1" applyAlignment="1"/>
    <xf numFmtId="43" fontId="2" fillId="0" borderId="12" xfId="0" applyNumberFormat="1" applyFont="1" applyFill="1" applyBorder="1" applyAlignment="1"/>
    <xf numFmtId="43" fontId="38" fillId="0" borderId="12" xfId="5" applyNumberFormat="1" applyFont="1" applyFill="1" applyBorder="1" applyAlignment="1">
      <alignment horizontal="right" wrapText="1"/>
    </xf>
    <xf numFmtId="43" fontId="38" fillId="0" borderId="0" xfId="5" applyNumberFormat="1" applyFont="1" applyFill="1" applyBorder="1" applyAlignment="1">
      <alignment horizontal="right" wrapText="1"/>
    </xf>
    <xf numFmtId="43" fontId="38" fillId="0" borderId="15" xfId="5" applyNumberFormat="1" applyFont="1" applyFill="1" applyBorder="1" applyAlignment="1">
      <alignment horizontal="right" wrapText="1"/>
    </xf>
    <xf numFmtId="43" fontId="2" fillId="0" borderId="2" xfId="0" applyNumberFormat="1" applyFont="1" applyFill="1" applyBorder="1" applyAlignment="1"/>
    <xf numFmtId="43" fontId="2" fillId="0" borderId="4" xfId="0" applyNumberFormat="1" applyFont="1" applyFill="1" applyBorder="1" applyAlignment="1"/>
    <xf numFmtId="43" fontId="2" fillId="0" borderId="7" xfId="0" applyNumberFormat="1" applyFont="1" applyFill="1" applyBorder="1" applyAlignment="1"/>
    <xf numFmtId="43" fontId="2" fillId="0" borderId="3" xfId="0" applyNumberFormat="1" applyFont="1" applyFill="1" applyBorder="1" applyAlignment="1"/>
    <xf numFmtId="43" fontId="2" fillId="0" borderId="2" xfId="1" applyNumberFormat="1" applyFont="1" applyFill="1" applyBorder="1" applyAlignment="1"/>
    <xf numFmtId="43" fontId="2" fillId="0" borderId="0" xfId="0" applyNumberFormat="1" applyFont="1" applyFill="1" applyAlignment="1">
      <alignment horizontal="left" wrapText="1"/>
    </xf>
    <xf numFmtId="43" fontId="2" fillId="0" borderId="0" xfId="0" applyNumberFormat="1" applyFont="1" applyFill="1" applyAlignment="1">
      <alignment horizontal="left"/>
    </xf>
    <xf numFmtId="43" fontId="2" fillId="0" borderId="3" xfId="1" applyNumberFormat="1" applyFont="1" applyFill="1" applyBorder="1" applyAlignment="1"/>
    <xf numFmtId="43" fontId="39" fillId="0" borderId="0" xfId="0" applyNumberFormat="1" applyFont="1" applyFill="1" applyBorder="1" applyAlignment="1">
      <alignment horizontal="center" wrapText="1"/>
    </xf>
    <xf numFmtId="43" fontId="2" fillId="0" borderId="6" xfId="0" applyNumberFormat="1" applyFont="1" applyFill="1" applyBorder="1" applyAlignment="1"/>
    <xf numFmtId="43" fontId="2" fillId="0" borderId="1" xfId="0" applyNumberFormat="1" applyFont="1" applyFill="1" applyBorder="1" applyAlignment="1"/>
    <xf numFmtId="43" fontId="2" fillId="0" borderId="9" xfId="0" applyNumberFormat="1" applyFont="1" applyFill="1" applyBorder="1" applyAlignment="1"/>
    <xf numFmtId="43" fontId="2" fillId="0" borderId="5" xfId="0" applyNumberFormat="1" applyFont="1" applyFill="1" applyBorder="1" applyAlignment="1"/>
    <xf numFmtId="43" fontId="2" fillId="0" borderId="0" xfId="0" applyNumberFormat="1" applyFont="1" applyFill="1" applyBorder="1" applyAlignment="1">
      <alignment horizontal="center" wrapText="1"/>
    </xf>
    <xf numFmtId="43" fontId="5" fillId="0" borderId="9" xfId="0" applyNumberFormat="1" applyFont="1" applyFill="1" applyBorder="1"/>
    <xf numFmtId="43" fontId="4" fillId="0" borderId="0" xfId="0" applyNumberFormat="1" applyFont="1" applyBorder="1" applyAlignment="1">
      <alignment vertical="center" wrapText="1"/>
    </xf>
    <xf numFmtId="43" fontId="35" fillId="3" borderId="0" xfId="0" applyNumberFormat="1" applyFont="1" applyFill="1"/>
    <xf numFmtId="43" fontId="2" fillId="0" borderId="2" xfId="8" quotePrefix="1" applyNumberFormat="1" applyFont="1" applyFill="1" applyBorder="1" applyAlignment="1">
      <alignment horizontal="right"/>
    </xf>
    <xf numFmtId="43" fontId="9" fillId="2" borderId="0" xfId="0" applyNumberFormat="1" applyFont="1" applyFill="1" applyBorder="1" applyAlignment="1">
      <alignment horizontal="justify" vertical="center"/>
    </xf>
    <xf numFmtId="43" fontId="2" fillId="2" borderId="0" xfId="8" applyNumberFormat="1" applyFont="1" applyFill="1" applyBorder="1" applyAlignment="1">
      <alignment horizontal="right"/>
    </xf>
    <xf numFmtId="43" fontId="2" fillId="4" borderId="0" xfId="8" applyNumberFormat="1" applyFont="1" applyFill="1" applyBorder="1" applyAlignment="1">
      <alignment horizontal="right"/>
    </xf>
    <xf numFmtId="0" fontId="4" fillId="0" borderId="5" xfId="1" applyNumberFormat="1" applyFont="1" applyBorder="1" applyAlignment="1">
      <alignment horizontal="left" vertical="top" wrapText="1"/>
    </xf>
    <xf numFmtId="0" fontId="4" fillId="0" borderId="9" xfId="1" applyNumberFormat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right" vertical="top" wrapText="1"/>
    </xf>
    <xf numFmtId="0" fontId="4" fillId="0" borderId="12" xfId="1" applyFont="1" applyBorder="1" applyAlignment="1">
      <alignment horizontal="right" vertical="top" wrapText="1"/>
    </xf>
    <xf numFmtId="0" fontId="4" fillId="0" borderId="11" xfId="1" applyFont="1" applyBorder="1" applyAlignment="1">
      <alignment horizontal="left" vertical="center" wrapText="1"/>
    </xf>
    <xf numFmtId="0" fontId="4" fillId="3" borderId="13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0" xfId="1" applyFont="1" applyFill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justify" vertical="top"/>
    </xf>
    <xf numFmtId="0" fontId="4" fillId="0" borderId="5" xfId="1" applyFont="1" applyBorder="1" applyAlignment="1">
      <alignment horizontal="justify" vertical="top"/>
    </xf>
    <xf numFmtId="43" fontId="2" fillId="0" borderId="0" xfId="8" applyNumberFormat="1" applyFont="1" applyBorder="1" applyAlignment="1"/>
    <xf numFmtId="0" fontId="4" fillId="0" borderId="4" xfId="1" applyFont="1" applyBorder="1" applyAlignment="1">
      <alignment horizontal="justify" vertical="top"/>
    </xf>
    <xf numFmtId="0" fontId="4" fillId="0" borderId="6" xfId="1" applyFont="1" applyBorder="1" applyAlignment="1">
      <alignment vertical="top"/>
    </xf>
    <xf numFmtId="0" fontId="4" fillId="0" borderId="5" xfId="1" applyFont="1" applyBorder="1" applyAlignment="1">
      <alignment vertical="top"/>
    </xf>
    <xf numFmtId="0" fontId="4" fillId="0" borderId="4" xfId="1" applyFont="1" applyBorder="1" applyAlignment="1">
      <alignment vertical="top"/>
    </xf>
    <xf numFmtId="0" fontId="4" fillId="0" borderId="3" xfId="1" applyFont="1" applyBorder="1" applyAlignment="1">
      <alignment horizontal="justify" vertical="top"/>
    </xf>
    <xf numFmtId="43" fontId="2" fillId="0" borderId="10" xfId="8" applyNumberFormat="1" applyFont="1" applyBorder="1" applyAlignment="1"/>
    <xf numFmtId="0" fontId="4" fillId="0" borderId="3" xfId="1" applyFont="1" applyBorder="1" applyAlignment="1">
      <alignment vertical="center" wrapText="1"/>
    </xf>
    <xf numFmtId="0" fontId="4" fillId="0" borderId="9" xfId="1" applyNumberFormat="1" applyFont="1" applyBorder="1" applyAlignment="1">
      <alignment vertical="top" wrapText="1"/>
    </xf>
    <xf numFmtId="43" fontId="4" fillId="0" borderId="0" xfId="1" applyNumberFormat="1" applyFont="1" applyBorder="1" applyAlignment="1">
      <alignment horizontal="left" vertical="center" wrapText="1"/>
    </xf>
    <xf numFmtId="43" fontId="4" fillId="0" borderId="9" xfId="1" applyNumberFormat="1" applyFont="1" applyBorder="1" applyAlignment="1">
      <alignment vertical="top" wrapText="1"/>
    </xf>
    <xf numFmtId="43" fontId="4" fillId="0" borderId="12" xfId="1" applyNumberFormat="1" applyFont="1" applyBorder="1" applyAlignment="1">
      <alignment vertical="top" wrapText="1"/>
    </xf>
    <xf numFmtId="0" fontId="4" fillId="0" borderId="6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13" xfId="1" applyFont="1" applyBorder="1" applyAlignment="1">
      <alignment horizontal="left" wrapText="1"/>
    </xf>
    <xf numFmtId="0" fontId="10" fillId="0" borderId="13" xfId="1" applyFont="1" applyBorder="1" applyAlignment="1">
      <alignment horizontal="left" wrapText="1"/>
    </xf>
    <xf numFmtId="0" fontId="4" fillId="0" borderId="8" xfId="1" applyNumberFormat="1" applyFont="1" applyBorder="1" applyAlignment="1">
      <alignment vertical="top" wrapText="1"/>
    </xf>
    <xf numFmtId="0" fontId="4" fillId="0" borderId="13" xfId="1" applyFont="1" applyBorder="1" applyAlignment="1">
      <alignment horizontal="left" vertical="top"/>
    </xf>
    <xf numFmtId="0" fontId="4" fillId="0" borderId="6" xfId="1" applyNumberFormat="1" applyFont="1" applyBorder="1" applyAlignment="1">
      <alignment vertical="top" wrapText="1"/>
    </xf>
    <xf numFmtId="0" fontId="4" fillId="0" borderId="1" xfId="1" applyFont="1" applyBorder="1" applyAlignment="1">
      <alignment horizontal="left" wrapText="1"/>
    </xf>
    <xf numFmtId="0" fontId="4" fillId="0" borderId="1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4" fillId="0" borderId="0" xfId="1" applyNumberFormat="1" applyFont="1" applyFill="1" applyBorder="1" applyAlignment="1"/>
    <xf numFmtId="0" fontId="28" fillId="0" borderId="0" xfId="1" applyFont="1" applyAlignment="1"/>
    <xf numFmtId="0" fontId="8" fillId="0" borderId="0" xfId="1" applyAlignment="1"/>
    <xf numFmtId="0" fontId="22" fillId="0" borderId="0" xfId="1" applyFont="1" applyAlignment="1">
      <alignment vertical="top"/>
    </xf>
    <xf numFmtId="0" fontId="2" fillId="0" borderId="0" xfId="1" applyFont="1" applyAlignment="1">
      <alignment vertical="center"/>
    </xf>
    <xf numFmtId="43" fontId="2" fillId="0" borderId="6" xfId="8" applyNumberFormat="1" applyFont="1" applyBorder="1" applyAlignment="1">
      <alignment horizontal="right"/>
    </xf>
    <xf numFmtId="43" fontId="2" fillId="0" borderId="5" xfId="8" applyNumberFormat="1" applyFont="1" applyBorder="1" applyAlignment="1">
      <alignment horizontal="right"/>
    </xf>
    <xf numFmtId="43" fontId="2" fillId="3" borderId="2" xfId="8" applyNumberFormat="1" applyFont="1" applyFill="1" applyBorder="1" applyAlignment="1">
      <alignment horizontal="right"/>
    </xf>
    <xf numFmtId="43" fontId="2" fillId="4" borderId="8" xfId="8" applyNumberFormat="1" applyFont="1" applyFill="1" applyBorder="1" applyAlignment="1">
      <alignment horizontal="right"/>
    </xf>
    <xf numFmtId="43" fontId="2" fillId="0" borderId="0" xfId="8" applyNumberFormat="1" applyFont="1" applyFill="1" applyBorder="1" applyAlignment="1">
      <alignment horizontal="center"/>
    </xf>
    <xf numFmtId="0" fontId="2" fillId="0" borderId="6" xfId="1" applyFont="1" applyBorder="1"/>
    <xf numFmtId="43" fontId="1" fillId="0" borderId="6" xfId="0" applyNumberFormat="1" applyFont="1" applyFill="1" applyBorder="1" applyAlignment="1">
      <alignment horizontal="center" vertical="center" wrapText="1"/>
    </xf>
    <xf numFmtId="43" fontId="1" fillId="0" borderId="6" xfId="0" applyNumberFormat="1" applyFont="1" applyFill="1" applyBorder="1" applyAlignment="1">
      <alignment horizontal="center" vertical="top" wrapText="1"/>
    </xf>
    <xf numFmtId="43" fontId="2" fillId="0" borderId="5" xfId="0" applyNumberFormat="1" applyFont="1" applyFill="1" applyBorder="1"/>
    <xf numFmtId="0" fontId="2" fillId="0" borderId="2" xfId="1" applyFont="1" applyBorder="1"/>
    <xf numFmtId="43" fontId="35" fillId="0" borderId="0" xfId="1" applyNumberFormat="1" applyFont="1" applyFill="1" applyBorder="1" applyAlignment="1"/>
    <xf numFmtId="0" fontId="35" fillId="0" borderId="2" xfId="1" applyFont="1" applyBorder="1" applyAlignment="1">
      <alignment horizontal="left" vertical="top" wrapText="1"/>
    </xf>
    <xf numFmtId="0" fontId="35" fillId="0" borderId="2" xfId="1" applyFont="1" applyBorder="1" applyAlignment="1">
      <alignment wrapText="1"/>
    </xf>
    <xf numFmtId="0" fontId="40" fillId="0" borderId="2" xfId="1" applyFont="1" applyBorder="1" applyAlignment="1">
      <alignment wrapText="1"/>
    </xf>
    <xf numFmtId="0" fontId="2" fillId="0" borderId="5" xfId="1" applyFont="1" applyBorder="1"/>
    <xf numFmtId="0" fontId="2" fillId="0" borderId="13" xfId="1" applyFont="1" applyBorder="1" applyAlignment="1">
      <alignment vertical="top"/>
    </xf>
    <xf numFmtId="0" fontId="2" fillId="0" borderId="1" xfId="1" applyFont="1" applyBorder="1" applyAlignment="1">
      <alignment vertical="top"/>
    </xf>
    <xf numFmtId="43" fontId="41" fillId="0" borderId="0" xfId="0" applyNumberFormat="1" applyFont="1" applyAlignment="1">
      <alignment horizontal="left" vertical="top" wrapText="1"/>
    </xf>
    <xf numFmtId="43" fontId="35" fillId="0" borderId="0" xfId="2" applyNumberFormat="1" applyFont="1" applyFill="1" applyBorder="1" applyAlignment="1">
      <alignment horizontal="center"/>
    </xf>
    <xf numFmtId="165" fontId="2" fillId="0" borderId="6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43" fontId="2" fillId="0" borderId="0" xfId="0" applyNumberFormat="1" applyFont="1" applyFill="1" applyAlignment="1">
      <alignment horizontal="left" vertical="top" wrapText="1"/>
    </xf>
    <xf numFmtId="43" fontId="30" fillId="0" borderId="0" xfId="0" applyNumberFormat="1" applyFont="1" applyFill="1" applyAlignment="1"/>
    <xf numFmtId="43" fontId="30" fillId="0" borderId="0" xfId="0" applyNumberFormat="1" applyFont="1" applyFill="1"/>
    <xf numFmtId="43" fontId="13" fillId="0" borderId="0" xfId="0" applyNumberFormat="1" applyFont="1" applyFill="1"/>
    <xf numFmtId="43" fontId="30" fillId="0" borderId="0" xfId="0" applyNumberFormat="1" applyFont="1" applyFill="1" applyAlignment="1">
      <alignment horizontal="left" vertical="top"/>
    </xf>
    <xf numFmtId="43" fontId="13" fillId="0" borderId="0" xfId="0" applyNumberFormat="1" applyFont="1" applyFill="1" applyAlignment="1">
      <alignment horizontal="left" vertical="top"/>
    </xf>
    <xf numFmtId="43" fontId="31" fillId="0" borderId="0" xfId="1" applyNumberFormat="1" applyFont="1" applyFill="1" applyBorder="1" applyAlignment="1"/>
    <xf numFmtId="43" fontId="32" fillId="0" borderId="0" xfId="1" applyNumberFormat="1" applyFont="1" applyFill="1" applyBorder="1" applyAlignment="1"/>
    <xf numFmtId="43" fontId="2" fillId="0" borderId="0" xfId="1" applyNumberFormat="1" applyFont="1" applyFill="1" applyAlignment="1">
      <alignment horizontal="left" vertical="top" wrapText="1"/>
    </xf>
    <xf numFmtId="43" fontId="2" fillId="0" borderId="0" xfId="1" applyNumberFormat="1" applyFont="1" applyFill="1" applyAlignment="1"/>
    <xf numFmtId="43" fontId="2" fillId="0" borderId="0" xfId="1" applyNumberFormat="1" applyFont="1" applyFill="1" applyBorder="1" applyAlignment="1"/>
    <xf numFmtId="43" fontId="30" fillId="0" borderId="0" xfId="1" applyNumberFormat="1" applyFont="1" applyFill="1" applyAlignment="1"/>
    <xf numFmtId="43" fontId="2" fillId="0" borderId="0" xfId="1" applyNumberFormat="1" applyFont="1" applyAlignment="1">
      <alignment horizontal="left" vertical="top" wrapText="1"/>
    </xf>
    <xf numFmtId="43" fontId="2" fillId="0" borderId="0" xfId="1" applyNumberFormat="1" applyFont="1" applyAlignment="1">
      <alignment vertical="top" wrapText="1"/>
    </xf>
    <xf numFmtId="2" fontId="30" fillId="0" borderId="0" xfId="1" applyNumberFormat="1" applyFont="1" applyFill="1" applyAlignment="1">
      <alignment horizontal="left" vertical="top"/>
    </xf>
    <xf numFmtId="2" fontId="13" fillId="0" borderId="0" xfId="1" applyNumberFormat="1" applyFont="1" applyFill="1" applyAlignment="1">
      <alignment horizontal="left" vertical="top"/>
    </xf>
    <xf numFmtId="2" fontId="2" fillId="0" borderId="0" xfId="1" applyNumberFormat="1" applyFont="1" applyFill="1" applyAlignment="1">
      <alignment horizontal="left"/>
    </xf>
    <xf numFmtId="43" fontId="30" fillId="0" borderId="0" xfId="0" applyNumberFormat="1" applyFont="1"/>
    <xf numFmtId="43" fontId="13" fillId="0" borderId="0" xfId="0" applyNumberFormat="1" applyFont="1"/>
    <xf numFmtId="43" fontId="2" fillId="0" borderId="0" xfId="0" applyNumberFormat="1" applyFont="1" applyAlignment="1">
      <alignment horizontal="left" vertical="center"/>
    </xf>
    <xf numFmtId="43" fontId="2" fillId="0" borderId="0" xfId="0" applyNumberFormat="1" applyFont="1"/>
    <xf numFmtId="43" fontId="2" fillId="0" borderId="0" xfId="0" applyNumberFormat="1" applyFont="1" applyFill="1" applyAlignment="1">
      <alignment vertical="top" wrapText="1"/>
    </xf>
    <xf numFmtId="43" fontId="4" fillId="0" borderId="0" xfId="0" applyNumberFormat="1" applyFont="1" applyFill="1" applyAlignment="1"/>
    <xf numFmtId="43" fontId="4" fillId="0" borderId="0" xfId="0" applyNumberFormat="1" applyFont="1" applyFill="1" applyAlignment="1">
      <alignment horizontal="left"/>
    </xf>
    <xf numFmtId="43" fontId="4" fillId="0" borderId="0" xfId="0" applyNumberFormat="1" applyFont="1" applyFill="1" applyAlignment="1">
      <alignment horizontal="center" vertical="center"/>
    </xf>
    <xf numFmtId="43" fontId="4" fillId="0" borderId="0" xfId="1" applyNumberFormat="1" applyFont="1" applyAlignment="1">
      <alignment horizontal="right" vertical="top" wrapText="1"/>
    </xf>
    <xf numFmtId="2" fontId="2" fillId="0" borderId="0" xfId="1" applyNumberFormat="1" applyFont="1" applyFill="1" applyBorder="1" applyAlignment="1">
      <alignment horizontal="justify" wrapText="1"/>
    </xf>
    <xf numFmtId="43" fontId="2" fillId="0" borderId="0" xfId="0" applyNumberFormat="1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43" fontId="9" fillId="0" borderId="11" xfId="0" applyNumberFormat="1" applyFont="1" applyFill="1" applyBorder="1" applyAlignment="1"/>
    <xf numFmtId="43" fontId="9" fillId="0" borderId="7" xfId="0" applyNumberFormat="1" applyFont="1" applyFill="1" applyBorder="1" applyAlignment="1">
      <alignment horizontal="center" vertical="center" wrapText="1"/>
    </xf>
    <xf numFmtId="43" fontId="9" fillId="0" borderId="6" xfId="0" applyNumberFormat="1" applyFont="1" applyFill="1" applyBorder="1" applyAlignment="1">
      <alignment horizontal="center"/>
    </xf>
    <xf numFmtId="43" fontId="12" fillId="0" borderId="13" xfId="0" applyNumberFormat="1" applyFont="1" applyFill="1" applyBorder="1" applyAlignment="1">
      <alignment horizontal="center"/>
    </xf>
    <xf numFmtId="43" fontId="9" fillId="0" borderId="2" xfId="0" applyNumberFormat="1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/>
    <xf numFmtId="43" fontId="9" fillId="0" borderId="3" xfId="0" applyNumberFormat="1" applyFont="1" applyFill="1" applyBorder="1" applyAlignment="1">
      <alignment horizontal="center"/>
    </xf>
    <xf numFmtId="43" fontId="9" fillId="0" borderId="4" xfId="0" applyNumberFormat="1" applyFont="1" applyFill="1" applyBorder="1" applyAlignment="1">
      <alignment horizontal="center"/>
    </xf>
    <xf numFmtId="43" fontId="9" fillId="0" borderId="7" xfId="0" applyNumberFormat="1" applyFont="1" applyFill="1" applyBorder="1" applyAlignment="1">
      <alignment horizontal="center"/>
    </xf>
    <xf numFmtId="43" fontId="9" fillId="0" borderId="5" xfId="0" applyNumberFormat="1" applyFont="1" applyFill="1" applyBorder="1" applyAlignment="1">
      <alignment horizontal="center"/>
    </xf>
    <xf numFmtId="43" fontId="9" fillId="0" borderId="2" xfId="0" applyNumberFormat="1" applyFont="1" applyFill="1" applyBorder="1" applyAlignment="1">
      <alignment horizontal="center"/>
    </xf>
    <xf numFmtId="43" fontId="9" fillId="0" borderId="2" xfId="0" applyNumberFormat="1" applyFont="1" applyFill="1" applyBorder="1" applyAlignment="1">
      <alignment horizontal="center" wrapText="1"/>
    </xf>
    <xf numFmtId="43" fontId="9" fillId="0" borderId="15" xfId="0" applyNumberFormat="1" applyFont="1" applyFill="1" applyBorder="1" applyAlignment="1"/>
    <xf numFmtId="43" fontId="9" fillId="0" borderId="4" xfId="0" applyNumberFormat="1" applyFont="1" applyFill="1" applyBorder="1" applyAlignment="1">
      <alignment horizontal="center" vertical="center"/>
    </xf>
    <xf numFmtId="43" fontId="9" fillId="0" borderId="3" xfId="0" applyNumberFormat="1" applyFont="1" applyFill="1" applyBorder="1" applyAlignment="1">
      <alignment horizontal="center" vertical="center"/>
    </xf>
    <xf numFmtId="43" fontId="9" fillId="0" borderId="9" xfId="0" applyNumberFormat="1" applyFont="1" applyFill="1" applyBorder="1" applyAlignment="1">
      <alignment horizontal="center" vertical="center"/>
    </xf>
    <xf numFmtId="43" fontId="9" fillId="0" borderId="13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4" fillId="3" borderId="0" xfId="0" applyFont="1" applyFill="1"/>
    <xf numFmtId="43" fontId="9" fillId="0" borderId="6" xfId="0" applyNumberFormat="1" applyFont="1" applyFill="1" applyBorder="1" applyAlignment="1">
      <alignment horizontal="center" vertical="center"/>
    </xf>
    <xf numFmtId="43" fontId="9" fillId="0" borderId="7" xfId="0" applyNumberFormat="1" applyFont="1" applyFill="1" applyBorder="1" applyAlignment="1">
      <alignment horizontal="center" vertical="center"/>
    </xf>
    <xf numFmtId="43" fontId="12" fillId="0" borderId="13" xfId="0" applyNumberFormat="1" applyFont="1" applyFill="1" applyBorder="1" applyAlignment="1">
      <alignment horizontal="center" vertical="center"/>
    </xf>
    <xf numFmtId="43" fontId="9" fillId="0" borderId="5" xfId="0" applyNumberFormat="1" applyFont="1" applyFill="1" applyBorder="1" applyAlignment="1">
      <alignment horizontal="center" vertical="center"/>
    </xf>
    <xf numFmtId="43" fontId="9" fillId="0" borderId="4" xfId="0" applyNumberFormat="1" applyFont="1" applyFill="1" applyBorder="1" applyAlignment="1"/>
    <xf numFmtId="43" fontId="4" fillId="0" borderId="14" xfId="0" applyNumberFormat="1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3" fontId="9" fillId="0" borderId="6" xfId="0" applyNumberFormat="1" applyFont="1" applyFill="1" applyBorder="1" applyAlignment="1"/>
    <xf numFmtId="43" fontId="9" fillId="0" borderId="8" xfId="0" applyNumberFormat="1" applyFont="1" applyFill="1" applyBorder="1" applyAlignment="1">
      <alignment wrapText="1"/>
    </xf>
    <xf numFmtId="43" fontId="4" fillId="0" borderId="11" xfId="0" applyNumberFormat="1" applyFont="1" applyFill="1" applyBorder="1" applyAlignment="1"/>
    <xf numFmtId="43" fontId="9" fillId="0" borderId="10" xfId="0" applyNumberFormat="1" applyFont="1" applyFill="1" applyBorder="1" applyAlignment="1"/>
    <xf numFmtId="43" fontId="9" fillId="0" borderId="10" xfId="0" applyNumberFormat="1" applyFont="1" applyFill="1" applyBorder="1" applyAlignment="1">
      <alignment vertical="center"/>
    </xf>
    <xf numFmtId="43" fontId="9" fillId="0" borderId="14" xfId="0" applyNumberFormat="1" applyFont="1" applyFill="1" applyBorder="1" applyAlignment="1">
      <alignment horizontal="justify" vertical="center"/>
    </xf>
    <xf numFmtId="43" fontId="12" fillId="0" borderId="14" xfId="0" applyNumberFormat="1" applyFont="1" applyFill="1" applyBorder="1" applyAlignment="1">
      <alignment horizontal="center" vertical="center" wrapText="1"/>
    </xf>
    <xf numFmtId="43" fontId="9" fillId="0" borderId="9" xfId="0" applyNumberFormat="1" applyFont="1" applyFill="1" applyBorder="1" applyAlignment="1">
      <alignment horizontal="center" wrapText="1"/>
    </xf>
    <xf numFmtId="43" fontId="12" fillId="0" borderId="8" xfId="0" applyNumberFormat="1" applyFont="1" applyFill="1" applyBorder="1" applyAlignment="1">
      <alignment horizontal="center" vertical="center" wrapText="1"/>
    </xf>
    <xf numFmtId="43" fontId="4" fillId="0" borderId="11" xfId="0" applyNumberFormat="1" applyFont="1" applyFill="1" applyBorder="1" applyAlignment="1">
      <alignment vertical="center"/>
    </xf>
    <xf numFmtId="43" fontId="4" fillId="0" borderId="1" xfId="0" applyNumberFormat="1" applyFont="1" applyFill="1" applyBorder="1" applyAlignment="1">
      <alignment vertical="center"/>
    </xf>
    <xf numFmtId="43" fontId="9" fillId="0" borderId="14" xfId="0" applyNumberFormat="1" applyFont="1" applyFill="1" applyBorder="1" applyAlignment="1"/>
    <xf numFmtId="43" fontId="9" fillId="0" borderId="3" xfId="1" applyNumberFormat="1" applyFont="1" applyFill="1" applyBorder="1" applyAlignment="1">
      <alignment horizontal="center" vertical="center" wrapText="1"/>
    </xf>
    <xf numFmtId="43" fontId="9" fillId="0" borderId="9" xfId="1" applyNumberFormat="1" applyFont="1" applyFill="1" applyBorder="1" applyAlignment="1">
      <alignment horizontal="center" vertical="center" wrapText="1"/>
    </xf>
    <xf numFmtId="43" fontId="9" fillId="0" borderId="8" xfId="1" applyNumberFormat="1" applyFont="1" applyFill="1" applyBorder="1" applyAlignment="1"/>
    <xf numFmtId="43" fontId="9" fillId="0" borderId="10" xfId="0" applyNumberFormat="1" applyFont="1" applyFill="1" applyBorder="1" applyAlignment="1">
      <alignment horizontal="left" vertical="center" wrapText="1"/>
    </xf>
    <xf numFmtId="43" fontId="1" fillId="0" borderId="9" xfId="5" applyNumberFormat="1" applyFont="1" applyFill="1" applyBorder="1" applyAlignment="1">
      <alignment horizontal="right"/>
    </xf>
    <xf numFmtId="43" fontId="12" fillId="0" borderId="8" xfId="1" applyNumberFormat="1" applyFont="1" applyFill="1" applyBorder="1" applyAlignment="1">
      <alignment horizontal="center" vertical="center" wrapText="1"/>
    </xf>
    <xf numFmtId="43" fontId="4" fillId="0" borderId="6" xfId="1" applyNumberFormat="1" applyFont="1" applyFill="1" applyBorder="1" applyAlignment="1">
      <alignment vertical="center"/>
    </xf>
    <xf numFmtId="43" fontId="12" fillId="0" borderId="5" xfId="1" applyNumberFormat="1" applyFont="1" applyFill="1" applyBorder="1" applyAlignment="1">
      <alignment horizontal="center" vertical="center"/>
    </xf>
    <xf numFmtId="43" fontId="9" fillId="0" borderId="7" xfId="1" applyNumberFormat="1" applyFont="1" applyFill="1" applyBorder="1" applyAlignment="1">
      <alignment horizontal="center" wrapText="1"/>
    </xf>
    <xf numFmtId="43" fontId="9" fillId="0" borderId="6" xfId="1" applyNumberFormat="1" applyFont="1" applyFill="1" applyBorder="1" applyAlignment="1">
      <alignment horizontal="center" wrapText="1"/>
    </xf>
    <xf numFmtId="43" fontId="4" fillId="0" borderId="4" xfId="1" applyNumberFormat="1" applyFont="1" applyFill="1" applyBorder="1" applyAlignment="1">
      <alignment vertical="center"/>
    </xf>
    <xf numFmtId="43" fontId="9" fillId="0" borderId="4" xfId="1" applyNumberFormat="1" applyFont="1" applyFill="1" applyBorder="1" applyAlignment="1">
      <alignment horizontal="center" vertical="center" wrapText="1"/>
    </xf>
    <xf numFmtId="43" fontId="9" fillId="0" borderId="9" xfId="1" applyNumberFormat="1" applyFont="1" applyFill="1" applyBorder="1" applyAlignment="1">
      <alignment vertical="center"/>
    </xf>
    <xf numFmtId="43" fontId="4" fillId="0" borderId="7" xfId="1" applyNumberFormat="1" applyFont="1" applyFill="1" applyBorder="1" applyAlignment="1">
      <alignment vertical="center"/>
    </xf>
    <xf numFmtId="43" fontId="12" fillId="0" borderId="2" xfId="1" applyNumberFormat="1" applyFont="1" applyFill="1" applyBorder="1" applyAlignment="1">
      <alignment horizontal="center" vertical="center"/>
    </xf>
    <xf numFmtId="43" fontId="9" fillId="0" borderId="9" xfId="1" applyNumberFormat="1" applyFont="1" applyFill="1" applyBorder="1" applyAlignment="1">
      <alignment vertical="center" wrapText="1"/>
    </xf>
    <xf numFmtId="43" fontId="9" fillId="0" borderId="8" xfId="1" applyNumberFormat="1" applyFont="1" applyFill="1" applyBorder="1" applyAlignment="1">
      <alignment wrapText="1"/>
    </xf>
    <xf numFmtId="0" fontId="4" fillId="3" borderId="0" xfId="0" applyFont="1" applyFill="1" applyAlignment="1">
      <alignment horizontal="left"/>
    </xf>
    <xf numFmtId="43" fontId="9" fillId="0" borderId="13" xfId="0" applyNumberFormat="1" applyFont="1" applyFill="1" applyBorder="1" applyAlignment="1"/>
    <xf numFmtId="43" fontId="9" fillId="0" borderId="6" xfId="1" applyNumberFormat="1" applyFont="1" applyFill="1" applyBorder="1" applyAlignment="1"/>
    <xf numFmtId="43" fontId="9" fillId="0" borderId="5" xfId="1" applyNumberFormat="1" applyFont="1" applyFill="1" applyBorder="1" applyAlignment="1">
      <alignment horizontal="center"/>
    </xf>
    <xf numFmtId="43" fontId="9" fillId="0" borderId="5" xfId="0" applyNumberFormat="1" applyFont="1" applyFill="1" applyBorder="1" applyAlignment="1"/>
    <xf numFmtId="43" fontId="9" fillId="0" borderId="4" xfId="1" applyNumberFormat="1" applyFont="1" applyFill="1" applyBorder="1" applyAlignment="1"/>
    <xf numFmtId="0" fontId="4" fillId="3" borderId="0" xfId="0" applyFont="1" applyFill="1" applyAlignment="1">
      <alignment horizontal="center"/>
    </xf>
    <xf numFmtId="43" fontId="9" fillId="0" borderId="7" xfId="1" applyNumberFormat="1" applyFont="1" applyFill="1" applyBorder="1" applyAlignment="1">
      <alignment horizontal="center"/>
    </xf>
    <xf numFmtId="43" fontId="9" fillId="0" borderId="6" xfId="1" applyNumberFormat="1" applyFont="1" applyFill="1" applyBorder="1" applyAlignment="1">
      <alignment horizontal="center"/>
    </xf>
    <xf numFmtId="43" fontId="9" fillId="0" borderId="2" xfId="1" applyNumberFormat="1" applyFont="1" applyFill="1" applyBorder="1" applyAlignment="1">
      <alignment horizontal="center"/>
    </xf>
    <xf numFmtId="43" fontId="9" fillId="0" borderId="4" xfId="1" applyNumberFormat="1" applyFont="1" applyFill="1" applyBorder="1" applyAlignment="1">
      <alignment horizontal="center"/>
    </xf>
    <xf numFmtId="43" fontId="9" fillId="0" borderId="6" xfId="1" applyNumberFormat="1" applyFont="1" applyFill="1" applyBorder="1" applyAlignment="1">
      <alignment horizontal="center" vertical="center"/>
    </xf>
    <xf numFmtId="43" fontId="9" fillId="0" borderId="5" xfId="1" applyNumberFormat="1" applyFont="1" applyFill="1" applyBorder="1" applyAlignment="1">
      <alignment horizontal="center" vertical="center"/>
    </xf>
    <xf numFmtId="4" fontId="4" fillId="3" borderId="0" xfId="1" applyNumberFormat="1" applyFont="1" applyFill="1" applyAlignment="1">
      <alignment horizontal="left"/>
    </xf>
    <xf numFmtId="4" fontId="4" fillId="3" borderId="0" xfId="1" applyNumberFormat="1" applyFont="1" applyFill="1"/>
    <xf numFmtId="0" fontId="8" fillId="3" borderId="0" xfId="1" applyFill="1"/>
    <xf numFmtId="43" fontId="8" fillId="0" borderId="0" xfId="1" applyNumberFormat="1"/>
    <xf numFmtId="0" fontId="4" fillId="3" borderId="0" xfId="1" applyFont="1" applyFill="1" applyAlignment="1">
      <alignment horizontal="left"/>
    </xf>
    <xf numFmtId="4" fontId="4" fillId="3" borderId="0" xfId="1" applyNumberFormat="1" applyFont="1" applyFill="1" applyAlignment="1">
      <alignment horizontal="left" vertical="center"/>
    </xf>
    <xf numFmtId="0" fontId="4" fillId="3" borderId="0" xfId="1" applyFont="1" applyFill="1"/>
    <xf numFmtId="4" fontId="4" fillId="3" borderId="0" xfId="1" applyNumberFormat="1" applyFont="1" applyFill="1" applyAlignment="1">
      <alignment vertical="center"/>
    </xf>
    <xf numFmtId="4" fontId="29" fillId="3" borderId="0" xfId="1" applyNumberFormat="1" applyFont="1" applyFill="1" applyAlignment="1">
      <alignment vertical="center"/>
    </xf>
    <xf numFmtId="4" fontId="8" fillId="3" borderId="0" xfId="1" applyNumberFormat="1" applyFill="1" applyAlignment="1">
      <alignment vertical="center"/>
    </xf>
    <xf numFmtId="0" fontId="29" fillId="3" borderId="0" xfId="1" applyFont="1" applyFill="1"/>
    <xf numFmtId="0" fontId="4" fillId="0" borderId="0" xfId="1" applyFont="1" applyBorder="1" applyAlignment="1">
      <alignment horizontal="right" vertical="top" wrapText="1"/>
    </xf>
    <xf numFmtId="43" fontId="9" fillId="0" borderId="7" xfId="1" applyNumberFormat="1" applyFont="1" applyFill="1" applyBorder="1" applyAlignment="1">
      <alignment horizontal="center" vertical="top" wrapText="1"/>
    </xf>
    <xf numFmtId="43" fontId="9" fillId="0" borderId="6" xfId="1" applyNumberFormat="1" applyFont="1" applyFill="1" applyBorder="1" applyAlignment="1">
      <alignment horizontal="center" vertical="top"/>
    </xf>
    <xf numFmtId="43" fontId="9" fillId="0" borderId="11" xfId="1" applyNumberFormat="1" applyFont="1" applyFill="1" applyBorder="1" applyAlignment="1">
      <alignment horizontal="center" vertical="top"/>
    </xf>
    <xf numFmtId="43" fontId="9" fillId="0" borderId="3" xfId="1" applyNumberFormat="1" applyFont="1" applyFill="1" applyBorder="1" applyAlignment="1">
      <alignment horizontal="center" vertical="top" wrapText="1"/>
    </xf>
    <xf numFmtId="43" fontId="9" fillId="0" borderId="4" xfId="1" applyNumberFormat="1" applyFont="1" applyFill="1" applyBorder="1" applyAlignment="1">
      <alignment horizontal="center" vertical="top"/>
    </xf>
    <xf numFmtId="43" fontId="9" fillId="0" borderId="1" xfId="1" applyNumberFormat="1" applyFont="1" applyFill="1" applyBorder="1" applyAlignment="1">
      <alignment horizontal="center" vertical="top"/>
    </xf>
    <xf numFmtId="43" fontId="4" fillId="0" borderId="6" xfId="1" applyNumberFormat="1" applyFont="1" applyFill="1" applyBorder="1" applyAlignment="1">
      <alignment horizontal="center" vertical="top" wrapText="1"/>
    </xf>
    <xf numFmtId="43" fontId="9" fillId="0" borderId="6" xfId="1" applyNumberFormat="1" applyFont="1" applyFill="1" applyBorder="1" applyAlignment="1">
      <alignment horizontal="center" vertical="top" wrapText="1"/>
    </xf>
    <xf numFmtId="43" fontId="12" fillId="0" borderId="5" xfId="1" applyNumberFormat="1" applyFont="1" applyFill="1" applyBorder="1" applyAlignment="1">
      <alignment horizontal="center" vertical="center" wrapText="1"/>
    </xf>
    <xf numFmtId="43" fontId="9" fillId="0" borderId="5" xfId="1" applyNumberFormat="1" applyFont="1" applyFill="1" applyBorder="1" applyAlignment="1">
      <alignment horizontal="center" vertical="top" wrapText="1"/>
    </xf>
    <xf numFmtId="43" fontId="4" fillId="0" borderId="4" xfId="1" applyNumberFormat="1" applyFont="1" applyFill="1" applyBorder="1" applyAlignment="1">
      <alignment horizontal="right" vertical="top" wrapText="1"/>
    </xf>
    <xf numFmtId="43" fontId="9" fillId="0" borderId="4" xfId="1" applyNumberFormat="1" applyFont="1" applyFill="1" applyBorder="1" applyAlignment="1">
      <alignment horizontal="center" vertical="top" wrapText="1"/>
    </xf>
    <xf numFmtId="43" fontId="12" fillId="0" borderId="6" xfId="1" applyNumberFormat="1" applyFont="1" applyFill="1" applyBorder="1" applyAlignment="1">
      <alignment horizontal="left" wrapText="1"/>
    </xf>
    <xf numFmtId="43" fontId="12" fillId="0" borderId="4" xfId="1" applyNumberFormat="1" applyFont="1" applyFill="1" applyBorder="1" applyAlignment="1">
      <alignment horizontal="left" wrapText="1"/>
    </xf>
    <xf numFmtId="43" fontId="4" fillId="0" borderId="0" xfId="1" applyNumberFormat="1" applyFont="1"/>
    <xf numFmtId="43" fontId="9" fillId="0" borderId="2" xfId="0" applyNumberFormat="1" applyFont="1" applyFill="1" applyBorder="1" applyAlignment="1">
      <alignment horizontal="center" vertical="center"/>
    </xf>
    <xf numFmtId="2" fontId="1" fillId="0" borderId="6" xfId="1" applyNumberFormat="1" applyFont="1" applyFill="1" applyBorder="1" applyAlignment="1">
      <alignment horizontal="center"/>
    </xf>
    <xf numFmtId="2" fontId="1" fillId="0" borderId="7" xfId="1" applyNumberFormat="1" applyFont="1" applyFill="1" applyBorder="1" applyAlignment="1">
      <alignment horizontal="center"/>
    </xf>
    <xf numFmtId="2" fontId="1" fillId="0" borderId="4" xfId="1" applyNumberFormat="1" applyFont="1" applyFill="1" applyBorder="1" applyAlignment="1">
      <alignment horizontal="center"/>
    </xf>
    <xf numFmtId="2" fontId="1" fillId="0" borderId="3" xfId="1" applyNumberFormat="1" applyFont="1" applyFill="1" applyBorder="1" applyAlignment="1">
      <alignment horizontal="center"/>
    </xf>
    <xf numFmtId="2" fontId="1" fillId="0" borderId="11" xfId="1" applyNumberFormat="1" applyFont="1" applyFill="1" applyBorder="1" applyAlignment="1">
      <alignment horizontal="center" vertical="center" wrapText="1"/>
    </xf>
    <xf numFmtId="2" fontId="1" fillId="0" borderId="6" xfId="1" applyNumberFormat="1" applyFont="1" applyFill="1" applyBorder="1" applyAlignment="1">
      <alignment horizontal="center" vertical="top" wrapText="1"/>
    </xf>
    <xf numFmtId="2" fontId="6" fillId="0" borderId="0" xfId="1" applyNumberFormat="1" applyFont="1" applyFill="1" applyBorder="1" applyAlignment="1">
      <alignment horizontal="center"/>
    </xf>
    <xf numFmtId="2" fontId="1" fillId="0" borderId="2" xfId="1" applyNumberFormat="1" applyFont="1" applyFill="1" applyBorder="1" applyAlignment="1">
      <alignment horizontal="center"/>
    </xf>
    <xf numFmtId="2" fontId="1" fillId="0" borderId="5" xfId="1" applyNumberFormat="1" applyFont="1" applyFill="1" applyBorder="1" applyAlignment="1">
      <alignment horizontal="center" vertical="top" wrapText="1"/>
    </xf>
    <xf numFmtId="2" fontId="1" fillId="0" borderId="5" xfId="1" applyNumberFormat="1" applyFont="1" applyFill="1" applyBorder="1" applyAlignment="1">
      <alignment horizontal="center"/>
    </xf>
    <xf numFmtId="2" fontId="1" fillId="0" borderId="1" xfId="1" applyNumberFormat="1" applyFont="1" applyFill="1" applyBorder="1" applyAlignment="1">
      <alignment horizontal="center" vertical="center" wrapText="1"/>
    </xf>
    <xf numFmtId="2" fontId="1" fillId="0" borderId="12" xfId="1" applyNumberFormat="1" applyFont="1" applyFill="1" applyBorder="1" applyAlignment="1">
      <alignment horizontal="center"/>
    </xf>
    <xf numFmtId="2" fontId="1" fillId="0" borderId="15" xfId="1" applyNumberFormat="1" applyFont="1" applyFill="1" applyBorder="1" applyAlignment="1">
      <alignment horizontal="center"/>
    </xf>
    <xf numFmtId="43" fontId="1" fillId="0" borderId="6" xfId="0" applyNumberFormat="1" applyFont="1" applyFill="1" applyBorder="1" applyAlignment="1">
      <alignment horizontal="center"/>
    </xf>
    <xf numFmtId="43" fontId="1" fillId="0" borderId="5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/>
    </xf>
    <xf numFmtId="43" fontId="1" fillId="0" borderId="4" xfId="0" applyNumberFormat="1" applyFont="1" applyFill="1" applyBorder="1" applyAlignment="1"/>
    <xf numFmtId="43" fontId="1" fillId="0" borderId="3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5" xfId="0" applyNumberFormat="1" applyFont="1" applyFill="1" applyBorder="1" applyAlignment="1"/>
    <xf numFmtId="43" fontId="1" fillId="0" borderId="5" xfId="1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left" vertical="center"/>
    </xf>
    <xf numFmtId="43" fontId="1" fillId="0" borderId="9" xfId="0" applyNumberFormat="1" applyFont="1" applyFill="1" applyBorder="1" applyAlignment="1">
      <alignment horizontal="right"/>
    </xf>
    <xf numFmtId="43" fontId="23" fillId="0" borderId="9" xfId="3" applyNumberFormat="1" applyFont="1" applyFill="1" applyBorder="1" applyAlignment="1">
      <alignment vertical="center" wrapText="1"/>
    </xf>
    <xf numFmtId="43" fontId="1" fillId="0" borderId="2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1" fillId="0" borderId="15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vertical="center" wrapText="1"/>
    </xf>
    <xf numFmtId="43" fontId="6" fillId="0" borderId="9" xfId="0" applyNumberFormat="1" applyFont="1" applyFill="1" applyBorder="1" applyAlignment="1">
      <alignment horizontal="right"/>
    </xf>
    <xf numFmtId="43" fontId="1" fillId="0" borderId="9" xfId="0" applyNumberFormat="1" applyFont="1" applyFill="1" applyBorder="1" applyAlignment="1">
      <alignment horizontal="left" vertical="center" wrapText="1"/>
    </xf>
    <xf numFmtId="43" fontId="1" fillId="0" borderId="9" xfId="0" applyNumberFormat="1" applyFont="1" applyFill="1" applyBorder="1" applyAlignment="1">
      <alignment horizontal="center" vertical="center"/>
    </xf>
    <xf numFmtId="43" fontId="1" fillId="0" borderId="11" xfId="0" applyNumberFormat="1" applyFont="1" applyFill="1" applyBorder="1" applyAlignment="1">
      <alignment horizontal="center"/>
    </xf>
    <xf numFmtId="43" fontId="1" fillId="0" borderId="6" xfId="1" applyNumberFormat="1" applyFont="1" applyFill="1" applyBorder="1" applyAlignment="1">
      <alignment horizontal="center" vertical="top" wrapText="1"/>
    </xf>
    <xf numFmtId="43" fontId="1" fillId="0" borderId="13" xfId="0" applyNumberFormat="1" applyFont="1" applyFill="1" applyBorder="1" applyAlignment="1">
      <alignment horizontal="center"/>
    </xf>
    <xf numFmtId="43" fontId="1" fillId="0" borderId="5" xfId="1" applyNumberFormat="1" applyFont="1" applyFill="1" applyBorder="1" applyAlignment="1">
      <alignment horizontal="center" vertical="top" wrapText="1"/>
    </xf>
    <xf numFmtId="43" fontId="1" fillId="0" borderId="15" xfId="0" applyNumberFormat="1" applyFont="1" applyFill="1" applyBorder="1" applyAlignment="1"/>
    <xf numFmtId="43" fontId="1" fillId="0" borderId="4" xfId="0" applyNumberFormat="1" applyFont="1" applyFill="1" applyBorder="1" applyAlignment="1">
      <alignment horizontal="center"/>
    </xf>
    <xf numFmtId="43" fontId="1" fillId="0" borderId="15" xfId="0" applyNumberFormat="1" applyFont="1" applyFill="1" applyBorder="1" applyAlignment="1">
      <alignment horizontal="center"/>
    </xf>
    <xf numFmtId="43" fontId="1" fillId="0" borderId="4" xfId="1" applyNumberFormat="1" applyFont="1" applyFill="1" applyBorder="1" applyAlignment="1">
      <alignment horizontal="center" vertical="top" wrapText="1"/>
    </xf>
    <xf numFmtId="49" fontId="2" fillId="0" borderId="0" xfId="0" applyNumberFormat="1" applyFont="1"/>
    <xf numFmtId="43" fontId="1" fillId="0" borderId="7" xfId="0" applyNumberFormat="1" applyFont="1" applyFill="1" applyBorder="1" applyAlignment="1">
      <alignment horizontal="center" vertical="top"/>
    </xf>
    <xf numFmtId="43" fontId="1" fillId="0" borderId="13" xfId="0" applyNumberFormat="1" applyFont="1" applyFill="1" applyBorder="1" applyAlignment="1">
      <alignment vertical="top"/>
    </xf>
    <xf numFmtId="43" fontId="1" fillId="0" borderId="5" xfId="0" applyNumberFormat="1" applyFont="1" applyFill="1" applyBorder="1" applyAlignment="1">
      <alignment horizontal="center" vertical="top" wrapText="1"/>
    </xf>
    <xf numFmtId="43" fontId="1" fillId="0" borderId="1" xfId="0" applyNumberFormat="1" applyFont="1" applyFill="1" applyBorder="1" applyAlignment="1">
      <alignment vertical="top"/>
    </xf>
    <xf numFmtId="43" fontId="1" fillId="0" borderId="3" xfId="0" applyNumberFormat="1" applyFont="1" applyFill="1" applyBorder="1" applyAlignment="1">
      <alignment horizontal="center" vertical="top" wrapText="1"/>
    </xf>
    <xf numFmtId="43" fontId="1" fillId="0" borderId="4" xfId="0" applyNumberFormat="1" applyFont="1" applyFill="1" applyBorder="1" applyAlignment="1">
      <alignment horizontal="center" vertical="top"/>
    </xf>
    <xf numFmtId="43" fontId="1" fillId="0" borderId="11" xfId="0" applyNumberFormat="1" applyFont="1" applyFill="1" applyBorder="1" applyAlignment="1">
      <alignment horizontal="center" vertical="top" wrapText="1"/>
    </xf>
    <xf numFmtId="43" fontId="1" fillId="0" borderId="7" xfId="0" applyNumberFormat="1" applyFont="1" applyFill="1" applyBorder="1" applyAlignment="1">
      <alignment horizontal="center" vertical="top" wrapText="1"/>
    </xf>
    <xf numFmtId="43" fontId="6" fillId="0" borderId="0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top" wrapText="1"/>
    </xf>
    <xf numFmtId="43" fontId="1" fillId="0" borderId="14" xfId="0" applyNumberFormat="1" applyFont="1" applyFill="1" applyBorder="1" applyAlignment="1">
      <alignment horizontal="center" vertical="center"/>
    </xf>
    <xf numFmtId="43" fontId="37" fillId="0" borderId="9" xfId="5" applyNumberFormat="1" applyFont="1" applyFill="1" applyBorder="1" applyAlignment="1">
      <alignment horizontal="center" vertical="center" wrapText="1"/>
    </xf>
    <xf numFmtId="43" fontId="37" fillId="0" borderId="6" xfId="5" applyNumberFormat="1" applyFont="1" applyFill="1" applyBorder="1" applyAlignment="1">
      <alignment horizontal="center" vertical="center" wrapText="1"/>
    </xf>
    <xf numFmtId="43" fontId="1" fillId="0" borderId="8" xfId="0" applyNumberFormat="1" applyFont="1" applyFill="1" applyBorder="1" applyAlignment="1">
      <alignment horizontal="center" vertical="center"/>
    </xf>
    <xf numFmtId="43" fontId="1" fillId="0" borderId="6" xfId="0" applyNumberFormat="1" applyFont="1" applyFill="1" applyBorder="1" applyAlignment="1">
      <alignment horizontal="center" wrapText="1"/>
    </xf>
    <xf numFmtId="43" fontId="1" fillId="0" borderId="5" xfId="0" applyNumberFormat="1" applyFont="1" applyFill="1" applyBorder="1" applyAlignment="1">
      <alignment horizontal="center" wrapText="1"/>
    </xf>
    <xf numFmtId="43" fontId="1" fillId="0" borderId="13" xfId="0" applyNumberFormat="1" applyFont="1" applyFill="1" applyBorder="1" applyAlignment="1"/>
    <xf numFmtId="43" fontId="1" fillId="0" borderId="4" xfId="0" applyNumberFormat="1" applyFont="1" applyFill="1" applyBorder="1" applyAlignment="1">
      <alignment horizontal="center" wrapText="1"/>
    </xf>
    <xf numFmtId="43" fontId="1" fillId="0" borderId="11" xfId="0" applyNumberFormat="1" applyFont="1" applyFill="1" applyBorder="1" applyAlignment="1">
      <alignment horizontal="center" wrapText="1"/>
    </xf>
    <xf numFmtId="43" fontId="1" fillId="0" borderId="7" xfId="0" applyNumberFormat="1" applyFont="1" applyFill="1" applyBorder="1" applyAlignment="1">
      <alignment horizontal="center" wrapText="1"/>
    </xf>
    <xf numFmtId="43" fontId="1" fillId="0" borderId="1" xfId="0" applyNumberFormat="1" applyFont="1" applyFill="1" applyBorder="1" applyAlignment="1">
      <alignment horizontal="center" wrapText="1"/>
    </xf>
    <xf numFmtId="43" fontId="1" fillId="0" borderId="3" xfId="0" applyNumberFormat="1" applyFont="1" applyFill="1" applyBorder="1" applyAlignment="1">
      <alignment horizontal="center" wrapText="1"/>
    </xf>
    <xf numFmtId="43" fontId="1" fillId="0" borderId="8" xfId="0" applyNumberFormat="1" applyFont="1" applyFill="1" applyBorder="1" applyAlignment="1">
      <alignment horizontal="center" wrapText="1"/>
    </xf>
    <xf numFmtId="43" fontId="1" fillId="0" borderId="9" xfId="0" applyNumberFormat="1" applyFont="1" applyFill="1" applyBorder="1" applyAlignment="1">
      <alignment horizontal="center" wrapText="1"/>
    </xf>
    <xf numFmtId="43" fontId="1" fillId="0" borderId="2" xfId="0" applyNumberFormat="1" applyFont="1" applyFill="1" applyBorder="1" applyAlignment="1">
      <alignment horizontal="center" wrapText="1"/>
    </xf>
    <xf numFmtId="43" fontId="1" fillId="0" borderId="6" xfId="0" applyNumberFormat="1" applyFont="1" applyFill="1" applyBorder="1" applyAlignment="1">
      <alignment horizontal="center" vertical="center"/>
    </xf>
    <xf numFmtId="43" fontId="1" fillId="0" borderId="8" xfId="0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center" vertical="center" wrapText="1"/>
    </xf>
    <xf numFmtId="43" fontId="1" fillId="0" borderId="12" xfId="0" applyNumberFormat="1" applyFont="1" applyFill="1" applyBorder="1" applyAlignment="1">
      <alignment horizontal="center" wrapText="1"/>
    </xf>
    <xf numFmtId="43" fontId="1" fillId="0" borderId="14" xfId="0" applyNumberFormat="1" applyFont="1" applyFill="1" applyBorder="1" applyAlignment="1">
      <alignment horizontal="center" wrapText="1"/>
    </xf>
    <xf numFmtId="43" fontId="1" fillId="0" borderId="1" xfId="0" applyNumberFormat="1" applyFont="1" applyFill="1" applyBorder="1" applyAlignment="1">
      <alignment wrapText="1"/>
    </xf>
    <xf numFmtId="43" fontId="19" fillId="0" borderId="7" xfId="0" applyNumberFormat="1" applyFont="1" applyFill="1" applyBorder="1" applyAlignment="1">
      <alignment horizontal="center" vertical="center"/>
    </xf>
    <xf numFmtId="0" fontId="2" fillId="3" borderId="0" xfId="0" applyFont="1" applyFill="1"/>
    <xf numFmtId="37" fontId="2" fillId="3" borderId="0" xfId="0" applyNumberFormat="1" applyFont="1" applyFill="1"/>
    <xf numFmtId="0" fontId="24" fillId="3" borderId="0" xfId="0" applyFont="1" applyFill="1" applyAlignment="1">
      <alignment vertical="justify" wrapText="1"/>
    </xf>
    <xf numFmtId="43" fontId="43" fillId="0" borderId="5" xfId="1" applyNumberFormat="1" applyFont="1" applyFill="1" applyBorder="1" applyAlignment="1">
      <alignment horizontal="center"/>
    </xf>
    <xf numFmtId="0" fontId="4" fillId="0" borderId="9" xfId="1" applyFont="1" applyBorder="1" applyAlignment="1">
      <alignment vertical="center" wrapText="1"/>
    </xf>
    <xf numFmtId="164" fontId="2" fillId="0" borderId="2" xfId="5" applyNumberFormat="1" applyFont="1" applyFill="1" applyBorder="1" applyAlignment="1">
      <alignment horizontal="right"/>
    </xf>
    <xf numFmtId="164" fontId="2" fillId="0" borderId="7" xfId="5" applyNumberFormat="1" applyFont="1" applyFill="1" applyBorder="1" applyAlignment="1">
      <alignment horizontal="right"/>
    </xf>
    <xf numFmtId="164" fontId="2" fillId="0" borderId="5" xfId="5" applyNumberFormat="1" applyFont="1" applyFill="1" applyBorder="1" applyAlignment="1">
      <alignment horizontal="right"/>
    </xf>
    <xf numFmtId="164" fontId="2" fillId="0" borderId="6" xfId="5" applyNumberFormat="1" applyFont="1" applyFill="1" applyBorder="1" applyAlignment="1">
      <alignment horizontal="right"/>
    </xf>
    <xf numFmtId="164" fontId="2" fillId="0" borderId="8" xfId="5" applyNumberFormat="1" applyFont="1" applyFill="1" applyBorder="1" applyAlignment="1">
      <alignment horizontal="right"/>
    </xf>
    <xf numFmtId="164" fontId="2" fillId="0" borderId="9" xfId="5" applyNumberFormat="1" applyFont="1" applyFill="1" applyBorder="1" applyAlignment="1">
      <alignment horizontal="right"/>
    </xf>
    <xf numFmtId="164" fontId="2" fillId="0" borderId="3" xfId="5" applyNumberFormat="1" applyFont="1" applyFill="1" applyBorder="1" applyAlignment="1">
      <alignment horizontal="right"/>
    </xf>
    <xf numFmtId="164" fontId="2" fillId="0" borderId="4" xfId="5" applyNumberFormat="1" applyFont="1" applyFill="1" applyBorder="1" applyAlignment="1">
      <alignment horizontal="right"/>
    </xf>
    <xf numFmtId="164" fontId="2" fillId="4" borderId="8" xfId="5" applyNumberFormat="1" applyFont="1" applyFill="1" applyBorder="1" applyAlignment="1"/>
    <xf numFmtId="164" fontId="2" fillId="4" borderId="9" xfId="5" applyNumberFormat="1" applyFont="1" applyFill="1" applyBorder="1" applyAlignment="1"/>
    <xf numFmtId="164" fontId="2" fillId="0" borderId="6" xfId="5" applyNumberFormat="1" applyFont="1" applyFill="1" applyBorder="1" applyAlignment="1"/>
    <xf numFmtId="164" fontId="2" fillId="0" borderId="8" xfId="5" applyNumberFormat="1" applyFont="1" applyFill="1" applyBorder="1" applyAlignment="1"/>
    <xf numFmtId="164" fontId="2" fillId="0" borderId="9" xfId="5" applyNumberFormat="1" applyFont="1" applyFill="1" applyBorder="1" applyAlignment="1"/>
    <xf numFmtId="164" fontId="2" fillId="4" borderId="8" xfId="8" applyNumberFormat="1" applyFont="1" applyFill="1" applyBorder="1" applyAlignment="1"/>
    <xf numFmtId="164" fontId="2" fillId="0" borderId="8" xfId="8" applyNumberFormat="1" applyFont="1" applyFill="1" applyBorder="1" applyAlignment="1"/>
    <xf numFmtId="164" fontId="2" fillId="4" borderId="9" xfId="8" applyNumberFormat="1" applyFont="1" applyFill="1" applyBorder="1" applyAlignment="1"/>
    <xf numFmtId="164" fontId="2" fillId="0" borderId="0" xfId="5" applyNumberFormat="1" applyFont="1" applyFill="1" applyAlignment="1">
      <alignment horizontal="right"/>
    </xf>
    <xf numFmtId="164" fontId="2" fillId="0" borderId="13" xfId="5" applyNumberFormat="1" applyFont="1" applyFill="1" applyBorder="1" applyAlignment="1">
      <alignment horizontal="right"/>
    </xf>
    <xf numFmtId="164" fontId="2" fillId="0" borderId="1" xfId="5" applyNumberFormat="1" applyFont="1" applyFill="1" applyBorder="1" applyAlignment="1">
      <alignment horizontal="right"/>
    </xf>
    <xf numFmtId="164" fontId="2" fillId="4" borderId="8" xfId="5" applyNumberFormat="1" applyFont="1" applyFill="1" applyBorder="1" applyAlignment="1">
      <alignment horizontal="right"/>
    </xf>
    <xf numFmtId="164" fontId="2" fillId="4" borderId="9" xfId="5" applyNumberFormat="1" applyFont="1" applyFill="1" applyBorder="1" applyAlignment="1">
      <alignment horizontal="right"/>
    </xf>
    <xf numFmtId="164" fontId="2" fillId="0" borderId="6" xfId="8" applyNumberFormat="1" applyFont="1" applyFill="1" applyBorder="1" applyAlignment="1">
      <alignment horizontal="right"/>
    </xf>
    <xf numFmtId="164" fontId="2" fillId="0" borderId="9" xfId="8" applyNumberFormat="1" applyFont="1" applyFill="1" applyBorder="1" applyAlignment="1">
      <alignment horizontal="right"/>
    </xf>
    <xf numFmtId="164" fontId="2" fillId="0" borderId="12" xfId="5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164" fontId="2" fillId="0" borderId="0" xfId="8" applyNumberFormat="1" applyFont="1" applyFill="1" applyBorder="1" applyAlignment="1">
      <alignment horizontal="right"/>
    </xf>
    <xf numFmtId="164" fontId="2" fillId="0" borderId="5" xfId="8" applyNumberFormat="1" applyFont="1" applyFill="1" applyBorder="1" applyAlignment="1">
      <alignment horizontal="right"/>
    </xf>
    <xf numFmtId="164" fontId="2" fillId="0" borderId="2" xfId="8" applyNumberFormat="1" applyFont="1" applyFill="1" applyBorder="1" applyAlignment="1">
      <alignment horizontal="right"/>
    </xf>
    <xf numFmtId="164" fontId="2" fillId="0" borderId="15" xfId="8" applyNumberFormat="1" applyFont="1" applyFill="1" applyBorder="1" applyAlignment="1">
      <alignment horizontal="right"/>
    </xf>
    <xf numFmtId="164" fontId="2" fillId="0" borderId="4" xfId="8" applyNumberFormat="1" applyFont="1" applyFill="1" applyBorder="1" applyAlignment="1">
      <alignment horizontal="right"/>
    </xf>
    <xf numFmtId="164" fontId="2" fillId="0" borderId="3" xfId="8" applyNumberFormat="1" applyFont="1" applyFill="1" applyBorder="1" applyAlignment="1">
      <alignment horizontal="right"/>
    </xf>
    <xf numFmtId="164" fontId="2" fillId="0" borderId="8" xfId="8" applyNumberFormat="1" applyFont="1" applyFill="1" applyBorder="1" applyAlignment="1">
      <alignment horizontal="right"/>
    </xf>
    <xf numFmtId="164" fontId="2" fillId="0" borderId="2" xfId="8" applyNumberFormat="1" applyFont="1" applyFill="1" applyBorder="1" applyAlignment="1"/>
    <xf numFmtId="164" fontId="2" fillId="0" borderId="5" xfId="8" applyNumberFormat="1" applyFont="1" applyFill="1" applyBorder="1" applyAlignment="1"/>
    <xf numFmtId="164" fontId="2" fillId="0" borderId="9" xfId="8" applyNumberFormat="1" applyFont="1" applyFill="1" applyBorder="1" applyAlignment="1"/>
    <xf numFmtId="164" fontId="2" fillId="4" borderId="9" xfId="8" applyNumberFormat="1" applyFont="1" applyFill="1" applyBorder="1" applyAlignment="1">
      <alignment horizontal="right"/>
    </xf>
    <xf numFmtId="164" fontId="2" fillId="0" borderId="9" xfId="8" applyNumberFormat="1" applyFont="1" applyBorder="1" applyAlignment="1">
      <alignment horizontal="right"/>
    </xf>
    <xf numFmtId="164" fontId="2" fillId="0" borderId="7" xfId="8" applyNumberFormat="1" applyFont="1" applyBorder="1" applyAlignment="1"/>
    <xf numFmtId="164" fontId="2" fillId="0" borderId="2" xfId="8" applyNumberFormat="1" applyFont="1" applyBorder="1" applyAlignment="1"/>
    <xf numFmtId="164" fontId="2" fillId="0" borderId="3" xfId="8" applyNumberFormat="1" applyFont="1" applyBorder="1" applyAlignment="1"/>
    <xf numFmtId="164" fontId="2" fillId="0" borderId="7" xfId="5" applyNumberFormat="1" applyFont="1" applyFill="1" applyBorder="1" applyAlignment="1"/>
    <xf numFmtId="164" fontId="2" fillId="0" borderId="5" xfId="5" applyNumberFormat="1" applyFont="1" applyFill="1" applyBorder="1" applyAlignment="1"/>
    <xf numFmtId="164" fontId="2" fillId="0" borderId="2" xfId="5" applyNumberFormat="1" applyFont="1" applyFill="1" applyBorder="1" applyAlignment="1"/>
    <xf numFmtId="164" fontId="2" fillId="0" borderId="0" xfId="5" applyNumberFormat="1" applyFont="1" applyFill="1" applyAlignment="1"/>
    <xf numFmtId="164" fontId="1" fillId="0" borderId="9" xfId="5" applyNumberFormat="1" applyFont="1" applyFill="1" applyBorder="1" applyAlignment="1"/>
    <xf numFmtId="164" fontId="1" fillId="0" borderId="8" xfId="5" applyNumberFormat="1" applyFont="1" applyFill="1" applyBorder="1" applyAlignment="1"/>
    <xf numFmtId="164" fontId="1" fillId="0" borderId="10" xfId="5" applyNumberFormat="1" applyFont="1" applyFill="1" applyBorder="1" applyAlignment="1"/>
    <xf numFmtId="164" fontId="1" fillId="0" borderId="9" xfId="5" applyNumberFormat="1" applyFont="1" applyFill="1" applyBorder="1" applyAlignment="1">
      <alignment horizontal="right"/>
    </xf>
    <xf numFmtId="164" fontId="2" fillId="0" borderId="13" xfId="5" applyNumberFormat="1" applyFont="1" applyFill="1" applyBorder="1" applyAlignment="1"/>
    <xf numFmtId="164" fontId="2" fillId="0" borderId="5" xfId="5" applyNumberFormat="1" applyFont="1" applyFill="1" applyBorder="1" applyAlignment="1">
      <alignment wrapText="1"/>
    </xf>
    <xf numFmtId="164" fontId="2" fillId="0" borderId="13" xfId="5" applyNumberFormat="1" applyFont="1" applyFill="1" applyBorder="1" applyAlignment="1">
      <alignment wrapText="1"/>
    </xf>
    <xf numFmtId="164" fontId="2" fillId="0" borderId="2" xfId="5" applyNumberFormat="1" applyFont="1" applyFill="1" applyBorder="1" applyAlignment="1">
      <alignment wrapText="1"/>
    </xf>
    <xf numFmtId="164" fontId="4" fillId="0" borderId="2" xfId="8" applyNumberFormat="1" applyFont="1" applyFill="1" applyBorder="1" applyAlignment="1"/>
    <xf numFmtId="164" fontId="4" fillId="0" borderId="5" xfId="8" applyNumberFormat="1" applyFont="1" applyFill="1" applyBorder="1" applyAlignment="1"/>
    <xf numFmtId="164" fontId="4" fillId="0" borderId="0" xfId="8" applyNumberFormat="1" applyFont="1" applyFill="1" applyBorder="1" applyAlignment="1"/>
    <xf numFmtId="164" fontId="4" fillId="0" borderId="8" xfId="8" applyNumberFormat="1" applyFont="1" applyFill="1" applyBorder="1" applyAlignment="1"/>
    <xf numFmtId="164" fontId="4" fillId="0" borderId="9" xfId="8" applyNumberFormat="1" applyFont="1" applyFill="1" applyBorder="1" applyAlignment="1"/>
    <xf numFmtId="164" fontId="4" fillId="0" borderId="0" xfId="8" applyNumberFormat="1" applyFont="1" applyFill="1" applyAlignment="1">
      <alignment horizontal="right" vertical="top" wrapText="1"/>
    </xf>
    <xf numFmtId="164" fontId="4" fillId="0" borderId="6" xfId="8" applyNumberFormat="1" applyFont="1" applyFill="1" applyBorder="1" applyAlignment="1">
      <alignment horizontal="right" vertical="top" wrapText="1"/>
    </xf>
    <xf numFmtId="164" fontId="4" fillId="0" borderId="5" xfId="8" applyNumberFormat="1" applyFont="1" applyFill="1" applyBorder="1" applyAlignment="1">
      <alignment horizontal="right" vertical="top" wrapText="1"/>
    </xf>
    <xf numFmtId="164" fontId="4" fillId="0" borderId="4" xfId="8" applyNumberFormat="1" applyFont="1" applyFill="1" applyBorder="1" applyAlignment="1">
      <alignment horizontal="right" vertical="top" wrapText="1"/>
    </xf>
    <xf numFmtId="164" fontId="4" fillId="0" borderId="11" xfId="8" applyNumberFormat="1" applyFont="1" applyBorder="1" applyAlignment="1"/>
    <xf numFmtId="164" fontId="4" fillId="0" borderId="6" xfId="8" applyNumberFormat="1" applyFont="1" applyBorder="1" applyAlignment="1"/>
    <xf numFmtId="164" fontId="4" fillId="0" borderId="13" xfId="8" applyNumberFormat="1" applyFont="1" applyBorder="1" applyAlignment="1"/>
    <xf numFmtId="164" fontId="4" fillId="0" borderId="5" xfId="8" applyNumberFormat="1" applyFont="1" applyBorder="1" applyAlignment="1"/>
    <xf numFmtId="164" fontId="4" fillId="0" borderId="9" xfId="8" applyNumberFormat="1" applyFont="1" applyBorder="1" applyAlignment="1"/>
    <xf numFmtId="164" fontId="4" fillId="0" borderId="14" xfId="8" applyNumberFormat="1" applyFont="1" applyBorder="1" applyAlignment="1"/>
    <xf numFmtId="164" fontId="4" fillId="0" borderId="12" xfId="8" applyNumberFormat="1" applyFont="1" applyBorder="1" applyAlignment="1"/>
    <xf numFmtId="164" fontId="4" fillId="0" borderId="6" xfId="8" applyNumberFormat="1" applyFont="1" applyFill="1" applyBorder="1" applyAlignment="1"/>
    <xf numFmtId="164" fontId="4" fillId="0" borderId="0" xfId="8" applyNumberFormat="1" applyFont="1" applyBorder="1" applyAlignment="1"/>
    <xf numFmtId="164" fontId="4" fillId="0" borderId="0" xfId="8" applyNumberFormat="1" applyFont="1" applyAlignment="1"/>
    <xf numFmtId="164" fontId="4" fillId="0" borderId="4" xfId="8" applyNumberFormat="1" applyFont="1" applyFill="1" applyBorder="1" applyAlignment="1"/>
    <xf numFmtId="164" fontId="4" fillId="0" borderId="1" xfId="8" applyNumberFormat="1" applyFont="1" applyBorder="1" applyAlignment="1"/>
    <xf numFmtId="164" fontId="4" fillId="0" borderId="15" xfId="8" applyNumberFormat="1" applyFont="1" applyBorder="1" applyAlignment="1"/>
    <xf numFmtId="164" fontId="4" fillId="0" borderId="10" xfId="8" applyNumberFormat="1" applyFont="1" applyBorder="1" applyAlignment="1"/>
    <xf numFmtId="164" fontId="2" fillId="0" borderId="6" xfId="8" applyNumberFormat="1" applyFont="1" applyFill="1" applyBorder="1" applyAlignment="1"/>
    <xf numFmtId="164" fontId="4" fillId="0" borderId="5" xfId="1" applyNumberFormat="1" applyFont="1" applyFill="1" applyBorder="1" applyAlignment="1"/>
    <xf numFmtId="164" fontId="4" fillId="0" borderId="4" xfId="8" applyNumberFormat="1" applyFont="1" applyBorder="1" applyAlignment="1"/>
    <xf numFmtId="164" fontId="4" fillId="0" borderId="4" xfId="1" applyNumberFormat="1" applyFont="1" applyFill="1" applyBorder="1" applyAlignment="1"/>
    <xf numFmtId="164" fontId="2" fillId="0" borderId="6" xfId="8" applyNumberFormat="1" applyFont="1" applyBorder="1" applyAlignment="1"/>
    <xf numFmtId="164" fontId="2" fillId="0" borderId="5" xfId="8" applyNumberFormat="1" applyFont="1" applyBorder="1" applyAlignment="1"/>
    <xf numFmtId="164" fontId="2" fillId="0" borderId="9" xfId="8" applyNumberFormat="1" applyFont="1" applyBorder="1" applyAlignment="1"/>
    <xf numFmtId="164" fontId="4" fillId="0" borderId="6" xfId="8" applyNumberFormat="1" applyFont="1" applyFill="1" applyBorder="1" applyAlignment="1">
      <alignment horizontal="left" wrapText="1"/>
    </xf>
    <xf numFmtId="164" fontId="4" fillId="0" borderId="5" xfId="8" applyNumberFormat="1" applyFont="1" applyFill="1" applyBorder="1" applyAlignment="1">
      <alignment horizontal="left" wrapText="1"/>
    </xf>
    <xf numFmtId="164" fontId="4" fillId="0" borderId="5" xfId="8" applyNumberFormat="1" applyFont="1" applyFill="1" applyBorder="1" applyAlignment="1">
      <alignment wrapText="1"/>
    </xf>
    <xf numFmtId="164" fontId="4" fillId="0" borderId="4" xfId="8" applyNumberFormat="1" applyFont="1" applyFill="1" applyBorder="1" applyAlignment="1">
      <alignment wrapText="1"/>
    </xf>
    <xf numFmtId="164" fontId="4" fillId="0" borderId="9" xfId="1" applyNumberFormat="1" applyFont="1" applyFill="1" applyBorder="1" applyAlignment="1"/>
    <xf numFmtId="164" fontId="4" fillId="0" borderId="6" xfId="8" applyNumberFormat="1" applyFont="1" applyFill="1" applyBorder="1" applyAlignment="1">
      <alignment horizontal="right"/>
    </xf>
    <xf numFmtId="164" fontId="4" fillId="0" borderId="5" xfId="8" applyNumberFormat="1" applyFont="1" applyFill="1" applyBorder="1" applyAlignment="1">
      <alignment horizontal="right"/>
    </xf>
    <xf numFmtId="164" fontId="4" fillId="0" borderId="2" xfId="8" applyNumberFormat="1" applyFont="1" applyFill="1" applyBorder="1" applyAlignment="1">
      <alignment horizontal="right"/>
    </xf>
    <xf numFmtId="164" fontId="4" fillId="0" borderId="4" xfId="8" applyNumberFormat="1" applyFont="1" applyFill="1" applyBorder="1" applyAlignment="1">
      <alignment horizontal="right"/>
    </xf>
    <xf numFmtId="164" fontId="4" fillId="0" borderId="8" xfId="1" applyNumberFormat="1" applyFont="1" applyBorder="1" applyAlignment="1">
      <alignment vertical="top" wrapText="1"/>
    </xf>
    <xf numFmtId="164" fontId="4" fillId="0" borderId="9" xfId="1" applyNumberFormat="1" applyFont="1" applyBorder="1" applyAlignment="1">
      <alignment vertical="top" wrapText="1"/>
    </xf>
    <xf numFmtId="164" fontId="2" fillId="0" borderId="9" xfId="5" applyNumberFormat="1" applyFont="1" applyBorder="1" applyAlignment="1">
      <alignment horizontal="right"/>
    </xf>
    <xf numFmtId="164" fontId="2" fillId="0" borderId="8" xfId="5" applyNumberFormat="1" applyFont="1" applyBorder="1" applyAlignment="1">
      <alignment horizontal="right"/>
    </xf>
    <xf numFmtId="164" fontId="9" fillId="0" borderId="7" xfId="1" applyNumberFormat="1" applyFont="1" applyFill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center" vertical="center" wrapText="1"/>
    </xf>
    <xf numFmtId="164" fontId="2" fillId="0" borderId="3" xfId="5" applyNumberFormat="1" applyFont="1" applyBorder="1" applyAlignment="1">
      <alignment horizontal="right"/>
    </xf>
    <xf numFmtId="164" fontId="2" fillId="0" borderId="4" xfId="5" applyNumberFormat="1" applyFont="1" applyBorder="1" applyAlignment="1">
      <alignment horizontal="right"/>
    </xf>
    <xf numFmtId="164" fontId="2" fillId="0" borderId="1" xfId="5" applyNumberFormat="1" applyFont="1" applyBorder="1" applyAlignment="1">
      <alignment horizontal="right"/>
    </xf>
    <xf numFmtId="164" fontId="2" fillId="0" borderId="11" xfId="8" applyNumberFormat="1" applyFont="1" applyFill="1" applyBorder="1" applyAlignment="1">
      <alignment horizontal="right"/>
    </xf>
    <xf numFmtId="164" fontId="2" fillId="0" borderId="12" xfId="8" applyNumberFormat="1" applyFont="1" applyFill="1" applyBorder="1" applyAlignment="1">
      <alignment horizontal="right"/>
    </xf>
    <xf numFmtId="164" fontId="2" fillId="0" borderId="13" xfId="8" applyNumberFormat="1" applyFont="1" applyFill="1" applyBorder="1" applyAlignment="1">
      <alignment horizontal="right"/>
    </xf>
    <xf numFmtId="164" fontId="2" fillId="0" borderId="1" xfId="8" applyNumberFormat="1" applyFont="1" applyFill="1" applyBorder="1" applyAlignment="1">
      <alignment horizontal="right"/>
    </xf>
    <xf numFmtId="164" fontId="2" fillId="0" borderId="10" xfId="5" applyNumberFormat="1" applyFont="1" applyFill="1" applyBorder="1" applyAlignment="1">
      <alignment horizontal="right"/>
    </xf>
    <xf numFmtId="164" fontId="2" fillId="0" borderId="5" xfId="1" applyNumberFormat="1" applyFont="1" applyBorder="1" applyAlignment="1">
      <alignment horizontal="right" wrapText="1"/>
    </xf>
    <xf numFmtId="164" fontId="2" fillId="0" borderId="5" xfId="1" applyNumberFormat="1" applyFont="1" applyBorder="1" applyAlignment="1">
      <alignment horizontal="right"/>
    </xf>
    <xf numFmtId="164" fontId="2" fillId="0" borderId="6" xfId="3" applyNumberFormat="1" applyFont="1" applyBorder="1" applyAlignment="1">
      <alignment horizontal="right"/>
    </xf>
    <xf numFmtId="164" fontId="2" fillId="0" borderId="6" xfId="8" applyNumberFormat="1" applyFont="1" applyBorder="1" applyAlignment="1">
      <alignment horizontal="right"/>
    </xf>
    <xf numFmtId="164" fontId="2" fillId="3" borderId="5" xfId="3" applyNumberFormat="1" applyFont="1" applyFill="1" applyBorder="1" applyAlignment="1" applyProtection="1">
      <alignment horizontal="right"/>
      <protection locked="0"/>
    </xf>
    <xf numFmtId="164" fontId="2" fillId="0" borderId="5" xfId="8" applyNumberFormat="1" applyFont="1" applyBorder="1" applyAlignment="1">
      <alignment horizontal="right"/>
    </xf>
    <xf numFmtId="164" fontId="2" fillId="0" borderId="5" xfId="3" applyNumberFormat="1" applyFont="1" applyBorder="1" applyAlignment="1">
      <alignment horizontal="right"/>
    </xf>
    <xf numFmtId="164" fontId="2" fillId="3" borderId="4" xfId="3" applyNumberFormat="1" applyFont="1" applyFill="1" applyBorder="1" applyAlignment="1" applyProtection="1">
      <alignment horizontal="right"/>
      <protection locked="0"/>
    </xf>
    <xf numFmtId="164" fontId="2" fillId="0" borderId="4" xfId="8" applyNumberFormat="1" applyFont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2" fillId="3" borderId="6" xfId="8" applyNumberFormat="1" applyFont="1" applyFill="1" applyBorder="1" applyAlignment="1">
      <alignment horizontal="right"/>
    </xf>
    <xf numFmtId="164" fontId="2" fillId="3" borderId="7" xfId="8" applyNumberFormat="1" applyFont="1" applyFill="1" applyBorder="1" applyAlignment="1">
      <alignment horizontal="right"/>
    </xf>
    <xf numFmtId="164" fontId="2" fillId="3" borderId="5" xfId="8" applyNumberFormat="1" applyFont="1" applyFill="1" applyBorder="1" applyAlignment="1">
      <alignment horizontal="right"/>
    </xf>
    <xf numFmtId="164" fontId="2" fillId="3" borderId="2" xfId="8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4" borderId="8" xfId="8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7" xfId="8" applyNumberFormat="1" applyFont="1" applyFill="1" applyBorder="1" applyAlignment="1"/>
    <xf numFmtId="164" fontId="2" fillId="0" borderId="3" xfId="8" applyNumberFormat="1" applyFont="1" applyFill="1" applyBorder="1" applyAlignment="1"/>
    <xf numFmtId="164" fontId="2" fillId="0" borderId="4" xfId="8" applyNumberFormat="1" applyFont="1" applyFill="1" applyBorder="1" applyAlignment="1"/>
    <xf numFmtId="164" fontId="1" fillId="0" borderId="9" xfId="0" applyNumberFormat="1" applyFont="1" applyFill="1" applyBorder="1" applyAlignment="1">
      <alignment horizontal="center" vertical="center"/>
    </xf>
    <xf numFmtId="164" fontId="2" fillId="3" borderId="6" xfId="8" applyNumberFormat="1" applyFont="1" applyFill="1" applyBorder="1" applyAlignment="1"/>
    <xf numFmtId="164" fontId="2" fillId="0" borderId="0" xfId="8" applyNumberFormat="1" applyFont="1" applyFill="1" applyBorder="1" applyAlignment="1"/>
    <xf numFmtId="164" fontId="2" fillId="3" borderId="7" xfId="8" applyNumberFormat="1" applyFont="1" applyFill="1" applyBorder="1" applyAlignment="1"/>
    <xf numFmtId="164" fontId="2" fillId="3" borderId="5" xfId="8" applyNumberFormat="1" applyFont="1" applyFill="1" applyBorder="1" applyAlignment="1"/>
    <xf numFmtId="164" fontId="2" fillId="3" borderId="2" xfId="8" applyNumberFormat="1" applyFont="1" applyFill="1" applyBorder="1" applyAlignment="1"/>
    <xf numFmtId="164" fontId="1" fillId="0" borderId="14" xfId="0" applyNumberFormat="1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top" wrapText="1"/>
    </xf>
    <xf numFmtId="164" fontId="38" fillId="0" borderId="6" xfId="5" applyNumberFormat="1" applyFont="1" applyFill="1" applyBorder="1" applyAlignment="1">
      <alignment horizontal="right"/>
    </xf>
    <xf numFmtId="164" fontId="38" fillId="0" borderId="5" xfId="5" applyNumberFormat="1" applyFont="1" applyFill="1" applyBorder="1" applyAlignment="1">
      <alignment horizontal="right"/>
    </xf>
    <xf numFmtId="164" fontId="38" fillId="0" borderId="4" xfId="5" applyNumberFormat="1" applyFont="1" applyFill="1" applyBorder="1" applyAlignment="1">
      <alignment horizontal="right"/>
    </xf>
    <xf numFmtId="164" fontId="2" fillId="0" borderId="14" xfId="5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43" fontId="9" fillId="0" borderId="6" xfId="0" applyNumberFormat="1" applyFont="1" applyFill="1" applyBorder="1" applyAlignment="1">
      <alignment horizontal="center" vertical="center" wrapText="1"/>
    </xf>
    <xf numFmtId="43" fontId="9" fillId="0" borderId="5" xfId="0" applyNumberFormat="1" applyFont="1" applyFill="1" applyBorder="1" applyAlignment="1">
      <alignment horizontal="center" vertical="center" wrapText="1"/>
    </xf>
    <xf numFmtId="43" fontId="9" fillId="0" borderId="4" xfId="0" applyNumberFormat="1" applyFont="1" applyFill="1" applyBorder="1" applyAlignment="1">
      <alignment horizontal="center" vertical="center" wrapText="1"/>
    </xf>
    <xf numFmtId="43" fontId="9" fillId="0" borderId="6" xfId="0" applyNumberFormat="1" applyFont="1" applyFill="1" applyBorder="1" applyAlignment="1">
      <alignment horizontal="center"/>
    </xf>
    <xf numFmtId="43" fontId="8" fillId="0" borderId="6" xfId="0" applyNumberFormat="1" applyFont="1" applyFill="1" applyBorder="1" applyAlignment="1"/>
    <xf numFmtId="43" fontId="9" fillId="0" borderId="6" xfId="1" applyNumberFormat="1" applyFont="1" applyFill="1" applyBorder="1" applyAlignment="1">
      <alignment horizontal="center" vertical="center" wrapText="1"/>
    </xf>
    <xf numFmtId="43" fontId="8" fillId="0" borderId="5" xfId="0" applyNumberFormat="1" applyFont="1" applyFill="1" applyBorder="1" applyAlignment="1">
      <alignment horizontal="center" vertical="center" wrapText="1"/>
    </xf>
    <xf numFmtId="43" fontId="8" fillId="0" borderId="4" xfId="0" applyNumberFormat="1" applyFont="1" applyFill="1" applyBorder="1" applyAlignment="1">
      <alignment horizontal="center" vertical="center" wrapText="1"/>
    </xf>
    <xf numFmtId="43" fontId="9" fillId="0" borderId="8" xfId="0" applyNumberFormat="1" applyFont="1" applyFill="1" applyBorder="1" applyAlignment="1">
      <alignment horizontal="center"/>
    </xf>
    <xf numFmtId="43" fontId="9" fillId="0" borderId="10" xfId="0" applyNumberFormat="1" applyFont="1" applyFill="1" applyBorder="1" applyAlignment="1">
      <alignment horizontal="center"/>
    </xf>
    <xf numFmtId="43" fontId="9" fillId="0" borderId="14" xfId="0" applyNumberFormat="1" applyFont="1" applyFill="1" applyBorder="1" applyAlignment="1">
      <alignment horizontal="center"/>
    </xf>
    <xf numFmtId="43" fontId="2" fillId="0" borderId="12" xfId="0" applyNumberFormat="1" applyFont="1" applyFill="1" applyBorder="1" applyAlignment="1">
      <alignment horizontal="left" vertical="center" wrapText="1"/>
    </xf>
    <xf numFmtId="43" fontId="0" fillId="0" borderId="12" xfId="0" applyNumberFormat="1" applyBorder="1" applyAlignment="1"/>
    <xf numFmtId="43" fontId="0" fillId="0" borderId="12" xfId="0" applyNumberFormat="1" applyBorder="1" applyAlignment="1">
      <alignment horizontal="left" vertical="center" wrapText="1"/>
    </xf>
    <xf numFmtId="43" fontId="2" fillId="0" borderId="0" xfId="0" applyNumberFormat="1" applyFont="1" applyFill="1" applyBorder="1" applyAlignment="1">
      <alignment horizontal="left" vertical="center" wrapText="1"/>
    </xf>
    <xf numFmtId="43" fontId="42" fillId="0" borderId="0" xfId="0" applyNumberFormat="1" applyFont="1" applyFill="1" applyBorder="1" applyAlignment="1">
      <alignment horizontal="left" vertical="center" wrapText="1"/>
    </xf>
    <xf numFmtId="43" fontId="9" fillId="0" borderId="6" xfId="1" applyNumberFormat="1" applyFont="1" applyFill="1" applyBorder="1" applyAlignment="1">
      <alignment horizontal="center" wrapText="1"/>
    </xf>
    <xf numFmtId="43" fontId="9" fillId="0" borderId="5" xfId="1" applyNumberFormat="1" applyFont="1" applyFill="1" applyBorder="1" applyAlignment="1">
      <alignment horizontal="center" wrapText="1"/>
    </xf>
    <xf numFmtId="43" fontId="9" fillId="0" borderId="4" xfId="1" applyNumberFormat="1" applyFont="1" applyFill="1" applyBorder="1" applyAlignment="1">
      <alignment horizontal="center" wrapText="1"/>
    </xf>
    <xf numFmtId="43" fontId="4" fillId="0" borderId="0" xfId="0" applyNumberFormat="1" applyFont="1" applyFill="1" applyAlignment="1">
      <alignment horizontal="left"/>
    </xf>
    <xf numFmtId="43" fontId="9" fillId="0" borderId="7" xfId="0" applyNumberFormat="1" applyFont="1" applyFill="1" applyBorder="1" applyAlignment="1">
      <alignment horizontal="center" vertical="center"/>
    </xf>
    <xf numFmtId="43" fontId="9" fillId="0" borderId="12" xfId="0" applyNumberFormat="1" applyFont="1" applyFill="1" applyBorder="1" applyAlignment="1">
      <alignment horizontal="center" vertical="center"/>
    </xf>
    <xf numFmtId="43" fontId="9" fillId="0" borderId="11" xfId="0" applyNumberFormat="1" applyFont="1" applyFill="1" applyBorder="1" applyAlignment="1">
      <alignment horizontal="center" vertical="center"/>
    </xf>
    <xf numFmtId="43" fontId="9" fillId="0" borderId="8" xfId="0" applyNumberFormat="1" applyFont="1" applyFill="1" applyBorder="1" applyAlignment="1">
      <alignment horizontal="center" vertical="center"/>
    </xf>
    <xf numFmtId="43" fontId="9" fillId="0" borderId="10" xfId="0" applyNumberFormat="1" applyFont="1" applyFill="1" applyBorder="1" applyAlignment="1">
      <alignment horizontal="center" vertical="center"/>
    </xf>
    <xf numFmtId="43" fontId="9" fillId="0" borderId="1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justify" vertical="justify"/>
    </xf>
    <xf numFmtId="43" fontId="9" fillId="0" borderId="3" xfId="0" applyNumberFormat="1" applyFont="1" applyFill="1" applyBorder="1" applyAlignment="1">
      <alignment horizontal="center" vertical="center"/>
    </xf>
    <xf numFmtId="43" fontId="9" fillId="0" borderId="15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43" fontId="0" fillId="0" borderId="5" xfId="0" applyNumberFormat="1" applyFill="1" applyBorder="1" applyAlignment="1">
      <alignment horizontal="center" vertical="center" wrapText="1"/>
    </xf>
    <xf numFmtId="43" fontId="0" fillId="0" borderId="4" xfId="0" applyNumberFormat="1" applyFill="1" applyBorder="1" applyAlignment="1">
      <alignment horizontal="center" vertical="center" wrapText="1"/>
    </xf>
    <xf numFmtId="43" fontId="12" fillId="0" borderId="11" xfId="0" applyNumberFormat="1" applyFont="1" applyFill="1" applyBorder="1" applyAlignment="1">
      <alignment horizontal="center" vertical="center"/>
    </xf>
    <xf numFmtId="43" fontId="0" fillId="0" borderId="13" xfId="0" applyNumberForma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43" fontId="9" fillId="0" borderId="7" xfId="0" applyNumberFormat="1" applyFont="1" applyFill="1" applyBorder="1" applyAlignment="1">
      <alignment horizontal="center" vertical="center" wrapText="1"/>
    </xf>
    <xf numFmtId="43" fontId="0" fillId="0" borderId="2" xfId="0" applyNumberFormat="1" applyFill="1" applyBorder="1" applyAlignment="1">
      <alignment horizontal="center" vertical="center" wrapText="1"/>
    </xf>
    <xf numFmtId="43" fontId="0" fillId="0" borderId="3" xfId="0" applyNumberFormat="1" applyFill="1" applyBorder="1" applyAlignment="1">
      <alignment horizontal="center" vertical="center" wrapText="1"/>
    </xf>
    <xf numFmtId="43" fontId="12" fillId="0" borderId="11" xfId="0" applyNumberFormat="1" applyFont="1" applyFill="1" applyBorder="1" applyAlignment="1">
      <alignment horizontal="center" vertical="center" wrapText="1"/>
    </xf>
    <xf numFmtId="43" fontId="12" fillId="0" borderId="13" xfId="0" applyNumberFormat="1" applyFont="1" applyFill="1" applyBorder="1" applyAlignment="1">
      <alignment horizontal="center" vertical="center" wrapText="1"/>
    </xf>
    <xf numFmtId="43" fontId="12" fillId="0" borderId="1" xfId="0" applyNumberFormat="1" applyFont="1" applyFill="1" applyBorder="1" applyAlignment="1">
      <alignment horizontal="center" vertical="center" wrapText="1"/>
    </xf>
    <xf numFmtId="43" fontId="12" fillId="0" borderId="12" xfId="0" applyNumberFormat="1" applyFont="1" applyFill="1" applyBorder="1" applyAlignment="1">
      <alignment horizontal="center" vertical="center" wrapText="1"/>
    </xf>
    <xf numFmtId="43" fontId="12" fillId="0" borderId="15" xfId="0" applyNumberFormat="1" applyFont="1" applyFill="1" applyBorder="1" applyAlignment="1">
      <alignment horizontal="center" vertical="center" wrapText="1"/>
    </xf>
    <xf numFmtId="43" fontId="12" fillId="0" borderId="13" xfId="0" applyNumberFormat="1" applyFont="1" applyFill="1" applyBorder="1" applyAlignment="1">
      <alignment horizontal="center" vertical="center"/>
    </xf>
    <xf numFmtId="43" fontId="12" fillId="0" borderId="1" xfId="0" applyNumberFormat="1" applyFont="1" applyFill="1" applyBorder="1" applyAlignment="1">
      <alignment horizontal="center" vertical="center"/>
    </xf>
    <xf numFmtId="43" fontId="12" fillId="2" borderId="7" xfId="0" applyNumberFormat="1" applyFont="1" applyFill="1" applyBorder="1" applyAlignment="1">
      <alignment horizontal="center" vertical="center"/>
    </xf>
    <xf numFmtId="43" fontId="12" fillId="2" borderId="12" xfId="0" applyNumberFormat="1" applyFont="1" applyFill="1" applyBorder="1" applyAlignment="1">
      <alignment horizontal="center" vertical="center"/>
    </xf>
    <xf numFmtId="43" fontId="12" fillId="2" borderId="11" xfId="0" applyNumberFormat="1" applyFont="1" applyFill="1" applyBorder="1" applyAlignment="1">
      <alignment horizontal="center" vertical="center"/>
    </xf>
    <xf numFmtId="43" fontId="12" fillId="2" borderId="3" xfId="0" applyNumberFormat="1" applyFont="1" applyFill="1" applyBorder="1" applyAlignment="1">
      <alignment horizontal="center" vertical="center"/>
    </xf>
    <xf numFmtId="43" fontId="12" fillId="2" borderId="15" xfId="0" applyNumberFormat="1" applyFont="1" applyFill="1" applyBorder="1" applyAlignment="1">
      <alignment horizontal="center" vertical="center"/>
    </xf>
    <xf numFmtId="43" fontId="12" fillId="2" borderId="1" xfId="0" applyNumberFormat="1" applyFont="1" applyFill="1" applyBorder="1" applyAlignment="1">
      <alignment horizontal="center" vertical="center"/>
    </xf>
    <xf numFmtId="43" fontId="4" fillId="2" borderId="8" xfId="0" applyNumberFormat="1" applyFont="1" applyFill="1" applyBorder="1" applyAlignment="1">
      <alignment horizontal="center" vertical="center"/>
    </xf>
    <xf numFmtId="43" fontId="4" fillId="2" borderId="14" xfId="0" applyNumberFormat="1" applyFont="1" applyFill="1" applyBorder="1" applyAlignment="1">
      <alignment horizontal="center" vertical="center"/>
    </xf>
    <xf numFmtId="43" fontId="4" fillId="2" borderId="6" xfId="0" applyNumberFormat="1" applyFont="1" applyFill="1" applyBorder="1" applyAlignment="1">
      <alignment horizontal="center" vertical="center" wrapText="1"/>
    </xf>
    <xf numFmtId="43" fontId="4" fillId="2" borderId="5" xfId="0" applyNumberFormat="1" applyFont="1" applyFill="1" applyBorder="1" applyAlignment="1">
      <alignment horizontal="center" vertical="center" wrapText="1"/>
    </xf>
    <xf numFmtId="43" fontId="4" fillId="2" borderId="4" xfId="0" applyNumberFormat="1" applyFont="1" applyFill="1" applyBorder="1" applyAlignment="1">
      <alignment horizontal="center" vertical="center" wrapText="1"/>
    </xf>
    <xf numFmtId="43" fontId="4" fillId="2" borderId="8" xfId="0" applyNumberFormat="1" applyFont="1" applyFill="1" applyBorder="1" applyAlignment="1">
      <alignment horizontal="center" vertical="center" wrapText="1"/>
    </xf>
    <xf numFmtId="43" fontId="4" fillId="2" borderId="14" xfId="0" applyNumberFormat="1" applyFont="1" applyFill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horizontal="center"/>
    </xf>
    <xf numFmtId="43" fontId="4" fillId="2" borderId="6" xfId="0" applyNumberFormat="1" applyFont="1" applyFill="1" applyBorder="1" applyAlignment="1">
      <alignment horizontal="center" vertical="top" wrapText="1"/>
    </xf>
    <xf numFmtId="43" fontId="4" fillId="2" borderId="4" xfId="0" applyNumberFormat="1" applyFont="1" applyFill="1" applyBorder="1" applyAlignment="1">
      <alignment horizontal="center" vertical="top" wrapText="1"/>
    </xf>
    <xf numFmtId="43" fontId="9" fillId="0" borderId="5" xfId="1" applyNumberFormat="1" applyFont="1" applyFill="1" applyBorder="1" applyAlignment="1">
      <alignment horizontal="center" vertical="center" wrapText="1"/>
    </xf>
    <xf numFmtId="43" fontId="9" fillId="0" borderId="4" xfId="1" applyNumberFormat="1" applyFont="1" applyFill="1" applyBorder="1" applyAlignment="1">
      <alignment horizontal="center" vertical="center" wrapText="1"/>
    </xf>
    <xf numFmtId="43" fontId="9" fillId="0" borderId="7" xfId="1" applyNumberFormat="1" applyFont="1" applyFill="1" applyBorder="1" applyAlignment="1">
      <alignment horizontal="center" vertical="center" wrapText="1"/>
    </xf>
    <xf numFmtId="43" fontId="9" fillId="0" borderId="11" xfId="1" applyNumberFormat="1" applyFont="1" applyFill="1" applyBorder="1" applyAlignment="1">
      <alignment horizontal="center" vertical="center" wrapText="1"/>
    </xf>
    <xf numFmtId="43" fontId="9" fillId="0" borderId="2" xfId="1" applyNumberFormat="1" applyFont="1" applyFill="1" applyBorder="1" applyAlignment="1">
      <alignment horizontal="center" vertical="center" wrapText="1"/>
    </xf>
    <xf numFmtId="43" fontId="9" fillId="0" borderId="13" xfId="1" applyNumberFormat="1" applyFont="1" applyFill="1" applyBorder="1" applyAlignment="1">
      <alignment horizontal="center" vertical="center" wrapText="1"/>
    </xf>
    <xf numFmtId="43" fontId="9" fillId="0" borderId="3" xfId="1" applyNumberFormat="1" applyFont="1" applyFill="1" applyBorder="1" applyAlignment="1">
      <alignment horizontal="center" vertical="center" wrapText="1"/>
    </xf>
    <xf numFmtId="43" fontId="9" fillId="0" borderId="1" xfId="1" applyNumberFormat="1" applyFont="1" applyFill="1" applyBorder="1" applyAlignment="1">
      <alignment horizontal="center" vertical="center" wrapText="1"/>
    </xf>
    <xf numFmtId="43" fontId="9" fillId="0" borderId="8" xfId="1" applyNumberFormat="1" applyFont="1" applyFill="1" applyBorder="1" applyAlignment="1">
      <alignment horizontal="center" vertical="center" wrapText="1"/>
    </xf>
    <xf numFmtId="43" fontId="9" fillId="0" borderId="14" xfId="1" applyNumberFormat="1" applyFont="1" applyFill="1" applyBorder="1" applyAlignment="1">
      <alignment horizontal="center" vertical="center" wrapText="1"/>
    </xf>
    <xf numFmtId="43" fontId="23" fillId="0" borderId="7" xfId="1" applyNumberFormat="1" applyFont="1" applyFill="1" applyBorder="1" applyAlignment="1">
      <alignment horizontal="center" vertical="center"/>
    </xf>
    <xf numFmtId="43" fontId="23" fillId="0" borderId="12" xfId="1" applyNumberFormat="1" applyFont="1" applyFill="1" applyBorder="1" applyAlignment="1">
      <alignment horizontal="center" vertical="center"/>
    </xf>
    <xf numFmtId="43" fontId="23" fillId="0" borderId="11" xfId="1" applyNumberFormat="1" applyFont="1" applyFill="1" applyBorder="1" applyAlignment="1">
      <alignment horizontal="center" vertical="center"/>
    </xf>
    <xf numFmtId="43" fontId="23" fillId="0" borderId="3" xfId="1" applyNumberFormat="1" applyFont="1" applyFill="1" applyBorder="1" applyAlignment="1">
      <alignment horizontal="center" vertical="center"/>
    </xf>
    <xf numFmtId="43" fontId="23" fillId="0" borderId="15" xfId="1" applyNumberFormat="1" applyFont="1" applyFill="1" applyBorder="1" applyAlignment="1">
      <alignment horizontal="center" vertical="center"/>
    </xf>
    <xf numFmtId="43" fontId="23" fillId="0" borderId="1" xfId="1" applyNumberFormat="1" applyFont="1" applyFill="1" applyBorder="1" applyAlignment="1">
      <alignment horizontal="center" vertical="center"/>
    </xf>
    <xf numFmtId="43" fontId="12" fillId="0" borderId="6" xfId="0" applyNumberFormat="1" applyFont="1" applyFill="1" applyBorder="1" applyAlignment="1">
      <alignment horizontal="center" vertical="center"/>
    </xf>
    <xf numFmtId="43" fontId="12" fillId="0" borderId="5" xfId="0" applyNumberFormat="1" applyFont="1" applyFill="1" applyBorder="1" applyAlignment="1">
      <alignment horizontal="center" vertical="center"/>
    </xf>
    <xf numFmtId="43" fontId="12" fillId="0" borderId="4" xfId="0" applyNumberFormat="1" applyFont="1" applyFill="1" applyBorder="1" applyAlignment="1">
      <alignment horizontal="center" vertical="center"/>
    </xf>
    <xf numFmtId="43" fontId="12" fillId="0" borderId="6" xfId="1" applyNumberFormat="1" applyFont="1" applyFill="1" applyBorder="1" applyAlignment="1">
      <alignment horizontal="center" vertical="center"/>
    </xf>
    <xf numFmtId="43" fontId="12" fillId="0" borderId="4" xfId="1" applyNumberFormat="1" applyFont="1" applyFill="1" applyBorder="1" applyAlignment="1">
      <alignment horizontal="center" vertical="center"/>
    </xf>
    <xf numFmtId="43" fontId="12" fillId="0" borderId="7" xfId="1" applyNumberFormat="1" applyFont="1" applyFill="1" applyBorder="1" applyAlignment="1">
      <alignment horizontal="center" vertical="center"/>
    </xf>
    <xf numFmtId="43" fontId="12" fillId="0" borderId="3" xfId="1" applyNumberFormat="1" applyFont="1" applyFill="1" applyBorder="1" applyAlignment="1">
      <alignment horizontal="center" vertical="center"/>
    </xf>
    <xf numFmtId="43" fontId="9" fillId="0" borderId="8" xfId="1" applyNumberFormat="1" applyFont="1" applyFill="1" applyBorder="1" applyAlignment="1">
      <alignment horizontal="center"/>
    </xf>
    <xf numFmtId="43" fontId="9" fillId="0" borderId="10" xfId="1" applyNumberFormat="1" applyFont="1" applyFill="1" applyBorder="1" applyAlignment="1">
      <alignment horizontal="center"/>
    </xf>
    <xf numFmtId="43" fontId="9" fillId="0" borderId="14" xfId="1" applyNumberFormat="1" applyFont="1" applyFill="1" applyBorder="1" applyAlignment="1">
      <alignment horizontal="center"/>
    </xf>
    <xf numFmtId="43" fontId="9" fillId="0" borderId="2" xfId="0" applyNumberFormat="1" applyFont="1" applyFill="1" applyBorder="1" applyAlignment="1">
      <alignment horizontal="center" vertical="center" wrapText="1"/>
    </xf>
    <xf numFmtId="43" fontId="9" fillId="0" borderId="3" xfId="0" applyNumberFormat="1" applyFont="1" applyFill="1" applyBorder="1" applyAlignment="1">
      <alignment horizontal="center" vertical="center" wrapText="1"/>
    </xf>
    <xf numFmtId="43" fontId="9" fillId="0" borderId="5" xfId="1" applyNumberFormat="1" applyFont="1" applyFill="1" applyBorder="1" applyAlignment="1">
      <alignment horizontal="center" vertical="center"/>
    </xf>
    <xf numFmtId="43" fontId="9" fillId="0" borderId="4" xfId="1" applyNumberFormat="1" applyFont="1" applyFill="1" applyBorder="1" applyAlignment="1">
      <alignment horizontal="center" vertical="center"/>
    </xf>
    <xf numFmtId="43" fontId="4" fillId="0" borderId="12" xfId="0" applyNumberFormat="1" applyFont="1" applyFill="1" applyBorder="1" applyAlignment="1"/>
    <xf numFmtId="43" fontId="9" fillId="0" borderId="9" xfId="0" applyNumberFormat="1" applyFont="1" applyFill="1" applyBorder="1" applyAlignment="1">
      <alignment horizontal="center"/>
    </xf>
    <xf numFmtId="43" fontId="18" fillId="0" borderId="14" xfId="0" applyNumberFormat="1" applyFont="1" applyFill="1" applyBorder="1" applyAlignment="1"/>
    <xf numFmtId="43" fontId="9" fillId="0" borderId="8" xfId="0" applyNumberFormat="1" applyFont="1" applyFill="1" applyBorder="1" applyAlignment="1">
      <alignment horizontal="center" wrapText="1"/>
    </xf>
    <xf numFmtId="43" fontId="9" fillId="0" borderId="10" xfId="0" applyNumberFormat="1" applyFont="1" applyFill="1" applyBorder="1" applyAlignment="1">
      <alignment horizontal="center" wrapText="1"/>
    </xf>
    <xf numFmtId="43" fontId="9" fillId="0" borderId="14" xfId="0" applyNumberFormat="1" applyFont="1" applyFill="1" applyBorder="1" applyAlignment="1">
      <alignment horizontal="center" wrapText="1"/>
    </xf>
    <xf numFmtId="43" fontId="18" fillId="0" borderId="10" xfId="0" applyNumberFormat="1" applyFont="1" applyFill="1" applyBorder="1" applyAlignment="1">
      <alignment horizontal="center" vertical="center"/>
    </xf>
    <xf numFmtId="43" fontId="18" fillId="0" borderId="14" xfId="0" applyNumberFormat="1" applyFont="1" applyFill="1" applyBorder="1" applyAlignment="1">
      <alignment horizontal="center" vertical="center"/>
    </xf>
    <xf numFmtId="43" fontId="2" fillId="0" borderId="12" xfId="0" applyNumberFormat="1" applyFont="1" applyFill="1" applyBorder="1" applyAlignment="1"/>
    <xf numFmtId="0" fontId="4" fillId="0" borderId="2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43" fontId="18" fillId="0" borderId="4" xfId="0" applyNumberFormat="1" applyFont="1" applyFill="1" applyBorder="1" applyAlignment="1">
      <alignment horizontal="center" vertical="center" wrapText="1"/>
    </xf>
    <xf numFmtId="43" fontId="9" fillId="0" borderId="12" xfId="1" applyNumberFormat="1" applyFont="1" applyFill="1" applyBorder="1" applyAlignment="1">
      <alignment horizontal="center" vertical="center" wrapText="1"/>
    </xf>
    <xf numFmtId="43" fontId="9" fillId="0" borderId="15" xfId="1" applyNumberFormat="1" applyFont="1" applyFill="1" applyBorder="1" applyAlignment="1">
      <alignment horizontal="center" vertical="center" wrapText="1"/>
    </xf>
    <xf numFmtId="0" fontId="27" fillId="0" borderId="3" xfId="1" applyFont="1" applyBorder="1" applyAlignment="1">
      <alignment horizontal="left" vertical="center" wrapText="1"/>
    </xf>
    <xf numFmtId="0" fontId="27" fillId="0" borderId="15" xfId="1" applyFont="1" applyBorder="1" applyAlignment="1">
      <alignment horizontal="left" vertical="center" wrapText="1"/>
    </xf>
    <xf numFmtId="43" fontId="4" fillId="0" borderId="0" xfId="1" applyNumberFormat="1" applyFont="1" applyFill="1" applyAlignment="1">
      <alignment horizontal="left"/>
    </xf>
    <xf numFmtId="43" fontId="9" fillId="0" borderId="10" xfId="1" applyNumberFormat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43" fontId="12" fillId="0" borderId="8" xfId="1" applyNumberFormat="1" applyFont="1" applyFill="1" applyBorder="1" applyAlignment="1">
      <alignment horizontal="center" vertical="center"/>
    </xf>
    <xf numFmtId="43" fontId="12" fillId="0" borderId="10" xfId="1" applyNumberFormat="1" applyFont="1" applyFill="1" applyBorder="1" applyAlignment="1">
      <alignment horizontal="center" vertical="center"/>
    </xf>
    <xf numFmtId="43" fontId="12" fillId="0" borderId="14" xfId="1" applyNumberFormat="1" applyFont="1" applyFill="1" applyBorder="1" applyAlignment="1">
      <alignment horizontal="center" vertical="center"/>
    </xf>
    <xf numFmtId="43" fontId="9" fillId="0" borderId="6" xfId="1" applyNumberFormat="1" applyFont="1" applyFill="1" applyBorder="1" applyAlignment="1">
      <alignment horizontal="center" vertical="center"/>
    </xf>
    <xf numFmtId="43" fontId="18" fillId="0" borderId="5" xfId="0" applyNumberFormat="1" applyFont="1" applyFill="1" applyBorder="1" applyAlignment="1">
      <alignment vertical="center"/>
    </xf>
    <xf numFmtId="43" fontId="18" fillId="0" borderId="4" xfId="0" applyNumberFormat="1" applyFont="1" applyFill="1" applyBorder="1" applyAlignment="1">
      <alignment vertical="center"/>
    </xf>
    <xf numFmtId="43" fontId="9" fillId="0" borderId="7" xfId="1" applyNumberFormat="1" applyFont="1" applyFill="1" applyBorder="1" applyAlignment="1">
      <alignment horizontal="center" vertical="center"/>
    </xf>
    <xf numFmtId="43" fontId="9" fillId="0" borderId="2" xfId="1" applyNumberFormat="1" applyFont="1" applyFill="1" applyBorder="1" applyAlignment="1">
      <alignment horizontal="center" vertical="center"/>
    </xf>
    <xf numFmtId="43" fontId="18" fillId="0" borderId="2" xfId="0" applyNumberFormat="1" applyFont="1" applyFill="1" applyBorder="1" applyAlignment="1">
      <alignment vertical="center"/>
    </xf>
    <xf numFmtId="43" fontId="18" fillId="0" borderId="3" xfId="0" applyNumberFormat="1" applyFont="1" applyFill="1" applyBorder="1" applyAlignment="1">
      <alignment vertical="center"/>
    </xf>
    <xf numFmtId="43" fontId="18" fillId="0" borderId="5" xfId="0" applyNumberFormat="1" applyFont="1" applyFill="1" applyBorder="1" applyAlignment="1">
      <alignment horizontal="center" vertical="center" wrapText="1"/>
    </xf>
    <xf numFmtId="4" fontId="4" fillId="3" borderId="0" xfId="1" applyNumberFormat="1" applyFont="1" applyFill="1" applyAlignment="1">
      <alignment horizontal="left" vertical="center"/>
    </xf>
    <xf numFmtId="0" fontId="4" fillId="3" borderId="0" xfId="1" applyFont="1" applyFill="1" applyAlignment="1">
      <alignment horizontal="left"/>
    </xf>
    <xf numFmtId="0" fontId="4" fillId="0" borderId="0" xfId="1" applyNumberFormat="1" applyFont="1" applyFill="1" applyBorder="1" applyAlignment="1">
      <alignment horizontal="left" vertical="top" wrapText="1"/>
    </xf>
    <xf numFmtId="0" fontId="4" fillId="0" borderId="8" xfId="1" applyNumberFormat="1" applyFont="1" applyBorder="1" applyAlignment="1">
      <alignment horizontal="left" vertical="top" wrapText="1"/>
    </xf>
    <xf numFmtId="0" fontId="4" fillId="0" borderId="10" xfId="1" applyNumberFormat="1" applyFont="1" applyBorder="1" applyAlignment="1">
      <alignment horizontal="left" vertical="top" wrapText="1"/>
    </xf>
    <xf numFmtId="0" fontId="4" fillId="0" borderId="14" xfId="1" applyNumberFormat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4" fillId="0" borderId="13" xfId="1" applyFont="1" applyBorder="1" applyAlignment="1">
      <alignment horizontal="left" wrapText="1"/>
    </xf>
    <xf numFmtId="4" fontId="4" fillId="3" borderId="0" xfId="1" applyNumberFormat="1" applyFont="1" applyFill="1" applyAlignment="1">
      <alignment horizontal="left"/>
    </xf>
    <xf numFmtId="43" fontId="9" fillId="0" borderId="3" xfId="1" applyNumberFormat="1" applyFont="1" applyFill="1" applyBorder="1" applyAlignment="1">
      <alignment horizontal="center" vertical="center"/>
    </xf>
    <xf numFmtId="43" fontId="2" fillId="0" borderId="12" xfId="1" applyNumberFormat="1" applyFont="1" applyBorder="1" applyAlignment="1">
      <alignment horizontal="left" vertical="top" wrapText="1"/>
    </xf>
    <xf numFmtId="43" fontId="4" fillId="0" borderId="12" xfId="1" applyNumberFormat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 wrapText="1"/>
    </xf>
    <xf numFmtId="43" fontId="4" fillId="0" borderId="0" xfId="1" applyNumberFormat="1" applyFont="1" applyAlignment="1">
      <alignment vertical="top" wrapText="1"/>
    </xf>
    <xf numFmtId="43" fontId="14" fillId="0" borderId="0" xfId="1" applyNumberFormat="1" applyFont="1" applyAlignment="1">
      <alignment vertical="top" wrapText="1"/>
    </xf>
    <xf numFmtId="43" fontId="4" fillId="0" borderId="0" xfId="1" applyNumberFormat="1" applyFont="1" applyAlignment="1">
      <alignment horizontal="left" vertical="top" wrapText="1"/>
    </xf>
    <xf numFmtId="43" fontId="4" fillId="0" borderId="0" xfId="1" applyNumberFormat="1" applyFont="1" applyAlignment="1">
      <alignment wrapText="1"/>
    </xf>
    <xf numFmtId="43" fontId="4" fillId="0" borderId="0" xfId="1" applyNumberFormat="1" applyFont="1" applyAlignment="1">
      <alignment horizontal="right" vertical="top" wrapText="1"/>
    </xf>
    <xf numFmtId="43" fontId="12" fillId="0" borderId="8" xfId="1" applyNumberFormat="1" applyFont="1" applyFill="1" applyBorder="1" applyAlignment="1">
      <alignment horizontal="center" vertical="center" wrapText="1"/>
    </xf>
    <xf numFmtId="43" fontId="2" fillId="0" borderId="0" xfId="0" applyNumberFormat="1" applyFont="1" applyFill="1" applyAlignment="1">
      <alignment horizontal="left" vertical="center"/>
    </xf>
    <xf numFmtId="43" fontId="2" fillId="0" borderId="0" xfId="0" applyNumberFormat="1" applyFont="1" applyFill="1" applyAlignment="1">
      <alignment horizontal="right" vertical="center"/>
    </xf>
    <xf numFmtId="43" fontId="2" fillId="0" borderId="0" xfId="0" applyNumberFormat="1" applyFont="1" applyAlignment="1">
      <alignment horizontal="left" vertical="center"/>
    </xf>
    <xf numFmtId="43" fontId="2" fillId="0" borderId="0" xfId="0" applyNumberFormat="1" applyFont="1" applyFill="1" applyAlignment="1">
      <alignment horizontal="left" vertical="top" wrapText="1"/>
    </xf>
    <xf numFmtId="43" fontId="2" fillId="0" borderId="0" xfId="0" applyNumberFormat="1" applyFont="1" applyBorder="1" applyAlignment="1">
      <alignment horizontal="left" vertical="center" wrapText="1"/>
    </xf>
    <xf numFmtId="43" fontId="0" fillId="0" borderId="0" xfId="0" applyNumberFormat="1" applyBorder="1" applyAlignment="1">
      <alignment horizontal="left" vertical="center" wrapText="1"/>
    </xf>
    <xf numFmtId="2" fontId="6" fillId="0" borderId="11" xfId="1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 vertical="center"/>
    </xf>
    <xf numFmtId="2" fontId="4" fillId="0" borderId="0" xfId="1" applyNumberFormat="1" applyFont="1" applyFill="1" applyAlignment="1">
      <alignment horizontal="left"/>
    </xf>
    <xf numFmtId="2" fontId="2" fillId="0" borderId="0" xfId="1" applyNumberFormat="1" applyFont="1" applyFill="1" applyBorder="1" applyAlignment="1">
      <alignment horizontal="left"/>
    </xf>
    <xf numFmtId="2" fontId="6" fillId="0" borderId="6" xfId="1" applyNumberFormat="1" applyFont="1" applyFill="1" applyBorder="1" applyAlignment="1">
      <alignment horizontal="center" vertical="center"/>
    </xf>
    <xf numFmtId="2" fontId="7" fillId="0" borderId="4" xfId="1" applyNumberFormat="1" applyFont="1" applyFill="1" applyBorder="1" applyAlignment="1">
      <alignment vertical="center"/>
    </xf>
    <xf numFmtId="2" fontId="2" fillId="0" borderId="12" xfId="1" applyNumberFormat="1" applyFont="1" applyBorder="1" applyAlignment="1">
      <alignment horizontal="left" vertical="center" wrapText="1"/>
    </xf>
    <xf numFmtId="2" fontId="4" fillId="0" borderId="12" xfId="1" applyNumberFormat="1" applyFont="1" applyBorder="1" applyAlignment="1">
      <alignment horizontal="left" vertical="center" wrapText="1"/>
    </xf>
    <xf numFmtId="2" fontId="4" fillId="0" borderId="0" xfId="1" applyNumberFormat="1" applyFont="1" applyBorder="1" applyAlignment="1">
      <alignment horizontal="left" vertical="center" wrapText="1"/>
    </xf>
    <xf numFmtId="2" fontId="2" fillId="0" borderId="0" xfId="1" applyNumberFormat="1" applyFont="1" applyFill="1" applyBorder="1" applyAlignment="1">
      <alignment horizontal="justify" wrapText="1"/>
    </xf>
    <xf numFmtId="2" fontId="2" fillId="0" borderId="0" xfId="1" applyNumberFormat="1" applyFont="1" applyFill="1" applyBorder="1" applyAlignment="1">
      <alignment horizontal="justify"/>
    </xf>
    <xf numFmtId="2" fontId="1" fillId="0" borderId="6" xfId="1" applyNumberFormat="1" applyFont="1" applyFill="1" applyBorder="1" applyAlignment="1">
      <alignment horizontal="center" wrapText="1"/>
    </xf>
    <xf numFmtId="2" fontId="0" fillId="0" borderId="5" xfId="0" applyNumberFormat="1" applyFill="1" applyBorder="1" applyAlignment="1">
      <alignment horizontal="center" wrapText="1"/>
    </xf>
    <xf numFmtId="2" fontId="0" fillId="0" borderId="4" xfId="0" applyNumberFormat="1" applyFill="1" applyBorder="1" applyAlignment="1">
      <alignment horizontal="center" wrapText="1"/>
    </xf>
    <xf numFmtId="43" fontId="1" fillId="0" borderId="8" xfId="0" applyNumberFormat="1" applyFont="1" applyFill="1" applyBorder="1" applyAlignment="1">
      <alignment horizontal="center" vertical="center"/>
    </xf>
    <xf numFmtId="43" fontId="4" fillId="0" borderId="14" xfId="0" applyNumberFormat="1" applyFont="1" applyFill="1" applyBorder="1" applyAlignment="1">
      <alignment horizontal="center" vertical="center"/>
    </xf>
    <xf numFmtId="43" fontId="1" fillId="0" borderId="6" xfId="0" applyNumberFormat="1" applyFont="1" applyFill="1" applyBorder="1" applyAlignment="1">
      <alignment horizontal="center" vertical="center" wrapText="1"/>
    </xf>
    <xf numFmtId="43" fontId="1" fillId="0" borderId="5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1" fillId="0" borderId="8" xfId="0" applyNumberFormat="1" applyFont="1" applyFill="1" applyBorder="1" applyAlignment="1">
      <alignment horizontal="center" vertical="center" wrapText="1"/>
    </xf>
    <xf numFmtId="43" fontId="1" fillId="0" borderId="10" xfId="0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 wrapText="1"/>
    </xf>
    <xf numFmtId="43" fontId="1" fillId="0" borderId="7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11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43" fontId="1" fillId="0" borderId="6" xfId="1" applyNumberFormat="1" applyFont="1" applyFill="1" applyBorder="1" applyAlignment="1">
      <alignment horizontal="center" vertical="center" wrapText="1"/>
    </xf>
    <xf numFmtId="43" fontId="1" fillId="0" borderId="5" xfId="1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/>
    </xf>
    <xf numFmtId="43" fontId="1" fillId="0" borderId="8" xfId="0" applyNumberFormat="1" applyFont="1" applyFill="1" applyBorder="1" applyAlignment="1">
      <alignment horizontal="center"/>
    </xf>
    <xf numFmtId="43" fontId="4" fillId="0" borderId="14" xfId="0" applyNumberFormat="1" applyFont="1" applyFill="1" applyBorder="1" applyAlignment="1">
      <alignment horizontal="center"/>
    </xf>
    <xf numFmtId="43" fontId="2" fillId="0" borderId="12" xfId="0" applyNumberFormat="1" applyFont="1" applyFill="1" applyBorder="1" applyAlignment="1">
      <alignment horizontal="left" vertical="center"/>
    </xf>
    <xf numFmtId="43" fontId="6" fillId="0" borderId="6" xfId="0" applyNumberFormat="1" applyFont="1" applyFill="1" applyBorder="1" applyAlignment="1">
      <alignment horizontal="center" vertical="center" wrapText="1"/>
    </xf>
    <xf numFmtId="43" fontId="6" fillId="0" borderId="5" xfId="0" applyNumberFormat="1" applyFont="1" applyFill="1" applyBorder="1" applyAlignment="1">
      <alignment horizontal="center" vertical="center" wrapText="1"/>
    </xf>
    <xf numFmtId="43" fontId="6" fillId="0" borderId="4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Alignment="1">
      <alignment horizontal="center" vertical="center"/>
    </xf>
    <xf numFmtId="43" fontId="4" fillId="0" borderId="0" xfId="0" applyNumberFormat="1" applyFont="1" applyAlignment="1">
      <alignment horizontal="right" vertical="center"/>
    </xf>
    <xf numFmtId="43" fontId="2" fillId="0" borderId="0" xfId="0" applyNumberFormat="1" applyFont="1" applyAlignment="1">
      <alignment horizontal="right" vertical="center"/>
    </xf>
    <xf numFmtId="43" fontId="1" fillId="0" borderId="8" xfId="0" applyNumberFormat="1" applyFont="1" applyFill="1" applyBorder="1" applyAlignment="1">
      <alignment horizontal="center" vertical="top" wrapText="1"/>
    </xf>
    <xf numFmtId="43" fontId="4" fillId="0" borderId="14" xfId="0" applyNumberFormat="1" applyFont="1" applyFill="1" applyBorder="1" applyAlignment="1">
      <alignment horizontal="center" vertical="top"/>
    </xf>
    <xf numFmtId="43" fontId="2" fillId="0" borderId="12" xfId="0" applyNumberFormat="1" applyFont="1" applyBorder="1" applyAlignment="1">
      <alignment horizontal="left" vertical="center"/>
    </xf>
    <xf numFmtId="43" fontId="4" fillId="0" borderId="12" xfId="0" applyNumberFormat="1" applyFont="1" applyBorder="1" applyAlignment="1">
      <alignment horizontal="left" vertical="center"/>
    </xf>
    <xf numFmtId="43" fontId="1" fillId="0" borderId="6" xfId="0" applyNumberFormat="1" applyFont="1" applyFill="1" applyBorder="1" applyAlignment="1">
      <alignment horizontal="center" vertical="top" wrapText="1"/>
    </xf>
    <xf numFmtId="43" fontId="4" fillId="0" borderId="5" xfId="0" applyNumberFormat="1" applyFont="1" applyFill="1" applyBorder="1" applyAlignment="1">
      <alignment horizontal="center" vertical="top" wrapText="1"/>
    </xf>
    <xf numFmtId="43" fontId="6" fillId="0" borderId="11" xfId="0" applyNumberFormat="1" applyFont="1" applyFill="1" applyBorder="1" applyAlignment="1">
      <alignment horizontal="center" vertical="top" wrapText="1"/>
    </xf>
    <xf numFmtId="43" fontId="6" fillId="0" borderId="13" xfId="0" applyNumberFormat="1" applyFont="1" applyFill="1" applyBorder="1" applyAlignment="1">
      <alignment vertical="top"/>
    </xf>
    <xf numFmtId="43" fontId="4" fillId="0" borderId="0" xfId="0" applyNumberFormat="1" applyFont="1" applyFill="1" applyBorder="1" applyAlignment="1">
      <alignment horizontal="right" vertical="top" wrapText="1"/>
    </xf>
    <xf numFmtId="43" fontId="4" fillId="0" borderId="0" xfId="0" applyNumberFormat="1" applyFont="1" applyFill="1" applyAlignment="1">
      <alignment horizontal="left" vertical="top" wrapText="1"/>
    </xf>
    <xf numFmtId="43" fontId="4" fillId="0" borderId="0" xfId="0" applyNumberFormat="1" applyFont="1" applyFill="1" applyAlignment="1">
      <alignment horizontal="center" vertical="top" wrapText="1"/>
    </xf>
    <xf numFmtId="43" fontId="2" fillId="0" borderId="0" xfId="0" applyNumberFormat="1" applyFont="1" applyBorder="1" applyAlignment="1">
      <alignment horizontal="left" vertical="center"/>
    </xf>
    <xf numFmtId="43" fontId="4" fillId="0" borderId="0" xfId="0" applyNumberFormat="1" applyFont="1" applyBorder="1" applyAlignment="1">
      <alignment horizontal="left" vertical="center"/>
    </xf>
    <xf numFmtId="43" fontId="1" fillId="0" borderId="11" xfId="0" applyNumberFormat="1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 2 3" xfId="3"/>
    <cellStyle name="Separador de milhares 2" xfId="4"/>
    <cellStyle name="Vírgula" xfId="5" builtinId="3"/>
    <cellStyle name="Vírgula 2" xfId="6"/>
    <cellStyle name="Vírgula 2 2" xfId="7"/>
    <cellStyle name="Vírgula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M231"/>
  <sheetViews>
    <sheetView showGridLines="0" tabSelected="1" zoomScaleNormal="100" zoomScaleSheetLayoutView="85" workbookViewId="0"/>
  </sheetViews>
  <sheetFormatPr defaultRowHeight="11.25" customHeight="1" x14ac:dyDescent="0.2"/>
  <cols>
    <col min="1" max="1" width="51.7109375" style="39" customWidth="1"/>
    <col min="2" max="2" width="15.28515625" style="39" customWidth="1"/>
    <col min="3" max="11" width="18.42578125" style="39" customWidth="1"/>
    <col min="12" max="12" width="11.7109375" style="39" customWidth="1"/>
    <col min="13" max="16384" width="9.140625" style="39"/>
  </cols>
  <sheetData>
    <row r="1" spans="1:10" ht="12.75" x14ac:dyDescent="0.2"/>
    <row r="2" spans="1:10" ht="25.5" customHeight="1" x14ac:dyDescent="0.35">
      <c r="A2" s="414" t="s">
        <v>1113</v>
      </c>
    </row>
    <row r="3" spans="1:10" ht="15.75" customHeight="1" x14ac:dyDescent="0.25">
      <c r="A3" s="200" t="s">
        <v>1114</v>
      </c>
    </row>
    <row r="4" spans="1:10" ht="15.75" customHeight="1" x14ac:dyDescent="0.25">
      <c r="A4" s="200" t="s">
        <v>1115</v>
      </c>
    </row>
    <row r="5" spans="1:10" ht="15.75" customHeight="1" x14ac:dyDescent="0.25">
      <c r="A5" s="200" t="s">
        <v>1116</v>
      </c>
    </row>
    <row r="6" spans="1:10" ht="15.75" x14ac:dyDescent="0.25">
      <c r="A6" s="40" t="s">
        <v>80</v>
      </c>
    </row>
    <row r="7" spans="1:10" ht="12.75" x14ac:dyDescent="0.2">
      <c r="A7" s="41"/>
    </row>
    <row r="8" spans="1:10" ht="12.75" x14ac:dyDescent="0.2">
      <c r="A8" s="332" t="s">
        <v>1113</v>
      </c>
    </row>
    <row r="9" spans="1:10" ht="12.75" x14ac:dyDescent="0.2">
      <c r="A9" s="42" t="s">
        <v>64</v>
      </c>
    </row>
    <row r="10" spans="1:10" ht="12.75" x14ac:dyDescent="0.2">
      <c r="A10" s="43" t="s">
        <v>65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ht="12.75" x14ac:dyDescent="0.2">
      <c r="A11" s="42" t="s">
        <v>66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  <c r="H12" s="436"/>
      <c r="I12" s="436"/>
      <c r="J12" s="436"/>
    </row>
    <row r="13" spans="1:10" ht="12.75" x14ac:dyDescent="0.2">
      <c r="A13" s="332" t="s">
        <v>1117</v>
      </c>
      <c r="B13" s="44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43"/>
      <c r="D13" s="43"/>
      <c r="E13" s="43"/>
      <c r="F13" s="43"/>
      <c r="G13" s="43"/>
      <c r="H13" s="43"/>
      <c r="I13" s="43"/>
      <c r="J13" s="43"/>
    </row>
    <row r="14" spans="1:10" ht="12.75" hidden="1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</row>
    <row r="15" spans="1:10" ht="12.75" hidden="1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ht="12.75" x14ac:dyDescent="0.2"/>
    <row r="17" spans="1:12" ht="11.25" hidden="1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2" ht="11.25" customHeight="1" x14ac:dyDescent="0.2">
      <c r="A18" s="39" t="s">
        <v>310</v>
      </c>
      <c r="B18" s="46"/>
      <c r="H18" s="47" t="s">
        <v>340</v>
      </c>
      <c r="I18" s="48"/>
      <c r="J18" s="49"/>
      <c r="K18" s="46"/>
      <c r="L18" s="46"/>
    </row>
    <row r="19" spans="1:12" ht="11.25" customHeight="1" x14ac:dyDescent="0.2">
      <c r="A19" s="442"/>
      <c r="B19" s="779" t="s">
        <v>447</v>
      </c>
      <c r="C19" s="443" t="s">
        <v>184</v>
      </c>
      <c r="D19" s="782" t="s">
        <v>68</v>
      </c>
      <c r="E19" s="783"/>
      <c r="F19" s="783"/>
      <c r="G19" s="783"/>
      <c r="H19" s="444" t="s">
        <v>98</v>
      </c>
      <c r="I19" s="50"/>
      <c r="J19" s="50"/>
      <c r="K19" s="50"/>
      <c r="L19" s="46"/>
    </row>
    <row r="20" spans="1:12" ht="11.25" customHeight="1" x14ac:dyDescent="0.2">
      <c r="A20" s="445" t="s">
        <v>69</v>
      </c>
      <c r="B20" s="780"/>
      <c r="C20" s="446" t="s">
        <v>71</v>
      </c>
      <c r="D20" s="444" t="str">
        <f>CONCATENATE("No ", B13)</f>
        <v>No Bimestre</v>
      </c>
      <c r="E20" s="444" t="s">
        <v>73</v>
      </c>
      <c r="F20" s="444" t="str">
        <f>CONCATENATE("Até o  ", B13)</f>
        <v>Até o  Bimestre</v>
      </c>
      <c r="G20" s="444" t="s">
        <v>73</v>
      </c>
      <c r="H20" s="444"/>
      <c r="I20" s="46"/>
      <c r="J20" s="50"/>
      <c r="K20" s="46"/>
      <c r="L20" s="46"/>
    </row>
    <row r="21" spans="1:12" ht="11.25" customHeight="1" x14ac:dyDescent="0.2">
      <c r="A21" s="447"/>
      <c r="B21" s="781"/>
      <c r="C21" s="448" t="s">
        <v>75</v>
      </c>
      <c r="D21" s="449" t="s">
        <v>76</v>
      </c>
      <c r="E21" s="449" t="s">
        <v>77</v>
      </c>
      <c r="F21" s="449" t="s">
        <v>91</v>
      </c>
      <c r="G21" s="449" t="s">
        <v>92</v>
      </c>
      <c r="H21" s="449" t="s">
        <v>93</v>
      </c>
      <c r="I21" s="46"/>
      <c r="J21" s="50"/>
      <c r="K21" s="46"/>
      <c r="L21" s="46"/>
    </row>
    <row r="22" spans="1:12" ht="12.75" x14ac:dyDescent="0.2">
      <c r="A22" s="51" t="s">
        <v>311</v>
      </c>
      <c r="B22" s="622">
        <f>B23+B63</f>
        <v>1092641500</v>
      </c>
      <c r="C22" s="623">
        <f>C23+C63</f>
        <v>1207255073.45</v>
      </c>
      <c r="D22" s="624">
        <f>D23+D63</f>
        <v>234964387.00000003</v>
      </c>
      <c r="E22" s="625">
        <f t="shared" ref="E22:E53" si="0">IF(C22&gt;0,D22/C22,0)*100</f>
        <v>19.462696174764211</v>
      </c>
      <c r="F22" s="625">
        <f>F23+F63</f>
        <v>935093387.84000003</v>
      </c>
      <c r="G22" s="625">
        <f t="shared" ref="G22:G53" si="1">IF(C22&gt;0,F22/C22,0)*100</f>
        <v>77.45615722846064</v>
      </c>
      <c r="H22" s="624">
        <f t="shared" ref="H22:H53" si="2">C22-F22</f>
        <v>272161685.61000001</v>
      </c>
      <c r="I22" s="46"/>
      <c r="J22" s="46"/>
      <c r="K22" s="46"/>
      <c r="L22" s="46"/>
    </row>
    <row r="23" spans="1:12" ht="12.75" x14ac:dyDescent="0.2">
      <c r="A23" s="54" t="s">
        <v>7</v>
      </c>
      <c r="B23" s="622">
        <f>B24+B28+B33+B41+B42+B43+B49+B58</f>
        <v>1090550500</v>
      </c>
      <c r="C23" s="622">
        <f>C24+C28+C33+C41+C42+C43+C49+C58</f>
        <v>1201983466.75</v>
      </c>
      <c r="D23" s="624">
        <f>D24+D28+D33+D41+D42+D43+D49+D58</f>
        <v>234395851.65000004</v>
      </c>
      <c r="E23" s="624">
        <f t="shared" si="0"/>
        <v>19.500755054790776</v>
      </c>
      <c r="F23" s="624">
        <f>F24+F28+F33+F41+F42+F43+F49+F58</f>
        <v>931897008.72000003</v>
      </c>
      <c r="G23" s="624">
        <f t="shared" si="1"/>
        <v>77.529935685365373</v>
      </c>
      <c r="H23" s="624">
        <f t="shared" si="2"/>
        <v>270086458.02999997</v>
      </c>
      <c r="I23" s="46"/>
      <c r="J23" s="46"/>
      <c r="K23" s="46"/>
      <c r="L23" s="46"/>
    </row>
    <row r="24" spans="1:12" ht="12.75" x14ac:dyDescent="0.2">
      <c r="A24" s="54" t="s">
        <v>580</v>
      </c>
      <c r="B24" s="622">
        <f>SUM(B25:B27)</f>
        <v>320597000</v>
      </c>
      <c r="C24" s="622">
        <f>SUM(C25:C27)</f>
        <v>351012000</v>
      </c>
      <c r="D24" s="624">
        <f>SUM(D25:D27)</f>
        <v>72420531.440000013</v>
      </c>
      <c r="E24" s="624">
        <f t="shared" si="0"/>
        <v>20.631924674939892</v>
      </c>
      <c r="F24" s="624">
        <f>SUM(F25:F27)</f>
        <v>296460809.96000004</v>
      </c>
      <c r="G24" s="624">
        <f t="shared" si="1"/>
        <v>84.458881736236947</v>
      </c>
      <c r="H24" s="624">
        <f t="shared" si="2"/>
        <v>54551190.039999962</v>
      </c>
      <c r="I24" s="46"/>
      <c r="J24" s="46"/>
      <c r="K24" s="46"/>
      <c r="L24" s="46"/>
    </row>
    <row r="25" spans="1:12" ht="12.75" x14ac:dyDescent="0.2">
      <c r="A25" s="54" t="s">
        <v>8</v>
      </c>
      <c r="B25" s="622">
        <v>286915000</v>
      </c>
      <c r="C25" s="622">
        <v>317330000</v>
      </c>
      <c r="D25" s="624">
        <v>66068013.18</v>
      </c>
      <c r="E25" s="624">
        <f t="shared" si="0"/>
        <v>20.819970749692747</v>
      </c>
      <c r="F25" s="624">
        <v>263892179.06</v>
      </c>
      <c r="G25" s="624">
        <f t="shared" si="1"/>
        <v>83.16017365518546</v>
      </c>
      <c r="H25" s="624">
        <f t="shared" si="2"/>
        <v>53437820.939999998</v>
      </c>
      <c r="I25" s="46"/>
      <c r="J25" s="46"/>
      <c r="K25" s="46"/>
      <c r="L25" s="46"/>
    </row>
    <row r="26" spans="1:12" ht="12.75" x14ac:dyDescent="0.2">
      <c r="A26" s="54" t="s">
        <v>9</v>
      </c>
      <c r="B26" s="622">
        <v>33492000</v>
      </c>
      <c r="C26" s="622">
        <v>33492000</v>
      </c>
      <c r="D26" s="624">
        <v>6139187.4699999997</v>
      </c>
      <c r="E26" s="624">
        <f t="shared" si="0"/>
        <v>18.330310133763287</v>
      </c>
      <c r="F26" s="624">
        <v>32168880.91</v>
      </c>
      <c r="G26" s="624">
        <f t="shared" si="1"/>
        <v>96.049447360563718</v>
      </c>
      <c r="H26" s="624">
        <f t="shared" si="2"/>
        <v>1323119.0899999999</v>
      </c>
      <c r="I26" s="46"/>
      <c r="J26" s="46"/>
      <c r="K26" s="46"/>
      <c r="L26" s="46"/>
    </row>
    <row r="27" spans="1:12" ht="12.75" x14ac:dyDescent="0.2">
      <c r="A27" s="54" t="s">
        <v>10</v>
      </c>
      <c r="B27" s="622">
        <v>190000</v>
      </c>
      <c r="C27" s="622">
        <v>190000</v>
      </c>
      <c r="D27" s="624">
        <v>213330.79</v>
      </c>
      <c r="E27" s="624">
        <f t="shared" si="0"/>
        <v>112.27936315789475</v>
      </c>
      <c r="F27" s="624">
        <v>399749.99</v>
      </c>
      <c r="G27" s="624">
        <f t="shared" si="1"/>
        <v>210.39473157894736</v>
      </c>
      <c r="H27" s="624">
        <f t="shared" si="2"/>
        <v>-209749.99</v>
      </c>
      <c r="I27" s="46"/>
      <c r="J27" s="46"/>
      <c r="K27" s="46"/>
      <c r="L27" s="46"/>
    </row>
    <row r="28" spans="1:12" ht="12.75" x14ac:dyDescent="0.2">
      <c r="A28" s="54" t="s">
        <v>581</v>
      </c>
      <c r="B28" s="622">
        <f>SUM(B29:B32)</f>
        <v>72723300</v>
      </c>
      <c r="C28" s="622">
        <f>SUM(C29:C32)</f>
        <v>72723300</v>
      </c>
      <c r="D28" s="624">
        <f>SUM(D29:D32)</f>
        <v>11113889.76</v>
      </c>
      <c r="E28" s="624">
        <f t="shared" si="0"/>
        <v>15.282433222914801</v>
      </c>
      <c r="F28" s="624">
        <f>SUM(F29:F32)</f>
        <v>42161274.159999996</v>
      </c>
      <c r="G28" s="624">
        <f t="shared" si="1"/>
        <v>57.974918849942171</v>
      </c>
      <c r="H28" s="624">
        <f t="shared" si="2"/>
        <v>30562025.840000004</v>
      </c>
      <c r="I28" s="46"/>
      <c r="J28" s="46"/>
      <c r="K28" s="46"/>
      <c r="L28" s="46"/>
    </row>
    <row r="29" spans="1:12" ht="12.75" x14ac:dyDescent="0.2">
      <c r="A29" s="54" t="s">
        <v>11</v>
      </c>
      <c r="B29" s="622">
        <v>46855300</v>
      </c>
      <c r="C29" s="622">
        <v>46855300</v>
      </c>
      <c r="D29" s="624">
        <v>6546307.7999999998</v>
      </c>
      <c r="E29" s="624">
        <f t="shared" si="0"/>
        <v>13.971328323583457</v>
      </c>
      <c r="F29" s="624">
        <v>23645968.100000001</v>
      </c>
      <c r="G29" s="624">
        <f t="shared" si="1"/>
        <v>50.465941099512754</v>
      </c>
      <c r="H29" s="624">
        <f t="shared" si="2"/>
        <v>23209331.899999999</v>
      </c>
      <c r="I29" s="46"/>
      <c r="J29" s="46"/>
      <c r="K29" s="46"/>
      <c r="L29" s="46"/>
    </row>
    <row r="30" spans="1:12" ht="12.75" x14ac:dyDescent="0.2">
      <c r="A30" s="54" t="s">
        <v>582</v>
      </c>
      <c r="B30" s="622"/>
      <c r="C30" s="622"/>
      <c r="D30" s="624"/>
      <c r="E30" s="624">
        <f t="shared" si="0"/>
        <v>0</v>
      </c>
      <c r="F30" s="624"/>
      <c r="G30" s="624">
        <f t="shared" si="1"/>
        <v>0</v>
      </c>
      <c r="H30" s="624">
        <f t="shared" si="2"/>
        <v>0</v>
      </c>
      <c r="I30" s="46"/>
      <c r="J30" s="46"/>
      <c r="K30" s="46"/>
      <c r="L30" s="46"/>
    </row>
    <row r="31" spans="1:12" ht="25.5" x14ac:dyDescent="0.2">
      <c r="A31" s="51" t="s">
        <v>605</v>
      </c>
      <c r="B31" s="622"/>
      <c r="C31" s="622"/>
      <c r="D31" s="624"/>
      <c r="E31" s="624">
        <f t="shared" si="0"/>
        <v>0</v>
      </c>
      <c r="F31" s="624"/>
      <c r="G31" s="624">
        <f t="shared" si="1"/>
        <v>0</v>
      </c>
      <c r="H31" s="624">
        <f t="shared" si="2"/>
        <v>0</v>
      </c>
      <c r="I31" s="46"/>
      <c r="J31" s="46"/>
      <c r="K31" s="46"/>
      <c r="L31" s="46"/>
    </row>
    <row r="32" spans="1:12" ht="25.5" x14ac:dyDescent="0.2">
      <c r="A32" s="51" t="s">
        <v>606</v>
      </c>
      <c r="B32" s="622">
        <v>25868000</v>
      </c>
      <c r="C32" s="622">
        <v>25868000</v>
      </c>
      <c r="D32" s="624">
        <v>4567581.96</v>
      </c>
      <c r="E32" s="624">
        <f t="shared" si="0"/>
        <v>17.657267511983918</v>
      </c>
      <c r="F32" s="624">
        <v>18515306.059999999</v>
      </c>
      <c r="G32" s="624">
        <f t="shared" si="1"/>
        <v>71.576101979279414</v>
      </c>
      <c r="H32" s="624">
        <f t="shared" si="2"/>
        <v>7352693.9400000013</v>
      </c>
      <c r="I32" s="46"/>
      <c r="J32" s="46"/>
      <c r="K32" s="46"/>
      <c r="L32" s="46"/>
    </row>
    <row r="33" spans="1:12" ht="12.75" x14ac:dyDescent="0.2">
      <c r="A33" s="54" t="s">
        <v>12</v>
      </c>
      <c r="B33" s="622">
        <f>SUM(B34:B40)</f>
        <v>19363000</v>
      </c>
      <c r="C33" s="622">
        <f>SUM(C34:C40)</f>
        <v>19372000.309999999</v>
      </c>
      <c r="D33" s="624">
        <f>SUM(D34:D40)</f>
        <v>8994986.4000000022</v>
      </c>
      <c r="E33" s="624">
        <f t="shared" si="0"/>
        <v>46.432925129351304</v>
      </c>
      <c r="F33" s="624">
        <f>SUM(F34:F40)</f>
        <v>29257954.43</v>
      </c>
      <c r="G33" s="624">
        <f t="shared" si="1"/>
        <v>151.03218026946232</v>
      </c>
      <c r="H33" s="624">
        <f t="shared" si="2"/>
        <v>-9885954.120000001</v>
      </c>
      <c r="I33" s="46"/>
      <c r="J33" s="46"/>
      <c r="K33" s="46"/>
      <c r="L33" s="46"/>
    </row>
    <row r="34" spans="1:12" ht="12.75" x14ac:dyDescent="0.2">
      <c r="A34" s="54" t="s">
        <v>583</v>
      </c>
      <c r="B34" s="622">
        <v>537000</v>
      </c>
      <c r="C34" s="622">
        <v>537000</v>
      </c>
      <c r="D34" s="624">
        <v>237594.13</v>
      </c>
      <c r="E34" s="624">
        <f t="shared" si="0"/>
        <v>44.244716945996274</v>
      </c>
      <c r="F34" s="624">
        <v>387005.35</v>
      </c>
      <c r="G34" s="624">
        <f t="shared" si="1"/>
        <v>72.068035381750462</v>
      </c>
      <c r="H34" s="624">
        <f t="shared" si="2"/>
        <v>149994.65000000002</v>
      </c>
      <c r="I34" s="46"/>
      <c r="J34" s="46"/>
      <c r="K34" s="46"/>
      <c r="L34" s="46"/>
    </row>
    <row r="35" spans="1:12" ht="12.75" x14ac:dyDescent="0.2">
      <c r="A35" s="54" t="s">
        <v>584</v>
      </c>
      <c r="B35" s="622">
        <v>18218000</v>
      </c>
      <c r="C35" s="622">
        <v>18227000.309999999</v>
      </c>
      <c r="D35" s="624">
        <v>8592548.7400000002</v>
      </c>
      <c r="E35" s="624">
        <f t="shared" si="0"/>
        <v>47.141869719976981</v>
      </c>
      <c r="F35" s="624">
        <v>28222259.149999999</v>
      </c>
      <c r="G35" s="624">
        <f t="shared" si="1"/>
        <v>154.83765112197995</v>
      </c>
      <c r="H35" s="624">
        <f t="shared" si="2"/>
        <v>-9995258.8399999999</v>
      </c>
      <c r="I35" s="46"/>
      <c r="J35" s="46"/>
      <c r="K35" s="46"/>
      <c r="L35" s="46"/>
    </row>
    <row r="36" spans="1:12" ht="25.5" x14ac:dyDescent="0.2">
      <c r="A36" s="51" t="s">
        <v>607</v>
      </c>
      <c r="B36" s="622">
        <v>500000</v>
      </c>
      <c r="C36" s="622">
        <v>500000</v>
      </c>
      <c r="D36" s="624">
        <v>147809.38</v>
      </c>
      <c r="E36" s="624">
        <f t="shared" si="0"/>
        <v>29.561876000000005</v>
      </c>
      <c r="F36" s="624">
        <v>575902.24</v>
      </c>
      <c r="G36" s="624">
        <f t="shared" si="1"/>
        <v>115.180448</v>
      </c>
      <c r="H36" s="624">
        <f t="shared" si="2"/>
        <v>-75902.239999999991</v>
      </c>
      <c r="I36" s="46"/>
      <c r="J36" s="46"/>
      <c r="K36" s="46"/>
      <c r="L36" s="46"/>
    </row>
    <row r="37" spans="1:12" ht="12.75" x14ac:dyDescent="0.2">
      <c r="A37" s="54" t="s">
        <v>585</v>
      </c>
      <c r="B37" s="622"/>
      <c r="C37" s="622"/>
      <c r="D37" s="624"/>
      <c r="E37" s="624">
        <f t="shared" si="0"/>
        <v>0</v>
      </c>
      <c r="F37" s="624"/>
      <c r="G37" s="624">
        <f t="shared" si="1"/>
        <v>0</v>
      </c>
      <c r="H37" s="624">
        <f t="shared" si="2"/>
        <v>0</v>
      </c>
      <c r="I37" s="46"/>
      <c r="J37" s="46"/>
      <c r="K37" s="46"/>
      <c r="L37" s="46"/>
    </row>
    <row r="38" spans="1:12" ht="12.75" x14ac:dyDescent="0.2">
      <c r="A38" s="54" t="s">
        <v>586</v>
      </c>
      <c r="B38" s="622"/>
      <c r="C38" s="622"/>
      <c r="D38" s="624"/>
      <c r="E38" s="624">
        <f t="shared" si="0"/>
        <v>0</v>
      </c>
      <c r="F38" s="624"/>
      <c r="G38" s="624">
        <f t="shared" si="1"/>
        <v>0</v>
      </c>
      <c r="H38" s="624">
        <f t="shared" si="2"/>
        <v>0</v>
      </c>
      <c r="I38" s="46"/>
      <c r="J38" s="46"/>
      <c r="K38" s="46"/>
      <c r="L38" s="46"/>
    </row>
    <row r="39" spans="1:12" ht="12.75" x14ac:dyDescent="0.2">
      <c r="A39" s="51" t="s">
        <v>587</v>
      </c>
      <c r="B39" s="622">
        <v>108000</v>
      </c>
      <c r="C39" s="622">
        <v>108000</v>
      </c>
      <c r="D39" s="624">
        <v>17034.150000000001</v>
      </c>
      <c r="E39" s="624">
        <f t="shared" si="0"/>
        <v>15.772361111111113</v>
      </c>
      <c r="F39" s="624">
        <v>72787.69</v>
      </c>
      <c r="G39" s="624">
        <f t="shared" si="1"/>
        <v>67.396009259259259</v>
      </c>
      <c r="H39" s="624">
        <f t="shared" si="2"/>
        <v>35212.31</v>
      </c>
      <c r="I39" s="46"/>
      <c r="J39" s="46"/>
      <c r="K39" s="46"/>
      <c r="L39" s="46"/>
    </row>
    <row r="40" spans="1:12" ht="12.75" x14ac:dyDescent="0.2">
      <c r="A40" s="54" t="s">
        <v>588</v>
      </c>
      <c r="B40" s="622"/>
      <c r="C40" s="622"/>
      <c r="D40" s="624"/>
      <c r="E40" s="624">
        <f t="shared" si="0"/>
        <v>0</v>
      </c>
      <c r="F40" s="624"/>
      <c r="G40" s="624">
        <f t="shared" si="1"/>
        <v>0</v>
      </c>
      <c r="H40" s="624">
        <f t="shared" si="2"/>
        <v>0</v>
      </c>
      <c r="I40" s="46"/>
      <c r="J40" s="46"/>
      <c r="K40" s="46"/>
      <c r="L40" s="46"/>
    </row>
    <row r="41" spans="1:12" ht="12.75" x14ac:dyDescent="0.2">
      <c r="A41" s="54" t="s">
        <v>16</v>
      </c>
      <c r="B41" s="622"/>
      <c r="C41" s="622"/>
      <c r="D41" s="624"/>
      <c r="E41" s="624">
        <f t="shared" si="0"/>
        <v>0</v>
      </c>
      <c r="F41" s="624"/>
      <c r="G41" s="624">
        <f t="shared" si="1"/>
        <v>0</v>
      </c>
      <c r="H41" s="624">
        <f t="shared" si="2"/>
        <v>0</v>
      </c>
      <c r="I41" s="46"/>
      <c r="J41" s="46"/>
      <c r="K41" s="46"/>
      <c r="L41" s="46"/>
    </row>
    <row r="42" spans="1:12" ht="12.75" x14ac:dyDescent="0.2">
      <c r="A42" s="54" t="s">
        <v>17</v>
      </c>
      <c r="B42" s="622"/>
      <c r="C42" s="622"/>
      <c r="D42" s="624"/>
      <c r="E42" s="624">
        <f t="shared" si="0"/>
        <v>0</v>
      </c>
      <c r="F42" s="624"/>
      <c r="G42" s="624">
        <f t="shared" si="1"/>
        <v>0</v>
      </c>
      <c r="H42" s="624">
        <f t="shared" si="2"/>
        <v>0</v>
      </c>
      <c r="I42" s="46"/>
      <c r="J42" s="46"/>
      <c r="K42" s="46"/>
      <c r="L42" s="46"/>
    </row>
    <row r="43" spans="1:12" ht="12.75" x14ac:dyDescent="0.2">
      <c r="A43" s="54" t="s">
        <v>18</v>
      </c>
      <c r="B43" s="622">
        <f>SUM(B44:B48)</f>
        <v>126233000</v>
      </c>
      <c r="C43" s="622">
        <f>SUM(C44:C48)</f>
        <v>129359995.29000001</v>
      </c>
      <c r="D43" s="624">
        <f>SUM(D44:D48)</f>
        <v>21905075.68</v>
      </c>
      <c r="E43" s="624">
        <f t="shared" si="0"/>
        <v>16.933423374740446</v>
      </c>
      <c r="F43" s="624">
        <f>SUM(F44:F48)</f>
        <v>89645824.910000011</v>
      </c>
      <c r="G43" s="624">
        <f t="shared" si="1"/>
        <v>69.299496114723468</v>
      </c>
      <c r="H43" s="624">
        <f t="shared" si="2"/>
        <v>39714170.379999995</v>
      </c>
      <c r="I43" s="46"/>
      <c r="J43" s="46"/>
      <c r="K43" s="46"/>
      <c r="L43" s="46"/>
    </row>
    <row r="44" spans="1:12" ht="12.75" x14ac:dyDescent="0.2">
      <c r="A44" s="51" t="s">
        <v>589</v>
      </c>
      <c r="B44" s="622">
        <v>124394100</v>
      </c>
      <c r="C44" s="622">
        <v>127521095.29000001</v>
      </c>
      <c r="D44" s="624">
        <v>21293257.079999998</v>
      </c>
      <c r="E44" s="624">
        <f t="shared" si="0"/>
        <v>16.697831077733678</v>
      </c>
      <c r="F44" s="624">
        <v>87607714.400000006</v>
      </c>
      <c r="G44" s="624">
        <f t="shared" si="1"/>
        <v>68.700566130465205</v>
      </c>
      <c r="H44" s="624">
        <f t="shared" si="2"/>
        <v>39913380.890000001</v>
      </c>
      <c r="I44" s="46"/>
      <c r="J44" s="46"/>
      <c r="K44" s="46"/>
      <c r="L44" s="46"/>
    </row>
    <row r="45" spans="1:12" ht="25.5" x14ac:dyDescent="0.2">
      <c r="A45" s="51" t="s">
        <v>608</v>
      </c>
      <c r="B45" s="622">
        <v>302900</v>
      </c>
      <c r="C45" s="622">
        <v>302900</v>
      </c>
      <c r="D45" s="624">
        <v>46951.98</v>
      </c>
      <c r="E45" s="624">
        <f t="shared" si="0"/>
        <v>15.500818752063388</v>
      </c>
      <c r="F45" s="624">
        <v>188371.43</v>
      </c>
      <c r="G45" s="624">
        <f t="shared" si="1"/>
        <v>62.189313304721026</v>
      </c>
      <c r="H45" s="624">
        <f t="shared" si="2"/>
        <v>114528.57</v>
      </c>
      <c r="I45" s="46"/>
      <c r="J45" s="46"/>
      <c r="K45" s="46"/>
      <c r="L45" s="46"/>
    </row>
    <row r="46" spans="1:12" ht="12.75" x14ac:dyDescent="0.2">
      <c r="A46" s="54" t="s">
        <v>590</v>
      </c>
      <c r="B46" s="622"/>
      <c r="C46" s="622"/>
      <c r="D46" s="624"/>
      <c r="E46" s="624">
        <f t="shared" si="0"/>
        <v>0</v>
      </c>
      <c r="F46" s="624"/>
      <c r="G46" s="624">
        <f t="shared" si="1"/>
        <v>0</v>
      </c>
      <c r="H46" s="624">
        <f t="shared" si="2"/>
        <v>0</v>
      </c>
      <c r="I46" s="46"/>
      <c r="J46" s="46"/>
      <c r="K46" s="46"/>
      <c r="L46" s="46"/>
    </row>
    <row r="47" spans="1:12" ht="12.75" x14ac:dyDescent="0.2">
      <c r="A47" s="51" t="s">
        <v>591</v>
      </c>
      <c r="B47" s="622"/>
      <c r="C47" s="622"/>
      <c r="D47" s="624"/>
      <c r="E47" s="624">
        <f t="shared" si="0"/>
        <v>0</v>
      </c>
      <c r="F47" s="624"/>
      <c r="G47" s="624">
        <f t="shared" si="1"/>
        <v>0</v>
      </c>
      <c r="H47" s="624">
        <f t="shared" si="2"/>
        <v>0</v>
      </c>
      <c r="I47" s="46"/>
      <c r="J47" s="46"/>
      <c r="K47" s="46"/>
      <c r="L47" s="46"/>
    </row>
    <row r="48" spans="1:12" ht="12.75" x14ac:dyDescent="0.2">
      <c r="A48" s="54" t="s">
        <v>592</v>
      </c>
      <c r="B48" s="622">
        <v>1536000</v>
      </c>
      <c r="C48" s="622">
        <v>1536000</v>
      </c>
      <c r="D48" s="624">
        <v>564866.62</v>
      </c>
      <c r="E48" s="624">
        <f t="shared" si="0"/>
        <v>36.775170572916664</v>
      </c>
      <c r="F48" s="624">
        <v>1849739.08</v>
      </c>
      <c r="G48" s="624">
        <f t="shared" si="1"/>
        <v>120.42572135416667</v>
      </c>
      <c r="H48" s="624">
        <f t="shared" si="2"/>
        <v>-313739.08000000007</v>
      </c>
      <c r="I48" s="46"/>
      <c r="J48" s="46"/>
      <c r="K48" s="46"/>
      <c r="L48" s="46"/>
    </row>
    <row r="49" spans="1:12" ht="12.75" x14ac:dyDescent="0.2">
      <c r="A49" s="54" t="s">
        <v>19</v>
      </c>
      <c r="B49" s="622">
        <f>SUM(B50:B57)</f>
        <v>540247000</v>
      </c>
      <c r="C49" s="622">
        <f>SUM(C50:C57)</f>
        <v>618128971.14999998</v>
      </c>
      <c r="D49" s="624">
        <f>SUM(D50:D57)</f>
        <v>116836335.3</v>
      </c>
      <c r="E49" s="624">
        <f t="shared" si="0"/>
        <v>18.901611274202448</v>
      </c>
      <c r="F49" s="624">
        <f>SUM(F50:F57)</f>
        <v>461079297.48999995</v>
      </c>
      <c r="G49" s="624">
        <f t="shared" si="1"/>
        <v>74.592733719013935</v>
      </c>
      <c r="H49" s="624">
        <f t="shared" si="2"/>
        <v>157049673.66000003</v>
      </c>
      <c r="I49" s="46"/>
      <c r="J49" s="46"/>
      <c r="K49" s="46"/>
      <c r="L49" s="46"/>
    </row>
    <row r="50" spans="1:12" ht="12.75" x14ac:dyDescent="0.2">
      <c r="A50" s="54" t="s">
        <v>593</v>
      </c>
      <c r="B50" s="622">
        <v>144094750</v>
      </c>
      <c r="C50" s="622">
        <v>158522658.08000001</v>
      </c>
      <c r="D50" s="624">
        <v>33846743.420000002</v>
      </c>
      <c r="E50" s="624">
        <f t="shared" si="0"/>
        <v>21.351360007424876</v>
      </c>
      <c r="F50" s="624">
        <v>121623365.45999999</v>
      </c>
      <c r="G50" s="624">
        <f t="shared" si="1"/>
        <v>76.723016717661636</v>
      </c>
      <c r="H50" s="624">
        <f t="shared" si="2"/>
        <v>36899292.62000002</v>
      </c>
      <c r="I50" s="46"/>
      <c r="J50" s="46"/>
      <c r="K50" s="46"/>
      <c r="L50" s="46"/>
    </row>
    <row r="51" spans="1:12" ht="25.5" x14ac:dyDescent="0.2">
      <c r="A51" s="51" t="s">
        <v>609</v>
      </c>
      <c r="B51" s="622">
        <v>277094700</v>
      </c>
      <c r="C51" s="622">
        <v>324377763.06999999</v>
      </c>
      <c r="D51" s="624">
        <v>56667283.859999999</v>
      </c>
      <c r="E51" s="624">
        <f t="shared" si="0"/>
        <v>17.46953407770166</v>
      </c>
      <c r="F51" s="624">
        <v>236689682.19</v>
      </c>
      <c r="G51" s="624">
        <f t="shared" si="1"/>
        <v>72.967295892882433</v>
      </c>
      <c r="H51" s="624">
        <f t="shared" si="2"/>
        <v>87688080.879999995</v>
      </c>
      <c r="I51" s="46"/>
      <c r="J51" s="46"/>
      <c r="K51" s="46"/>
      <c r="L51" s="46"/>
    </row>
    <row r="52" spans="1:12" ht="12.75" x14ac:dyDescent="0.2">
      <c r="A52" s="54" t="s">
        <v>594</v>
      </c>
      <c r="B52" s="622"/>
      <c r="C52" s="622"/>
      <c r="D52" s="624"/>
      <c r="E52" s="624">
        <f t="shared" si="0"/>
        <v>0</v>
      </c>
      <c r="F52" s="624"/>
      <c r="G52" s="624">
        <f t="shared" si="1"/>
        <v>0</v>
      </c>
      <c r="H52" s="624">
        <f t="shared" si="2"/>
        <v>0</v>
      </c>
      <c r="I52" s="46"/>
      <c r="J52" s="46"/>
      <c r="K52" s="46"/>
      <c r="L52" s="46"/>
    </row>
    <row r="53" spans="1:12" ht="12.75" x14ac:dyDescent="0.2">
      <c r="A53" s="54" t="s">
        <v>20</v>
      </c>
      <c r="B53" s="622">
        <v>855250</v>
      </c>
      <c r="C53" s="622">
        <v>855250</v>
      </c>
      <c r="D53" s="624">
        <v>404152.09</v>
      </c>
      <c r="E53" s="624">
        <f t="shared" si="0"/>
        <v>47.255432914352532</v>
      </c>
      <c r="F53" s="624">
        <v>1684711.06</v>
      </c>
      <c r="G53" s="624">
        <f t="shared" si="1"/>
        <v>196.98463139432917</v>
      </c>
      <c r="H53" s="624">
        <f t="shared" si="2"/>
        <v>-829461.06</v>
      </c>
      <c r="I53" s="46"/>
      <c r="J53" s="46"/>
      <c r="K53" s="46"/>
      <c r="L53" s="46"/>
    </row>
    <row r="54" spans="1:12" ht="12.75" x14ac:dyDescent="0.2">
      <c r="A54" s="54" t="s">
        <v>30</v>
      </c>
      <c r="B54" s="622">
        <v>117800000</v>
      </c>
      <c r="C54" s="622">
        <v>133971000</v>
      </c>
      <c r="D54" s="624">
        <v>25680544.739999998</v>
      </c>
      <c r="E54" s="624">
        <f t="shared" ref="E54:E85" si="3">IF(C54&gt;0,D54/C54,0)*100</f>
        <v>19.168734084242111</v>
      </c>
      <c r="F54" s="624">
        <v>100708256.56999999</v>
      </c>
      <c r="G54" s="624">
        <f t="shared" ref="G54:G85" si="4">IF(C54&gt;0,F54/C54,0)*100</f>
        <v>75.17168384948981</v>
      </c>
      <c r="H54" s="624">
        <f t="shared" ref="H54:H85" si="5">C54-F54</f>
        <v>33262743.430000007</v>
      </c>
      <c r="I54" s="46"/>
      <c r="J54" s="46"/>
      <c r="K54" s="46"/>
      <c r="L54" s="46"/>
    </row>
    <row r="55" spans="1:12" ht="12.75" x14ac:dyDescent="0.2">
      <c r="A55" s="54" t="s">
        <v>21</v>
      </c>
      <c r="B55" s="622"/>
      <c r="C55" s="622"/>
      <c r="D55" s="624"/>
      <c r="E55" s="624">
        <f t="shared" si="3"/>
        <v>0</v>
      </c>
      <c r="F55" s="624"/>
      <c r="G55" s="624">
        <f t="shared" si="4"/>
        <v>0</v>
      </c>
      <c r="H55" s="624">
        <f t="shared" si="5"/>
        <v>0</v>
      </c>
      <c r="I55" s="46"/>
      <c r="J55" s="46"/>
      <c r="K55" s="46"/>
      <c r="L55" s="46"/>
    </row>
    <row r="56" spans="1:12" ht="12.75" x14ac:dyDescent="0.2">
      <c r="A56" s="55" t="s">
        <v>595</v>
      </c>
      <c r="B56" s="622">
        <v>402300</v>
      </c>
      <c r="C56" s="622">
        <v>402300</v>
      </c>
      <c r="D56" s="624">
        <v>237611.19</v>
      </c>
      <c r="E56" s="624">
        <f t="shared" si="3"/>
        <v>59.063184190902305</v>
      </c>
      <c r="F56" s="624">
        <v>373282.21</v>
      </c>
      <c r="G56" s="624">
        <f t="shared" si="4"/>
        <v>92.787027094208312</v>
      </c>
      <c r="H56" s="624">
        <f t="shared" si="5"/>
        <v>29017.789999999979</v>
      </c>
      <c r="I56" s="46"/>
      <c r="J56" s="46"/>
      <c r="K56" s="46"/>
      <c r="L56" s="46"/>
    </row>
    <row r="57" spans="1:12" ht="25.5" x14ac:dyDescent="0.2">
      <c r="A57" s="56" t="s">
        <v>610</v>
      </c>
      <c r="B57" s="622"/>
      <c r="C57" s="622"/>
      <c r="D57" s="624"/>
      <c r="E57" s="624">
        <f t="shared" si="3"/>
        <v>0</v>
      </c>
      <c r="F57" s="624"/>
      <c r="G57" s="624">
        <f t="shared" si="4"/>
        <v>0</v>
      </c>
      <c r="H57" s="624">
        <f t="shared" si="5"/>
        <v>0</v>
      </c>
      <c r="I57" s="46"/>
      <c r="J57" s="46"/>
      <c r="K57" s="46"/>
      <c r="L57" s="46"/>
    </row>
    <row r="58" spans="1:12" ht="12.75" x14ac:dyDescent="0.2">
      <c r="A58" s="54" t="s">
        <v>22</v>
      </c>
      <c r="B58" s="622">
        <f>SUM(B59:B62)</f>
        <v>11387200</v>
      </c>
      <c r="C58" s="622">
        <f>SUM(C59:C62)</f>
        <v>11387200</v>
      </c>
      <c r="D58" s="624">
        <f>SUM(D59:D62)</f>
        <v>3125033.07</v>
      </c>
      <c r="E58" s="624">
        <f t="shared" si="3"/>
        <v>27.443384414078963</v>
      </c>
      <c r="F58" s="624">
        <f>SUM(F59:F62)</f>
        <v>13291847.77</v>
      </c>
      <c r="G58" s="624">
        <f t="shared" si="4"/>
        <v>116.72621689265139</v>
      </c>
      <c r="H58" s="624">
        <f t="shared" si="5"/>
        <v>-1904647.7699999996</v>
      </c>
      <c r="I58" s="46"/>
      <c r="J58" s="46"/>
      <c r="K58" s="46"/>
      <c r="L58" s="46"/>
    </row>
    <row r="59" spans="1:12" ht="12.75" x14ac:dyDescent="0.2">
      <c r="A59" s="54" t="s">
        <v>596</v>
      </c>
      <c r="B59" s="622">
        <v>5247890</v>
      </c>
      <c r="C59" s="622">
        <v>5247890</v>
      </c>
      <c r="D59" s="624">
        <v>1130760.47</v>
      </c>
      <c r="E59" s="624">
        <f t="shared" si="3"/>
        <v>21.546954490280857</v>
      </c>
      <c r="F59" s="624">
        <v>4873947.91</v>
      </c>
      <c r="G59" s="624">
        <f t="shared" si="4"/>
        <v>92.874429723183979</v>
      </c>
      <c r="H59" s="624">
        <f t="shared" si="5"/>
        <v>373942.08999999985</v>
      </c>
      <c r="I59" s="46"/>
      <c r="J59" s="46"/>
      <c r="K59" s="46"/>
      <c r="L59" s="46"/>
    </row>
    <row r="60" spans="1:12" ht="12.75" x14ac:dyDescent="0.2">
      <c r="A60" s="54" t="s">
        <v>597</v>
      </c>
      <c r="B60" s="622">
        <v>908100</v>
      </c>
      <c r="C60" s="622">
        <v>908100</v>
      </c>
      <c r="D60" s="624">
        <v>332427.71000000002</v>
      </c>
      <c r="E60" s="624">
        <f t="shared" si="3"/>
        <v>36.606949675145913</v>
      </c>
      <c r="F60" s="624">
        <v>2813697.92</v>
      </c>
      <c r="G60" s="624">
        <f t="shared" si="4"/>
        <v>309.84450170686046</v>
      </c>
      <c r="H60" s="624">
        <f t="shared" si="5"/>
        <v>-1905597.92</v>
      </c>
      <c r="I60" s="46"/>
      <c r="J60" s="46"/>
      <c r="K60" s="46"/>
      <c r="L60" s="46"/>
    </row>
    <row r="61" spans="1:12" ht="25.5" x14ac:dyDescent="0.2">
      <c r="A61" s="51" t="s">
        <v>622</v>
      </c>
      <c r="B61" s="622"/>
      <c r="C61" s="622"/>
      <c r="D61" s="624"/>
      <c r="E61" s="624">
        <f t="shared" si="3"/>
        <v>0</v>
      </c>
      <c r="F61" s="624"/>
      <c r="G61" s="624">
        <f t="shared" si="4"/>
        <v>0</v>
      </c>
      <c r="H61" s="624">
        <f t="shared" si="5"/>
        <v>0</v>
      </c>
      <c r="I61" s="46"/>
      <c r="J61" s="46"/>
      <c r="K61" s="46"/>
      <c r="L61" s="46"/>
    </row>
    <row r="62" spans="1:12" ht="12.75" x14ac:dyDescent="0.2">
      <c r="A62" s="57" t="s">
        <v>84</v>
      </c>
      <c r="B62" s="622">
        <v>5231210</v>
      </c>
      <c r="C62" s="622">
        <v>5231210</v>
      </c>
      <c r="D62" s="624">
        <v>1661844.89</v>
      </c>
      <c r="E62" s="624">
        <f t="shared" si="3"/>
        <v>31.767887161861214</v>
      </c>
      <c r="F62" s="624">
        <v>5604201.9400000004</v>
      </c>
      <c r="G62" s="624">
        <f t="shared" si="4"/>
        <v>107.1301274466137</v>
      </c>
      <c r="H62" s="624">
        <f t="shared" si="5"/>
        <v>-372991.94000000041</v>
      </c>
      <c r="I62" s="46"/>
      <c r="J62" s="46"/>
      <c r="K62" s="46"/>
      <c r="L62" s="46"/>
    </row>
    <row r="63" spans="1:12" ht="12.75" x14ac:dyDescent="0.2">
      <c r="A63" s="54" t="s">
        <v>23</v>
      </c>
      <c r="B63" s="622">
        <f>B64+B67+B72+B81</f>
        <v>2091000</v>
      </c>
      <c r="C63" s="622">
        <f>C64+C67+C72+C81</f>
        <v>5271606.7</v>
      </c>
      <c r="D63" s="624">
        <f>D64+D67+D72+D81</f>
        <v>568535.35</v>
      </c>
      <c r="E63" s="624">
        <f t="shared" si="3"/>
        <v>10.784859007027212</v>
      </c>
      <c r="F63" s="624">
        <f>F64+F67+F72+F81</f>
        <v>3196379.12</v>
      </c>
      <c r="G63" s="624">
        <f t="shared" si="4"/>
        <v>60.633869366620239</v>
      </c>
      <c r="H63" s="624">
        <f t="shared" si="5"/>
        <v>2075227.58</v>
      </c>
      <c r="I63" s="46"/>
      <c r="J63" s="46"/>
      <c r="K63" s="46"/>
      <c r="L63" s="46"/>
    </row>
    <row r="64" spans="1:12" ht="12.75" x14ac:dyDescent="0.2">
      <c r="A64" s="54" t="s">
        <v>24</v>
      </c>
      <c r="B64" s="622">
        <f>SUM(B65:B66)</f>
        <v>0</v>
      </c>
      <c r="C64" s="622">
        <f>SUM(C65:C66)</f>
        <v>0</v>
      </c>
      <c r="D64" s="624">
        <f>SUM(D65:D66)</f>
        <v>0</v>
      </c>
      <c r="E64" s="624">
        <f t="shared" si="3"/>
        <v>0</v>
      </c>
      <c r="F64" s="624">
        <f>SUM(F65:F66)</f>
        <v>0</v>
      </c>
      <c r="G64" s="624">
        <f t="shared" si="4"/>
        <v>0</v>
      </c>
      <c r="H64" s="624">
        <f t="shared" si="5"/>
        <v>0</v>
      </c>
      <c r="I64" s="46"/>
      <c r="J64" s="46"/>
      <c r="K64" s="46"/>
      <c r="L64" s="46"/>
    </row>
    <row r="65" spans="1:12" ht="12.75" x14ac:dyDescent="0.2">
      <c r="A65" s="54" t="s">
        <v>598</v>
      </c>
      <c r="B65" s="622"/>
      <c r="C65" s="622"/>
      <c r="D65" s="624"/>
      <c r="E65" s="624">
        <f t="shared" si="3"/>
        <v>0</v>
      </c>
      <c r="F65" s="624"/>
      <c r="G65" s="624">
        <f t="shared" si="4"/>
        <v>0</v>
      </c>
      <c r="H65" s="624">
        <f t="shared" si="5"/>
        <v>0</v>
      </c>
      <c r="I65" s="46"/>
      <c r="J65" s="46"/>
      <c r="K65" s="46"/>
      <c r="L65" s="46"/>
    </row>
    <row r="66" spans="1:12" ht="12.75" x14ac:dyDescent="0.2">
      <c r="A66" s="54" t="s">
        <v>599</v>
      </c>
      <c r="B66" s="622"/>
      <c r="C66" s="622"/>
      <c r="D66" s="624"/>
      <c r="E66" s="624">
        <f t="shared" si="3"/>
        <v>0</v>
      </c>
      <c r="F66" s="624"/>
      <c r="G66" s="624">
        <f t="shared" si="4"/>
        <v>0</v>
      </c>
      <c r="H66" s="624">
        <f t="shared" si="5"/>
        <v>0</v>
      </c>
      <c r="I66" s="46"/>
      <c r="J66" s="46"/>
      <c r="K66" s="46"/>
      <c r="L66" s="46"/>
    </row>
    <row r="67" spans="1:12" ht="12.75" x14ac:dyDescent="0.2">
      <c r="A67" s="54" t="s">
        <v>25</v>
      </c>
      <c r="B67" s="622">
        <f>SUM(B68:B71)</f>
        <v>2091000</v>
      </c>
      <c r="C67" s="622">
        <f>SUM(C68:C71)</f>
        <v>2773500</v>
      </c>
      <c r="D67" s="624">
        <f>SUM(D68:D71)</f>
        <v>528035.35</v>
      </c>
      <c r="E67" s="624">
        <f t="shared" si="3"/>
        <v>19.038592031728861</v>
      </c>
      <c r="F67" s="624">
        <f>SUM(F68:F71)</f>
        <v>2386579.64</v>
      </c>
      <c r="G67" s="624">
        <f t="shared" si="4"/>
        <v>86.049383089958539</v>
      </c>
      <c r="H67" s="624">
        <f t="shared" si="5"/>
        <v>386920.35999999987</v>
      </c>
      <c r="I67" s="46"/>
      <c r="J67" s="46"/>
      <c r="K67" s="46"/>
      <c r="L67" s="46"/>
    </row>
    <row r="68" spans="1:12" ht="12.75" x14ac:dyDescent="0.2">
      <c r="A68" s="54" t="s">
        <v>26</v>
      </c>
      <c r="B68" s="622">
        <v>0</v>
      </c>
      <c r="C68" s="622">
        <v>682500</v>
      </c>
      <c r="D68" s="624">
        <v>0</v>
      </c>
      <c r="E68" s="624">
        <f t="shared" si="3"/>
        <v>0</v>
      </c>
      <c r="F68" s="624">
        <v>891341.41</v>
      </c>
      <c r="G68" s="624">
        <f t="shared" si="4"/>
        <v>130.59947399267401</v>
      </c>
      <c r="H68" s="624">
        <f t="shared" si="5"/>
        <v>-208841.41000000003</v>
      </c>
      <c r="I68" s="46"/>
      <c r="J68" s="46"/>
      <c r="K68" s="46"/>
      <c r="L68" s="46"/>
    </row>
    <row r="69" spans="1:12" ht="12.75" x14ac:dyDescent="0.2">
      <c r="A69" s="54" t="s">
        <v>27</v>
      </c>
      <c r="B69" s="622">
        <v>2091000</v>
      </c>
      <c r="C69" s="622">
        <v>2091000</v>
      </c>
      <c r="D69" s="624">
        <v>528035.35</v>
      </c>
      <c r="E69" s="624">
        <f t="shared" si="3"/>
        <v>25.25276661884266</v>
      </c>
      <c r="F69" s="624">
        <v>1495238.23</v>
      </c>
      <c r="G69" s="624">
        <f t="shared" si="4"/>
        <v>71.508284552845524</v>
      </c>
      <c r="H69" s="624">
        <f t="shared" si="5"/>
        <v>595761.77</v>
      </c>
      <c r="I69" s="46"/>
      <c r="J69" s="46"/>
      <c r="K69" s="46"/>
      <c r="L69" s="46"/>
    </row>
    <row r="70" spans="1:12" ht="12.75" x14ac:dyDescent="0.2">
      <c r="A70" s="58" t="s">
        <v>600</v>
      </c>
      <c r="B70" s="622"/>
      <c r="C70" s="622"/>
      <c r="D70" s="624"/>
      <c r="E70" s="624">
        <f t="shared" si="3"/>
        <v>0</v>
      </c>
      <c r="F70" s="624"/>
      <c r="G70" s="624">
        <f t="shared" si="4"/>
        <v>0</v>
      </c>
      <c r="H70" s="624">
        <f t="shared" si="5"/>
        <v>0</v>
      </c>
      <c r="I70" s="46"/>
      <c r="J70" s="46"/>
      <c r="K70" s="46"/>
      <c r="L70" s="46"/>
    </row>
    <row r="71" spans="1:12" ht="12.75" x14ac:dyDescent="0.2">
      <c r="A71" s="54" t="s">
        <v>28</v>
      </c>
      <c r="B71" s="622"/>
      <c r="C71" s="622"/>
      <c r="D71" s="624"/>
      <c r="E71" s="624">
        <f t="shared" si="3"/>
        <v>0</v>
      </c>
      <c r="F71" s="624"/>
      <c r="G71" s="624">
        <f t="shared" si="4"/>
        <v>0</v>
      </c>
      <c r="H71" s="624">
        <f t="shared" si="5"/>
        <v>0</v>
      </c>
      <c r="I71" s="46"/>
      <c r="J71" s="46"/>
      <c r="K71" s="46"/>
      <c r="L71" s="46"/>
    </row>
    <row r="72" spans="1:12" ht="12.75" x14ac:dyDescent="0.2">
      <c r="A72" s="54" t="s">
        <v>29</v>
      </c>
      <c r="B72" s="622">
        <f>SUM(B73:B80)</f>
        <v>0</v>
      </c>
      <c r="C72" s="622">
        <f>SUM(C73:C80)</f>
        <v>2498106.7000000002</v>
      </c>
      <c r="D72" s="624">
        <f>SUM(D73:D80)</f>
        <v>40500</v>
      </c>
      <c r="E72" s="624">
        <f t="shared" si="3"/>
        <v>1.621227788228581</v>
      </c>
      <c r="F72" s="624">
        <f>SUM(F73:F80)</f>
        <v>809799.48</v>
      </c>
      <c r="G72" s="624">
        <f t="shared" si="4"/>
        <v>32.41652888565568</v>
      </c>
      <c r="H72" s="624">
        <f t="shared" si="5"/>
        <v>1688307.2200000002</v>
      </c>
      <c r="I72" s="46"/>
      <c r="J72" s="46"/>
      <c r="K72" s="46"/>
      <c r="L72" s="46"/>
    </row>
    <row r="73" spans="1:12" ht="12.75" x14ac:dyDescent="0.2">
      <c r="A73" s="54" t="s">
        <v>601</v>
      </c>
      <c r="B73" s="622">
        <v>0</v>
      </c>
      <c r="C73" s="622">
        <v>1709314</v>
      </c>
      <c r="D73" s="624">
        <v>40500</v>
      </c>
      <c r="E73" s="624">
        <f t="shared" si="3"/>
        <v>2.3693715724553828</v>
      </c>
      <c r="F73" s="624">
        <v>407888.78</v>
      </c>
      <c r="G73" s="624">
        <f t="shared" si="4"/>
        <v>23.86271802606192</v>
      </c>
      <c r="H73" s="624">
        <f t="shared" si="5"/>
        <v>1301425.22</v>
      </c>
      <c r="I73" s="46"/>
      <c r="J73" s="46"/>
      <c r="K73" s="46"/>
      <c r="L73" s="46"/>
    </row>
    <row r="74" spans="1:12" ht="25.5" x14ac:dyDescent="0.2">
      <c r="A74" s="51" t="s">
        <v>609</v>
      </c>
      <c r="B74" s="622">
        <v>0</v>
      </c>
      <c r="C74" s="622">
        <v>788792.7</v>
      </c>
      <c r="D74" s="624">
        <v>0</v>
      </c>
      <c r="E74" s="624">
        <f t="shared" si="3"/>
        <v>0</v>
      </c>
      <c r="F74" s="624">
        <v>301910.7</v>
      </c>
      <c r="G74" s="624">
        <f t="shared" si="4"/>
        <v>38.275037281658413</v>
      </c>
      <c r="H74" s="624">
        <f t="shared" si="5"/>
        <v>486881.99999999994</v>
      </c>
      <c r="I74" s="46"/>
      <c r="J74" s="46"/>
      <c r="K74" s="46"/>
      <c r="L74" s="46"/>
    </row>
    <row r="75" spans="1:12" ht="12.75" x14ac:dyDescent="0.2">
      <c r="A75" s="54" t="s">
        <v>594</v>
      </c>
      <c r="B75" s="622">
        <v>0</v>
      </c>
      <c r="C75" s="622">
        <v>0</v>
      </c>
      <c r="D75" s="624">
        <v>0</v>
      </c>
      <c r="E75" s="624">
        <f t="shared" si="3"/>
        <v>0</v>
      </c>
      <c r="F75" s="624">
        <v>100000</v>
      </c>
      <c r="G75" s="624">
        <f t="shared" si="4"/>
        <v>0</v>
      </c>
      <c r="H75" s="624">
        <f t="shared" si="5"/>
        <v>-100000</v>
      </c>
      <c r="I75" s="46"/>
      <c r="J75" s="46"/>
      <c r="K75" s="46"/>
      <c r="L75" s="46"/>
    </row>
    <row r="76" spans="1:12" ht="12.75" x14ac:dyDescent="0.2">
      <c r="A76" s="54" t="s">
        <v>20</v>
      </c>
      <c r="B76" s="622"/>
      <c r="C76" s="622"/>
      <c r="D76" s="624"/>
      <c r="E76" s="624">
        <f t="shared" si="3"/>
        <v>0</v>
      </c>
      <c r="F76" s="624"/>
      <c r="G76" s="624">
        <f t="shared" si="4"/>
        <v>0</v>
      </c>
      <c r="H76" s="624">
        <f t="shared" si="5"/>
        <v>0</v>
      </c>
      <c r="I76" s="46"/>
      <c r="J76" s="46"/>
      <c r="K76" s="46"/>
      <c r="L76" s="46"/>
    </row>
    <row r="77" spans="1:12" ht="12.75" x14ac:dyDescent="0.2">
      <c r="A77" s="54" t="s">
        <v>30</v>
      </c>
      <c r="B77" s="622"/>
      <c r="C77" s="622"/>
      <c r="D77" s="624"/>
      <c r="E77" s="624">
        <f t="shared" si="3"/>
        <v>0</v>
      </c>
      <c r="F77" s="624"/>
      <c r="G77" s="624">
        <f t="shared" si="4"/>
        <v>0</v>
      </c>
      <c r="H77" s="624">
        <f t="shared" si="5"/>
        <v>0</v>
      </c>
      <c r="I77" s="46"/>
      <c r="J77" s="46"/>
      <c r="K77" s="46"/>
      <c r="L77" s="46"/>
    </row>
    <row r="78" spans="1:12" ht="12.75" x14ac:dyDescent="0.2">
      <c r="A78" s="54" t="s">
        <v>21</v>
      </c>
      <c r="B78" s="622"/>
      <c r="C78" s="622"/>
      <c r="D78" s="624"/>
      <c r="E78" s="624">
        <f t="shared" si="3"/>
        <v>0</v>
      </c>
      <c r="F78" s="624"/>
      <c r="G78" s="624">
        <f t="shared" si="4"/>
        <v>0</v>
      </c>
      <c r="H78" s="624">
        <f t="shared" si="5"/>
        <v>0</v>
      </c>
      <c r="I78" s="46"/>
      <c r="J78" s="46"/>
      <c r="K78" s="46"/>
      <c r="L78" s="46"/>
    </row>
    <row r="79" spans="1:12" ht="12.75" x14ac:dyDescent="0.2">
      <c r="A79" s="54" t="s">
        <v>595</v>
      </c>
      <c r="B79" s="622"/>
      <c r="C79" s="622"/>
      <c r="D79" s="624"/>
      <c r="E79" s="624">
        <f t="shared" si="3"/>
        <v>0</v>
      </c>
      <c r="F79" s="624"/>
      <c r="G79" s="624">
        <f t="shared" si="4"/>
        <v>0</v>
      </c>
      <c r="H79" s="624">
        <f t="shared" si="5"/>
        <v>0</v>
      </c>
      <c r="I79" s="46"/>
      <c r="J79" s="46"/>
      <c r="K79" s="46"/>
      <c r="L79" s="46"/>
    </row>
    <row r="80" spans="1:12" ht="25.5" x14ac:dyDescent="0.2">
      <c r="A80" s="59" t="s">
        <v>611</v>
      </c>
      <c r="B80" s="622"/>
      <c r="C80" s="622"/>
      <c r="D80" s="624"/>
      <c r="E80" s="624">
        <f t="shared" si="3"/>
        <v>0</v>
      </c>
      <c r="F80" s="624"/>
      <c r="G80" s="624">
        <f t="shared" si="4"/>
        <v>0</v>
      </c>
      <c r="H80" s="624">
        <f t="shared" si="5"/>
        <v>0</v>
      </c>
      <c r="I80" s="46"/>
      <c r="J80" s="46"/>
      <c r="K80" s="46"/>
      <c r="L80" s="46"/>
    </row>
    <row r="81" spans="1:12" ht="12.75" x14ac:dyDescent="0.2">
      <c r="A81" s="54" t="s">
        <v>31</v>
      </c>
      <c r="B81" s="622">
        <f>SUM(B82:B85)</f>
        <v>0</v>
      </c>
      <c r="C81" s="622">
        <f>SUM(C82:C85)</f>
        <v>0</v>
      </c>
      <c r="D81" s="624">
        <f>SUM(D82:D85)</f>
        <v>0</v>
      </c>
      <c r="E81" s="624">
        <f t="shared" si="3"/>
        <v>0</v>
      </c>
      <c r="F81" s="624">
        <f>SUM(F82:F85)</f>
        <v>0</v>
      </c>
      <c r="G81" s="624">
        <f t="shared" si="4"/>
        <v>0</v>
      </c>
      <c r="H81" s="624">
        <f t="shared" si="5"/>
        <v>0</v>
      </c>
      <c r="I81" s="46"/>
      <c r="J81" s="46"/>
      <c r="K81" s="46"/>
      <c r="L81" s="46"/>
    </row>
    <row r="82" spans="1:12" ht="12.75" x14ac:dyDescent="0.2">
      <c r="A82" s="54" t="s">
        <v>32</v>
      </c>
      <c r="B82" s="622"/>
      <c r="C82" s="622"/>
      <c r="D82" s="624"/>
      <c r="E82" s="624">
        <f t="shared" si="3"/>
        <v>0</v>
      </c>
      <c r="F82" s="624"/>
      <c r="G82" s="624">
        <f t="shared" si="4"/>
        <v>0</v>
      </c>
      <c r="H82" s="624">
        <f t="shared" si="5"/>
        <v>0</v>
      </c>
      <c r="I82" s="46"/>
      <c r="J82" s="46"/>
      <c r="K82" s="46"/>
      <c r="L82" s="46"/>
    </row>
    <row r="83" spans="1:12" ht="12.75" x14ac:dyDescent="0.2">
      <c r="A83" s="51" t="s">
        <v>602</v>
      </c>
      <c r="B83" s="622"/>
      <c r="C83" s="622"/>
      <c r="D83" s="624"/>
      <c r="E83" s="624">
        <f t="shared" si="3"/>
        <v>0</v>
      </c>
      <c r="F83" s="624"/>
      <c r="G83" s="624">
        <f t="shared" si="4"/>
        <v>0</v>
      </c>
      <c r="H83" s="624">
        <f t="shared" si="5"/>
        <v>0</v>
      </c>
      <c r="I83" s="46"/>
      <c r="J83" s="46"/>
      <c r="K83" s="46"/>
      <c r="L83" s="46"/>
    </row>
    <row r="84" spans="1:12" ht="12.75" x14ac:dyDescent="0.2">
      <c r="A84" s="51" t="s">
        <v>603</v>
      </c>
      <c r="B84" s="622"/>
      <c r="C84" s="622"/>
      <c r="D84" s="624"/>
      <c r="E84" s="624">
        <f t="shared" si="3"/>
        <v>0</v>
      </c>
      <c r="F84" s="624"/>
      <c r="G84" s="624">
        <f t="shared" si="4"/>
        <v>0</v>
      </c>
      <c r="H84" s="624">
        <f t="shared" si="5"/>
        <v>0</v>
      </c>
      <c r="I84" s="46"/>
      <c r="J84" s="46"/>
      <c r="K84" s="46"/>
      <c r="L84" s="46"/>
    </row>
    <row r="85" spans="1:12" ht="12.75" x14ac:dyDescent="0.2">
      <c r="A85" s="59" t="s">
        <v>604</v>
      </c>
      <c r="B85" s="622"/>
      <c r="C85" s="622"/>
      <c r="D85" s="624"/>
      <c r="E85" s="624">
        <f t="shared" si="3"/>
        <v>0</v>
      </c>
      <c r="F85" s="624"/>
      <c r="G85" s="624">
        <f t="shared" si="4"/>
        <v>0</v>
      </c>
      <c r="H85" s="624">
        <f t="shared" si="5"/>
        <v>0</v>
      </c>
      <c r="I85" s="46"/>
      <c r="J85" s="46"/>
      <c r="K85" s="46"/>
      <c r="L85" s="46"/>
    </row>
    <row r="86" spans="1:12" ht="12.75" x14ac:dyDescent="0.2">
      <c r="A86" s="60" t="s">
        <v>51</v>
      </c>
      <c r="B86" s="622">
        <f>B141</f>
        <v>107358500</v>
      </c>
      <c r="C86" s="622">
        <f>C141</f>
        <v>107358500</v>
      </c>
      <c r="D86" s="624">
        <f>D141</f>
        <v>14955023.6</v>
      </c>
      <c r="E86" s="624">
        <f t="shared" ref="E86:E95" si="6">IF(C86&gt;0,D86/C86,0)*100</f>
        <v>13.929985608964357</v>
      </c>
      <c r="F86" s="624">
        <f>F141</f>
        <v>52997356.280000001</v>
      </c>
      <c r="G86" s="624">
        <f t="shared" ref="G86:G95" si="7">IF(C86&gt;0,F86/C86,0)*100</f>
        <v>49.364844218203494</v>
      </c>
      <c r="H86" s="624">
        <f t="shared" ref="H86:H95" si="8">C86-F86</f>
        <v>54361143.719999999</v>
      </c>
      <c r="I86" s="46"/>
      <c r="J86" s="46"/>
      <c r="K86" s="46"/>
      <c r="L86" s="46"/>
    </row>
    <row r="87" spans="1:12" ht="12.75" x14ac:dyDescent="0.2">
      <c r="A87" s="61" t="s">
        <v>52</v>
      </c>
      <c r="B87" s="626">
        <f>B86+B22</f>
        <v>1200000000</v>
      </c>
      <c r="C87" s="626">
        <f>C86+C22</f>
        <v>1314613573.45</v>
      </c>
      <c r="D87" s="625">
        <f>D86+D22</f>
        <v>249919410.60000002</v>
      </c>
      <c r="E87" s="627">
        <f t="shared" si="6"/>
        <v>19.010864914784438</v>
      </c>
      <c r="F87" s="627">
        <f>F86+F22</f>
        <v>988090744.12</v>
      </c>
      <c r="G87" s="627">
        <f t="shared" si="7"/>
        <v>75.162067703812667</v>
      </c>
      <c r="H87" s="627">
        <f t="shared" si="8"/>
        <v>326522829.33000004</v>
      </c>
      <c r="I87" s="46"/>
      <c r="J87" s="46"/>
      <c r="K87" s="46"/>
      <c r="L87" s="46"/>
    </row>
    <row r="88" spans="1:12" ht="12.75" x14ac:dyDescent="0.2">
      <c r="A88" s="63" t="s">
        <v>312</v>
      </c>
      <c r="B88" s="623">
        <f>B89+B92</f>
        <v>0</v>
      </c>
      <c r="C88" s="623">
        <f>C89+C92</f>
        <v>0</v>
      </c>
      <c r="D88" s="625">
        <f>D89+D92</f>
        <v>0</v>
      </c>
      <c r="E88" s="625">
        <f t="shared" si="6"/>
        <v>0</v>
      </c>
      <c r="F88" s="625">
        <f>F89+F92</f>
        <v>0</v>
      </c>
      <c r="G88" s="624">
        <f t="shared" si="7"/>
        <v>0</v>
      </c>
      <c r="H88" s="624">
        <f t="shared" si="8"/>
        <v>0</v>
      </c>
      <c r="I88" s="46"/>
      <c r="J88" s="48"/>
      <c r="K88" s="46"/>
      <c r="L88" s="46"/>
    </row>
    <row r="89" spans="1:12" ht="12.75" x14ac:dyDescent="0.2">
      <c r="A89" s="64" t="s">
        <v>291</v>
      </c>
      <c r="B89" s="622">
        <f>SUM(B90:B91)</f>
        <v>0</v>
      </c>
      <c r="C89" s="622">
        <f>SUM(C90:C91)</f>
        <v>0</v>
      </c>
      <c r="D89" s="624">
        <f>SUM(D90:D91)</f>
        <v>0</v>
      </c>
      <c r="E89" s="624">
        <f t="shared" si="6"/>
        <v>0</v>
      </c>
      <c r="F89" s="624">
        <f>SUM(F90:F91)</f>
        <v>0</v>
      </c>
      <c r="G89" s="624">
        <f t="shared" si="7"/>
        <v>0</v>
      </c>
      <c r="H89" s="624">
        <f t="shared" si="8"/>
        <v>0</v>
      </c>
      <c r="I89" s="46"/>
      <c r="J89" s="48"/>
      <c r="K89" s="46"/>
      <c r="L89" s="46"/>
    </row>
    <row r="90" spans="1:12" ht="12.75" x14ac:dyDescent="0.2">
      <c r="A90" s="64" t="s">
        <v>33</v>
      </c>
      <c r="B90" s="622"/>
      <c r="C90" s="622"/>
      <c r="D90" s="624"/>
      <c r="E90" s="624">
        <f t="shared" si="6"/>
        <v>0</v>
      </c>
      <c r="F90" s="624"/>
      <c r="G90" s="624">
        <f t="shared" si="7"/>
        <v>0</v>
      </c>
      <c r="H90" s="624">
        <f t="shared" si="8"/>
        <v>0</v>
      </c>
      <c r="I90" s="46"/>
      <c r="J90" s="48"/>
      <c r="K90" s="46"/>
      <c r="L90" s="46"/>
    </row>
    <row r="91" spans="1:12" ht="12.75" x14ac:dyDescent="0.2">
      <c r="A91" s="42" t="s">
        <v>34</v>
      </c>
      <c r="B91" s="622"/>
      <c r="C91" s="622"/>
      <c r="D91" s="624"/>
      <c r="E91" s="624">
        <f t="shared" si="6"/>
        <v>0</v>
      </c>
      <c r="F91" s="624"/>
      <c r="G91" s="624">
        <f t="shared" si="7"/>
        <v>0</v>
      </c>
      <c r="H91" s="624">
        <f t="shared" si="8"/>
        <v>0</v>
      </c>
      <c r="I91" s="46"/>
      <c r="J91" s="48"/>
      <c r="K91" s="46"/>
      <c r="L91" s="46"/>
    </row>
    <row r="92" spans="1:12" ht="12.75" x14ac:dyDescent="0.2">
      <c r="A92" s="64" t="s">
        <v>292</v>
      </c>
      <c r="B92" s="622">
        <f>SUM(B93:B94)</f>
        <v>0</v>
      </c>
      <c r="C92" s="622">
        <f>SUM(C93:C94)</f>
        <v>0</v>
      </c>
      <c r="D92" s="624">
        <f>SUM(D93:D94)</f>
        <v>0</v>
      </c>
      <c r="E92" s="624">
        <f t="shared" si="6"/>
        <v>0</v>
      </c>
      <c r="F92" s="624">
        <f>SUM(F93:F94)</f>
        <v>0</v>
      </c>
      <c r="G92" s="624">
        <f t="shared" si="7"/>
        <v>0</v>
      </c>
      <c r="H92" s="624">
        <f t="shared" si="8"/>
        <v>0</v>
      </c>
      <c r="I92" s="46"/>
      <c r="J92" s="48"/>
      <c r="K92" s="46"/>
      <c r="L92" s="46"/>
    </row>
    <row r="93" spans="1:12" ht="12.75" x14ac:dyDescent="0.2">
      <c r="A93" s="64" t="s">
        <v>33</v>
      </c>
      <c r="B93" s="622"/>
      <c r="C93" s="622"/>
      <c r="D93" s="624"/>
      <c r="E93" s="624">
        <f t="shared" si="6"/>
        <v>0</v>
      </c>
      <c r="F93" s="624"/>
      <c r="G93" s="624">
        <f t="shared" si="7"/>
        <v>0</v>
      </c>
      <c r="H93" s="624">
        <f t="shared" si="8"/>
        <v>0</v>
      </c>
      <c r="I93" s="46"/>
      <c r="J93" s="48"/>
      <c r="K93" s="46"/>
      <c r="L93" s="46"/>
    </row>
    <row r="94" spans="1:12" ht="12.75" x14ac:dyDescent="0.2">
      <c r="A94" s="42" t="s">
        <v>34</v>
      </c>
      <c r="B94" s="628"/>
      <c r="C94" s="628"/>
      <c r="D94" s="629"/>
      <c r="E94" s="629">
        <f t="shared" si="6"/>
        <v>0</v>
      </c>
      <c r="F94" s="629"/>
      <c r="G94" s="624">
        <f t="shared" si="7"/>
        <v>0</v>
      </c>
      <c r="H94" s="624">
        <f t="shared" si="8"/>
        <v>0</v>
      </c>
      <c r="I94" s="46"/>
      <c r="J94" s="48"/>
      <c r="K94" s="46"/>
      <c r="L94" s="46"/>
    </row>
    <row r="95" spans="1:12" ht="12.75" x14ac:dyDescent="0.2">
      <c r="A95" s="61" t="s">
        <v>903</v>
      </c>
      <c r="B95" s="626">
        <f>B87+B88</f>
        <v>1200000000</v>
      </c>
      <c r="C95" s="622">
        <f>C87+C88</f>
        <v>1314613573.45</v>
      </c>
      <c r="D95" s="624">
        <f>D87+D88</f>
        <v>249919410.60000002</v>
      </c>
      <c r="E95" s="624">
        <f t="shared" si="6"/>
        <v>19.010864914784438</v>
      </c>
      <c r="F95" s="627">
        <f>F87+F88</f>
        <v>988090744.12</v>
      </c>
      <c r="G95" s="627">
        <f t="shared" si="7"/>
        <v>75.162067703812667</v>
      </c>
      <c r="H95" s="627">
        <f t="shared" si="8"/>
        <v>326522829.33000004</v>
      </c>
      <c r="I95" s="46"/>
      <c r="J95" s="50"/>
      <c r="K95" s="46"/>
      <c r="L95" s="46"/>
    </row>
    <row r="96" spans="1:12" ht="12.75" x14ac:dyDescent="0.2">
      <c r="A96" s="65" t="s">
        <v>904</v>
      </c>
      <c r="B96" s="630"/>
      <c r="C96" s="630"/>
      <c r="D96" s="631"/>
      <c r="E96" s="631"/>
      <c r="F96" s="632">
        <f>IF(A13="Período: 6º Bimestre",IF(F95&lt;E128,E128-F95,0),IF(F95&lt;H128,H128-F95,0))</f>
        <v>0</v>
      </c>
      <c r="G96" s="631"/>
      <c r="H96" s="631"/>
      <c r="I96" s="46"/>
      <c r="J96" s="48"/>
      <c r="K96" s="46"/>
      <c r="L96" s="46"/>
    </row>
    <row r="97" spans="1:13" ht="12.75" x14ac:dyDescent="0.2">
      <c r="A97" s="65" t="s">
        <v>905</v>
      </c>
      <c r="B97" s="633">
        <f>B96+B95</f>
        <v>1200000000</v>
      </c>
      <c r="C97" s="633">
        <f>C96+C95</f>
        <v>1314613573.45</v>
      </c>
      <c r="D97" s="634">
        <f>D96+D95</f>
        <v>249919410.60000002</v>
      </c>
      <c r="E97" s="634">
        <f>IF(C97&gt;0,D97/C97,0)*100</f>
        <v>19.010864914784438</v>
      </c>
      <c r="F97" s="634">
        <f>F96+F95</f>
        <v>988090744.12</v>
      </c>
      <c r="G97" s="634">
        <f>IF(C97&gt;0,F97/C97,0)*100</f>
        <v>75.162067703812667</v>
      </c>
      <c r="H97" s="634">
        <f>C97-F97</f>
        <v>326522829.33000004</v>
      </c>
      <c r="I97" s="46"/>
      <c r="J97" s="48"/>
      <c r="K97" s="46"/>
      <c r="L97" s="46"/>
    </row>
    <row r="98" spans="1:13" ht="12.75" x14ac:dyDescent="0.2">
      <c r="A98" s="67" t="s">
        <v>546</v>
      </c>
      <c r="B98" s="633">
        <f>SUM(B99:B100)</f>
        <v>0</v>
      </c>
      <c r="C98" s="633">
        <f>SUM(C99:C100)</f>
        <v>149370979.81</v>
      </c>
      <c r="D98" s="631"/>
      <c r="E98" s="631"/>
      <c r="F98" s="633">
        <f>SUM(F99:F100)</f>
        <v>149370979.81</v>
      </c>
      <c r="G98" s="631"/>
      <c r="H98" s="631"/>
      <c r="I98" s="46"/>
      <c r="J98" s="48"/>
      <c r="K98" s="46"/>
      <c r="L98" s="46"/>
    </row>
    <row r="99" spans="1:13" ht="12.75" x14ac:dyDescent="0.2">
      <c r="A99" s="68" t="s">
        <v>547</v>
      </c>
      <c r="B99" s="633"/>
      <c r="C99" s="633"/>
      <c r="D99" s="631"/>
      <c r="E99" s="631"/>
      <c r="F99" s="631"/>
      <c r="G99" s="631"/>
      <c r="H99" s="631"/>
      <c r="I99" s="46"/>
      <c r="J99" s="48"/>
      <c r="K99" s="46"/>
      <c r="L99" s="46"/>
    </row>
    <row r="100" spans="1:13" ht="12.75" x14ac:dyDescent="0.2">
      <c r="A100" s="69" t="s">
        <v>740</v>
      </c>
      <c r="B100" s="635"/>
      <c r="C100" s="636">
        <v>149370979.81</v>
      </c>
      <c r="D100" s="637"/>
      <c r="E100" s="637"/>
      <c r="F100" s="636">
        <v>149370979.81</v>
      </c>
      <c r="G100" s="637"/>
      <c r="H100" s="637"/>
      <c r="I100" s="46"/>
      <c r="J100" s="48"/>
      <c r="K100" s="46"/>
      <c r="L100" s="46"/>
    </row>
    <row r="101" spans="1:13" ht="12.75" x14ac:dyDescent="0.2">
      <c r="A101" s="31"/>
      <c r="B101" s="70"/>
      <c r="C101" s="70"/>
      <c r="D101" s="70"/>
      <c r="E101" s="70"/>
      <c r="F101" s="70"/>
      <c r="G101" s="70"/>
      <c r="H101" s="70"/>
      <c r="I101" s="46"/>
      <c r="J101" s="48"/>
      <c r="K101" s="46"/>
      <c r="L101" s="46"/>
    </row>
    <row r="102" spans="1:13" ht="12.75" x14ac:dyDescent="0.2">
      <c r="A102" s="31"/>
      <c r="B102" s="70"/>
      <c r="C102" s="70"/>
      <c r="D102" s="70"/>
      <c r="E102" s="70"/>
      <c r="F102" s="70"/>
      <c r="G102" s="70"/>
      <c r="H102" s="70"/>
      <c r="I102" s="46"/>
      <c r="J102" s="48"/>
      <c r="K102" s="46"/>
      <c r="L102" s="46"/>
    </row>
    <row r="103" spans="1:13" ht="12.75" x14ac:dyDescent="0.2">
      <c r="A103" s="31"/>
      <c r="B103" s="70"/>
      <c r="C103" s="70"/>
      <c r="D103" s="70"/>
      <c r="E103" s="70"/>
      <c r="F103" s="70"/>
      <c r="G103" s="70"/>
      <c r="H103" s="70"/>
      <c r="I103" s="46"/>
      <c r="J103" s="48"/>
      <c r="K103" s="46"/>
      <c r="L103" s="46"/>
    </row>
    <row r="104" spans="1:13" ht="12.75" x14ac:dyDescent="0.2">
      <c r="A104" s="31"/>
      <c r="B104" s="70"/>
      <c r="C104" s="70"/>
      <c r="D104" s="70"/>
      <c r="E104" s="70"/>
      <c r="F104" s="70"/>
      <c r="G104" s="70"/>
      <c r="H104" s="70"/>
      <c r="I104" s="46"/>
      <c r="J104" s="48"/>
      <c r="K104" s="46"/>
      <c r="L104" s="46"/>
    </row>
    <row r="105" spans="1:13" ht="12.75" x14ac:dyDescent="0.2"/>
    <row r="106" spans="1:13" ht="14.25" customHeight="1" x14ac:dyDescent="0.2">
      <c r="A106" s="187"/>
      <c r="B106" s="444" t="s">
        <v>94</v>
      </c>
      <c r="C106" s="444" t="s">
        <v>94</v>
      </c>
      <c r="D106" s="787" t="s">
        <v>95</v>
      </c>
      <c r="E106" s="788"/>
      <c r="F106" s="450" t="s">
        <v>98</v>
      </c>
      <c r="G106" s="787" t="s">
        <v>96</v>
      </c>
      <c r="H106" s="789"/>
      <c r="I106" s="450" t="s">
        <v>98</v>
      </c>
      <c r="J106" s="779" t="s">
        <v>716</v>
      </c>
      <c r="K106" s="784" t="s">
        <v>502</v>
      </c>
    </row>
    <row r="107" spans="1:13" ht="28.5" customHeight="1" x14ac:dyDescent="0.2">
      <c r="A107" s="50" t="s">
        <v>97</v>
      </c>
      <c r="B107" s="451" t="s">
        <v>70</v>
      </c>
      <c r="C107" s="451" t="s">
        <v>71</v>
      </c>
      <c r="D107" s="452" t="str">
        <f>CONCATENATE("No ", B13)</f>
        <v>No Bimestre</v>
      </c>
      <c r="E107" s="453" t="str">
        <f>F20</f>
        <v>Até o  Bimestre</v>
      </c>
      <c r="F107" s="452"/>
      <c r="G107" s="452" t="str">
        <f>CONCATENATE("No ", B13)</f>
        <v>No Bimestre</v>
      </c>
      <c r="H107" s="453" t="str">
        <f>F20</f>
        <v>Até o  Bimestre</v>
      </c>
      <c r="I107" s="452"/>
      <c r="J107" s="780"/>
      <c r="K107" s="785"/>
    </row>
    <row r="108" spans="1:13" ht="23.25" customHeight="1" x14ac:dyDescent="0.2">
      <c r="A108" s="454"/>
      <c r="B108" s="455" t="s">
        <v>99</v>
      </c>
      <c r="C108" s="455" t="s">
        <v>100</v>
      </c>
      <c r="D108" s="455"/>
      <c r="E108" s="455" t="s">
        <v>177</v>
      </c>
      <c r="F108" s="456" t="s">
        <v>501</v>
      </c>
      <c r="G108" s="449"/>
      <c r="H108" s="449" t="s">
        <v>102</v>
      </c>
      <c r="I108" s="456" t="s">
        <v>500</v>
      </c>
      <c r="J108" s="449" t="s">
        <v>307</v>
      </c>
      <c r="K108" s="786"/>
    </row>
    <row r="109" spans="1:13" ht="12.75" x14ac:dyDescent="0.2">
      <c r="A109" s="72" t="s">
        <v>906</v>
      </c>
      <c r="B109" s="624">
        <f>B110+B114+B118</f>
        <v>1072404900</v>
      </c>
      <c r="C109" s="624">
        <f>C110+C114+C118</f>
        <v>1337939256.97</v>
      </c>
      <c r="D109" s="624">
        <f>D110+D114+D118</f>
        <v>227151054.85999998</v>
      </c>
      <c r="E109" s="624">
        <f>E110+E114+E118</f>
        <v>924152473.38999999</v>
      </c>
      <c r="F109" s="624">
        <f t="shared" ref="F109:F117" si="9">C109-E109</f>
        <v>413786783.58000004</v>
      </c>
      <c r="G109" s="638">
        <f>G110+G114+G118</f>
        <v>206538306.09</v>
      </c>
      <c r="H109" s="624">
        <f>H110+H114+H118</f>
        <v>707201958.16999996</v>
      </c>
      <c r="I109" s="622">
        <f t="shared" ref="I109:I117" si="10">C109-H109</f>
        <v>630737298.80000007</v>
      </c>
      <c r="J109" s="625">
        <f>J110+J114+J118</f>
        <v>647480141.01999998</v>
      </c>
      <c r="K109" s="639">
        <f>K110+K114+K118</f>
        <v>0</v>
      </c>
    </row>
    <row r="110" spans="1:13" ht="12.75" x14ac:dyDescent="0.2">
      <c r="A110" s="46" t="s">
        <v>53</v>
      </c>
      <c r="B110" s="624">
        <f>SUM(B111:B113)</f>
        <v>1029863900</v>
      </c>
      <c r="C110" s="624">
        <f>SUM(C111:C113)</f>
        <v>1192648773.8</v>
      </c>
      <c r="D110" s="624">
        <f>SUM(D111:D113)</f>
        <v>177519093.69999999</v>
      </c>
      <c r="E110" s="624">
        <f>SUM(E111:E113)</f>
        <v>845518316.02999997</v>
      </c>
      <c r="F110" s="624">
        <f t="shared" si="9"/>
        <v>347130457.76999998</v>
      </c>
      <c r="G110" s="638">
        <f>SUM(G111:G113)</f>
        <v>191487325.80000001</v>
      </c>
      <c r="H110" s="624">
        <f>SUM(H111:H113)</f>
        <v>677892642.88999999</v>
      </c>
      <c r="I110" s="622">
        <f t="shared" si="10"/>
        <v>514756130.90999997</v>
      </c>
      <c r="J110" s="624">
        <f>SUM(J111:J113)</f>
        <v>621560672.12</v>
      </c>
      <c r="K110" s="639">
        <f>SUM(K111:K113)</f>
        <v>0</v>
      </c>
      <c r="M110" s="41"/>
    </row>
    <row r="111" spans="1:13" s="41" customFormat="1" ht="12.75" x14ac:dyDescent="0.2">
      <c r="A111" s="46" t="s">
        <v>54</v>
      </c>
      <c r="B111" s="624">
        <v>484642100</v>
      </c>
      <c r="C111" s="624">
        <v>506246795.50999999</v>
      </c>
      <c r="D111" s="624">
        <v>82959465.829999998</v>
      </c>
      <c r="E111" s="624">
        <v>311554516.12</v>
      </c>
      <c r="F111" s="624">
        <f t="shared" si="9"/>
        <v>194692279.38999999</v>
      </c>
      <c r="G111" s="624">
        <v>82974413.430000007</v>
      </c>
      <c r="H111" s="624">
        <v>311451110.68000001</v>
      </c>
      <c r="I111" s="622">
        <f t="shared" si="10"/>
        <v>194795684.82999998</v>
      </c>
      <c r="J111" s="624">
        <v>276133181.94</v>
      </c>
      <c r="K111" s="639"/>
      <c r="L111" s="39"/>
      <c r="M111" s="39"/>
    </row>
    <row r="112" spans="1:13" ht="12.75" x14ac:dyDescent="0.2">
      <c r="A112" s="46" t="s">
        <v>55</v>
      </c>
      <c r="B112" s="624">
        <v>6000100</v>
      </c>
      <c r="C112" s="624">
        <v>6000100</v>
      </c>
      <c r="D112" s="624">
        <v>607813.43999999994</v>
      </c>
      <c r="E112" s="624">
        <v>2550858.9300000002</v>
      </c>
      <c r="F112" s="624">
        <f t="shared" si="9"/>
        <v>3449241.07</v>
      </c>
      <c r="G112" s="624">
        <v>607813.43999999994</v>
      </c>
      <c r="H112" s="624">
        <v>2550858.9300000002</v>
      </c>
      <c r="I112" s="622">
        <f t="shared" si="10"/>
        <v>3449241.07</v>
      </c>
      <c r="J112" s="624">
        <v>2550858.9300000002</v>
      </c>
      <c r="K112" s="639"/>
    </row>
    <row r="113" spans="1:13" ht="12.75" x14ac:dyDescent="0.2">
      <c r="A113" s="46" t="s">
        <v>56</v>
      </c>
      <c r="B113" s="624">
        <v>539221700</v>
      </c>
      <c r="C113" s="624">
        <v>680401878.28999996</v>
      </c>
      <c r="D113" s="624">
        <v>93951814.430000007</v>
      </c>
      <c r="E113" s="624">
        <v>531412940.98000002</v>
      </c>
      <c r="F113" s="624">
        <f t="shared" si="9"/>
        <v>148988937.30999994</v>
      </c>
      <c r="G113" s="624">
        <v>107905098.93000001</v>
      </c>
      <c r="H113" s="624">
        <v>363890673.27999997</v>
      </c>
      <c r="I113" s="622">
        <f t="shared" si="10"/>
        <v>316511205.00999999</v>
      </c>
      <c r="J113" s="624">
        <v>342876631.25</v>
      </c>
      <c r="K113" s="639"/>
      <c r="M113" s="41"/>
    </row>
    <row r="114" spans="1:13" s="41" customFormat="1" ht="12.75" x14ac:dyDescent="0.2">
      <c r="A114" s="46" t="s">
        <v>57</v>
      </c>
      <c r="B114" s="624">
        <f>SUM(B115:B117)</f>
        <v>26143200</v>
      </c>
      <c r="C114" s="624">
        <f>SUM(C115:C117)</f>
        <v>132557683.17</v>
      </c>
      <c r="D114" s="624">
        <f>SUM(D115:D117)</f>
        <v>49631961.159999996</v>
      </c>
      <c r="E114" s="624">
        <f>SUM(E115:E117)</f>
        <v>78634157.359999999</v>
      </c>
      <c r="F114" s="624">
        <f t="shared" si="9"/>
        <v>53923525.810000002</v>
      </c>
      <c r="G114" s="624">
        <f>SUM(G115:G117)</f>
        <v>15050980.289999999</v>
      </c>
      <c r="H114" s="624">
        <f>SUM(H115:H117)</f>
        <v>29309315.279999997</v>
      </c>
      <c r="I114" s="622">
        <f t="shared" si="10"/>
        <v>103248367.89</v>
      </c>
      <c r="J114" s="624">
        <f>SUM(J115:J117)</f>
        <v>25919468.899999999</v>
      </c>
      <c r="K114" s="639">
        <f>SUM(K115:K117)</f>
        <v>0</v>
      </c>
      <c r="L114" s="39"/>
      <c r="M114" s="39"/>
    </row>
    <row r="115" spans="1:13" ht="12.75" x14ac:dyDescent="0.2">
      <c r="A115" s="46" t="s">
        <v>58</v>
      </c>
      <c r="B115" s="624">
        <v>19143100</v>
      </c>
      <c r="C115" s="624">
        <v>123057583.17</v>
      </c>
      <c r="D115" s="624">
        <v>44730790.159999996</v>
      </c>
      <c r="E115" s="624">
        <v>70679499.799999997</v>
      </c>
      <c r="F115" s="624">
        <f t="shared" si="9"/>
        <v>52378083.370000005</v>
      </c>
      <c r="G115" s="624">
        <v>10149809.289999999</v>
      </c>
      <c r="H115" s="624">
        <v>21354657.719999999</v>
      </c>
      <c r="I115" s="622">
        <f t="shared" si="10"/>
        <v>101702925.45</v>
      </c>
      <c r="J115" s="624">
        <v>17964811.34</v>
      </c>
      <c r="K115" s="639"/>
    </row>
    <row r="116" spans="1:13" ht="12.75" x14ac:dyDescent="0.2">
      <c r="A116" s="46" t="s">
        <v>59</v>
      </c>
      <c r="B116" s="624"/>
      <c r="C116" s="624"/>
      <c r="D116" s="624"/>
      <c r="E116" s="624"/>
      <c r="F116" s="624">
        <f t="shared" si="9"/>
        <v>0</v>
      </c>
      <c r="G116" s="624"/>
      <c r="H116" s="624"/>
      <c r="I116" s="622">
        <f t="shared" si="10"/>
        <v>0</v>
      </c>
      <c r="J116" s="624"/>
      <c r="K116" s="639"/>
    </row>
    <row r="117" spans="1:13" ht="12.75" x14ac:dyDescent="0.2">
      <c r="A117" s="46" t="s">
        <v>60</v>
      </c>
      <c r="B117" s="624">
        <v>7000100</v>
      </c>
      <c r="C117" s="624">
        <v>9500100</v>
      </c>
      <c r="D117" s="624">
        <v>4901171</v>
      </c>
      <c r="E117" s="624">
        <v>7954657.5599999996</v>
      </c>
      <c r="F117" s="624">
        <f t="shared" si="9"/>
        <v>1545442.4400000004</v>
      </c>
      <c r="G117" s="624">
        <v>4901171</v>
      </c>
      <c r="H117" s="624">
        <v>7954657.5599999996</v>
      </c>
      <c r="I117" s="622">
        <f t="shared" si="10"/>
        <v>1545442.4400000004</v>
      </c>
      <c r="J117" s="624">
        <v>7954657.5599999996</v>
      </c>
      <c r="K117" s="640"/>
    </row>
    <row r="118" spans="1:13" ht="12.75" customHeight="1" x14ac:dyDescent="0.2">
      <c r="A118" s="46" t="s">
        <v>61</v>
      </c>
      <c r="B118" s="622">
        <v>16397800</v>
      </c>
      <c r="C118" s="622">
        <v>12732800</v>
      </c>
      <c r="D118" s="641"/>
      <c r="E118" s="641"/>
      <c r="F118" s="622">
        <f>C118</f>
        <v>12732800</v>
      </c>
      <c r="G118" s="641"/>
      <c r="H118" s="641"/>
      <c r="I118" s="622">
        <f>C118</f>
        <v>12732800</v>
      </c>
      <c r="J118" s="641"/>
      <c r="K118" s="641"/>
    </row>
    <row r="119" spans="1:13" ht="12.75" x14ac:dyDescent="0.2">
      <c r="A119" s="46" t="s">
        <v>907</v>
      </c>
      <c r="B119" s="622">
        <f>B213</f>
        <v>102125100</v>
      </c>
      <c r="C119" s="622">
        <f>C213</f>
        <v>100575296.28999999</v>
      </c>
      <c r="D119" s="622">
        <f>D213</f>
        <v>15052232.200000001</v>
      </c>
      <c r="E119" s="622">
        <f>E213</f>
        <v>60012069.5</v>
      </c>
      <c r="F119" s="622">
        <f t="shared" ref="F119:F128" si="11">C119-E119</f>
        <v>40563226.789999992</v>
      </c>
      <c r="G119" s="622">
        <f>G213</f>
        <v>15172634.600000001</v>
      </c>
      <c r="H119" s="622">
        <f>H213</f>
        <v>59095429.450000003</v>
      </c>
      <c r="I119" s="622">
        <f>I213</f>
        <v>41479866.839999989</v>
      </c>
      <c r="J119" s="622">
        <f>J213</f>
        <v>52331921.25</v>
      </c>
      <c r="K119" s="624">
        <f>K213</f>
        <v>0</v>
      </c>
    </row>
    <row r="120" spans="1:13" ht="12.75" x14ac:dyDescent="0.2">
      <c r="A120" s="65" t="s">
        <v>908</v>
      </c>
      <c r="B120" s="626">
        <f>B109+B119</f>
        <v>1174530000</v>
      </c>
      <c r="C120" s="626">
        <f>C109+C119</f>
        <v>1438514553.26</v>
      </c>
      <c r="D120" s="626">
        <f>D109+D119</f>
        <v>242203287.05999997</v>
      </c>
      <c r="E120" s="626">
        <f>E109+E119</f>
        <v>984164542.88999999</v>
      </c>
      <c r="F120" s="626">
        <f t="shared" si="11"/>
        <v>454350010.37</v>
      </c>
      <c r="G120" s="626">
        <f>G109+G119</f>
        <v>221710940.69</v>
      </c>
      <c r="H120" s="626">
        <f>H109+H119</f>
        <v>766297387.62</v>
      </c>
      <c r="I120" s="626">
        <f t="shared" ref="I120:I128" si="12">C120-H120</f>
        <v>672217165.63999999</v>
      </c>
      <c r="J120" s="626">
        <f>J109+J119</f>
        <v>699812062.26999998</v>
      </c>
      <c r="K120" s="627">
        <f>K109+K119</f>
        <v>0</v>
      </c>
    </row>
    <row r="121" spans="1:13" ht="12.75" x14ac:dyDescent="0.2">
      <c r="A121" s="63" t="s">
        <v>909</v>
      </c>
      <c r="B121" s="623">
        <f>B122+B125</f>
        <v>0</v>
      </c>
      <c r="C121" s="623">
        <f>C122+C125</f>
        <v>0</v>
      </c>
      <c r="D121" s="623">
        <f>D122+D125</f>
        <v>0</v>
      </c>
      <c r="E121" s="623">
        <f>E122+E125</f>
        <v>0</v>
      </c>
      <c r="F121" s="623">
        <f t="shared" si="11"/>
        <v>0</v>
      </c>
      <c r="G121" s="623">
        <f>G122+G125</f>
        <v>0</v>
      </c>
      <c r="H121" s="623">
        <f>H122+H125</f>
        <v>0</v>
      </c>
      <c r="I121" s="623">
        <f t="shared" si="12"/>
        <v>0</v>
      </c>
      <c r="J121" s="623">
        <f>J122+J125</f>
        <v>0</v>
      </c>
      <c r="K121" s="624">
        <f>K122+K125</f>
        <v>0</v>
      </c>
    </row>
    <row r="122" spans="1:13" ht="12.75" x14ac:dyDescent="0.2">
      <c r="A122" s="64" t="s">
        <v>2</v>
      </c>
      <c r="B122" s="622">
        <f>SUM(B123:B124)</f>
        <v>0</v>
      </c>
      <c r="C122" s="622">
        <f>SUM(C123:C124)</f>
        <v>0</v>
      </c>
      <c r="D122" s="622">
        <f>SUM(D123:D124)</f>
        <v>0</v>
      </c>
      <c r="E122" s="624">
        <f>SUM(E123:E124)</f>
        <v>0</v>
      </c>
      <c r="F122" s="622">
        <f t="shared" si="11"/>
        <v>0</v>
      </c>
      <c r="G122" s="622">
        <f>SUM(G123:G124)</f>
        <v>0</v>
      </c>
      <c r="H122" s="624">
        <f>SUM(H123:H124)</f>
        <v>0</v>
      </c>
      <c r="I122" s="622">
        <f t="shared" si="12"/>
        <v>0</v>
      </c>
      <c r="J122" s="624">
        <f>SUM(J123:J124)</f>
        <v>0</v>
      </c>
      <c r="K122" s="624">
        <f>SUM(K123:K124)</f>
        <v>0</v>
      </c>
    </row>
    <row r="123" spans="1:13" ht="12.75" x14ac:dyDescent="0.2">
      <c r="A123" s="64" t="s">
        <v>0</v>
      </c>
      <c r="B123" s="622"/>
      <c r="C123" s="622"/>
      <c r="D123" s="622"/>
      <c r="E123" s="624"/>
      <c r="F123" s="622">
        <f t="shared" si="11"/>
        <v>0</v>
      </c>
      <c r="G123" s="622"/>
      <c r="H123" s="624"/>
      <c r="I123" s="622">
        <f t="shared" si="12"/>
        <v>0</v>
      </c>
      <c r="J123" s="624"/>
      <c r="K123" s="624"/>
    </row>
    <row r="124" spans="1:13" ht="12.75" x14ac:dyDescent="0.2">
      <c r="A124" s="64" t="s">
        <v>1</v>
      </c>
      <c r="B124" s="622"/>
      <c r="C124" s="622"/>
      <c r="D124" s="622"/>
      <c r="E124" s="624"/>
      <c r="F124" s="622">
        <f t="shared" si="11"/>
        <v>0</v>
      </c>
      <c r="G124" s="622"/>
      <c r="H124" s="624"/>
      <c r="I124" s="622">
        <f t="shared" si="12"/>
        <v>0</v>
      </c>
      <c r="J124" s="624"/>
      <c r="K124" s="624"/>
    </row>
    <row r="125" spans="1:13" ht="12.75" x14ac:dyDescent="0.2">
      <c r="A125" s="64" t="s">
        <v>3</v>
      </c>
      <c r="B125" s="622">
        <f>SUM(B126:B127)</f>
        <v>0</v>
      </c>
      <c r="C125" s="622">
        <f>SUM(C126:C127)</f>
        <v>0</v>
      </c>
      <c r="D125" s="622">
        <f>SUM(D126:D127)</f>
        <v>0</v>
      </c>
      <c r="E125" s="624">
        <f>SUM(E126:E127)</f>
        <v>0</v>
      </c>
      <c r="F125" s="622">
        <f t="shared" si="11"/>
        <v>0</v>
      </c>
      <c r="G125" s="622">
        <f>SUM(G126:G127)</f>
        <v>0</v>
      </c>
      <c r="H125" s="624">
        <f>SUM(H126:H127)</f>
        <v>0</v>
      </c>
      <c r="I125" s="622">
        <f t="shared" si="12"/>
        <v>0</v>
      </c>
      <c r="J125" s="624">
        <f>SUM(J126:J127)</f>
        <v>0</v>
      </c>
      <c r="K125" s="624">
        <f>SUM(K126:K127)</f>
        <v>0</v>
      </c>
    </row>
    <row r="126" spans="1:13" ht="12.75" x14ac:dyDescent="0.2">
      <c r="A126" s="64" t="s">
        <v>0</v>
      </c>
      <c r="B126" s="622"/>
      <c r="C126" s="622"/>
      <c r="D126" s="622"/>
      <c r="E126" s="624"/>
      <c r="F126" s="622">
        <f t="shared" si="11"/>
        <v>0</v>
      </c>
      <c r="G126" s="622"/>
      <c r="H126" s="624"/>
      <c r="I126" s="622">
        <f t="shared" si="12"/>
        <v>0</v>
      </c>
      <c r="J126" s="624"/>
      <c r="K126" s="624"/>
    </row>
    <row r="127" spans="1:13" ht="12.75" x14ac:dyDescent="0.2">
      <c r="A127" s="74" t="s">
        <v>1</v>
      </c>
      <c r="B127" s="628"/>
      <c r="C127" s="628"/>
      <c r="D127" s="628"/>
      <c r="E127" s="629"/>
      <c r="F127" s="628">
        <f t="shared" si="11"/>
        <v>0</v>
      </c>
      <c r="G127" s="628"/>
      <c r="H127" s="629"/>
      <c r="I127" s="628">
        <f t="shared" si="12"/>
        <v>0</v>
      </c>
      <c r="J127" s="629"/>
      <c r="K127" s="629"/>
    </row>
    <row r="128" spans="1:13" ht="12.75" x14ac:dyDescent="0.2">
      <c r="A128" s="75" t="s">
        <v>910</v>
      </c>
      <c r="B128" s="628">
        <f>B120+B121</f>
        <v>1174530000</v>
      </c>
      <c r="C128" s="628">
        <f>C120+C121</f>
        <v>1438514553.26</v>
      </c>
      <c r="D128" s="628">
        <f>D120+D121</f>
        <v>242203287.05999997</v>
      </c>
      <c r="E128" s="628">
        <f>E120+E121</f>
        <v>984164542.88999999</v>
      </c>
      <c r="F128" s="628">
        <f t="shared" si="11"/>
        <v>454350010.37</v>
      </c>
      <c r="G128" s="628">
        <f>G120+G121</f>
        <v>221710940.69</v>
      </c>
      <c r="H128" s="628">
        <f>H120+H121</f>
        <v>766297387.62</v>
      </c>
      <c r="I128" s="628">
        <f t="shared" si="12"/>
        <v>672217165.63999999</v>
      </c>
      <c r="J128" s="628">
        <f>J120+J121</f>
        <v>699812062.26999998</v>
      </c>
      <c r="K128" s="629">
        <f>K120+K121</f>
        <v>0</v>
      </c>
    </row>
    <row r="129" spans="1:13" ht="12.75" x14ac:dyDescent="0.2">
      <c r="A129" s="75" t="s">
        <v>911</v>
      </c>
      <c r="B129" s="641"/>
      <c r="C129" s="641"/>
      <c r="D129" s="641"/>
      <c r="E129" s="626">
        <f>IF(F95&gt;E128,F95-E128,0)</f>
        <v>3926201.2300000191</v>
      </c>
      <c r="F129" s="641"/>
      <c r="G129" s="641"/>
      <c r="H129" s="628">
        <f>IF(F95&gt;H128,F95-H128,0)</f>
        <v>221793356.5</v>
      </c>
      <c r="I129" s="641"/>
      <c r="J129" s="628">
        <f>IF(F95&gt;J128,F95-J128,0)</f>
        <v>288278681.85000002</v>
      </c>
      <c r="K129" s="642"/>
    </row>
    <row r="130" spans="1:13" ht="12.75" x14ac:dyDescent="0.2">
      <c r="A130" s="75" t="s">
        <v>912</v>
      </c>
      <c r="B130" s="628">
        <f>B128+B129</f>
        <v>1174530000</v>
      </c>
      <c r="C130" s="628">
        <f>C128+C129</f>
        <v>1438514553.26</v>
      </c>
      <c r="D130" s="628">
        <f>D128+D129</f>
        <v>242203287.05999997</v>
      </c>
      <c r="E130" s="628">
        <f>E128+E129</f>
        <v>988090744.12</v>
      </c>
      <c r="F130" s="626"/>
      <c r="G130" s="628">
        <f>G128+G129</f>
        <v>221710940.69</v>
      </c>
      <c r="H130" s="628">
        <f>H128+H129</f>
        <v>988090744.12</v>
      </c>
      <c r="I130" s="626"/>
      <c r="J130" s="628">
        <f>J128+J129</f>
        <v>988090744.12</v>
      </c>
      <c r="K130" s="629">
        <f>K128+K129</f>
        <v>0</v>
      </c>
    </row>
    <row r="131" spans="1:13" ht="12.75" x14ac:dyDescent="0.2">
      <c r="A131" s="46" t="s">
        <v>548</v>
      </c>
      <c r="B131" s="622">
        <v>25470000</v>
      </c>
      <c r="C131" s="622">
        <v>25470000</v>
      </c>
      <c r="D131" s="641"/>
      <c r="E131" s="641"/>
      <c r="F131" s="622">
        <f>C131</f>
        <v>25470000</v>
      </c>
      <c r="G131" s="641"/>
      <c r="H131" s="641"/>
      <c r="I131" s="622">
        <f>C131</f>
        <v>25470000</v>
      </c>
      <c r="J131" s="641"/>
      <c r="K131" s="642"/>
    </row>
    <row r="132" spans="1:13" ht="12.75" x14ac:dyDescent="0.2">
      <c r="A132" s="790" t="s">
        <v>1124</v>
      </c>
      <c r="B132" s="790"/>
      <c r="C132" s="790"/>
      <c r="D132" s="790"/>
      <c r="E132" s="790"/>
      <c r="F132" s="790"/>
      <c r="G132" s="790"/>
      <c r="H132" s="790"/>
      <c r="I132" s="790"/>
      <c r="J132" s="790"/>
      <c r="K132" s="791"/>
      <c r="L132" s="46"/>
    </row>
    <row r="133" spans="1:13" ht="12.75" x14ac:dyDescent="0.2">
      <c r="A133" s="77" t="s">
        <v>448</v>
      </c>
      <c r="B133" s="77"/>
      <c r="C133" s="77"/>
      <c r="D133" s="77"/>
      <c r="E133" s="77"/>
      <c r="F133" s="77"/>
      <c r="G133" s="77"/>
      <c r="H133" s="77"/>
      <c r="I133" s="77"/>
      <c r="J133" s="77"/>
      <c r="L133" s="46"/>
    </row>
    <row r="134" spans="1:13" ht="12.75" x14ac:dyDescent="0.2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M134" s="46"/>
    </row>
    <row r="135" spans="1:13" ht="22.5" customHeight="1" x14ac:dyDescent="0.2">
      <c r="A135" s="457" t="s">
        <v>901</v>
      </c>
      <c r="B135" s="643">
        <v>1200000000</v>
      </c>
      <c r="C135" s="77"/>
      <c r="D135" s="77"/>
      <c r="E135" s="77"/>
      <c r="F135" s="77"/>
      <c r="G135" s="77"/>
      <c r="H135" s="77"/>
      <c r="I135" s="77"/>
      <c r="J135" s="77"/>
      <c r="M135" s="46"/>
    </row>
    <row r="136" spans="1:13" ht="22.5" customHeight="1" x14ac:dyDescent="0.2">
      <c r="A136" s="457" t="s">
        <v>902</v>
      </c>
      <c r="B136" s="644">
        <v>1200000000</v>
      </c>
      <c r="C136" s="77"/>
      <c r="D136" s="77"/>
      <c r="E136" s="77"/>
      <c r="F136" s="77"/>
      <c r="G136" s="77"/>
      <c r="H136" s="77"/>
      <c r="I136" s="77"/>
      <c r="J136" s="77"/>
      <c r="M136" s="46"/>
    </row>
    <row r="137" spans="1:13" ht="12.75" customHeight="1" x14ac:dyDescent="0.2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M137" s="46"/>
    </row>
    <row r="138" spans="1:13" ht="25.5" x14ac:dyDescent="0.2">
      <c r="A138" s="442"/>
      <c r="B138" s="779" t="s">
        <v>447</v>
      </c>
      <c r="C138" s="443" t="s">
        <v>184</v>
      </c>
      <c r="D138" s="782" t="s">
        <v>68</v>
      </c>
      <c r="E138" s="783"/>
      <c r="F138" s="783"/>
      <c r="G138" s="783"/>
      <c r="H138" s="444" t="s">
        <v>98</v>
      </c>
    </row>
    <row r="139" spans="1:13" ht="12.75" x14ac:dyDescent="0.2">
      <c r="A139" s="458" t="s">
        <v>494</v>
      </c>
      <c r="B139" s="780"/>
      <c r="C139" s="446"/>
      <c r="D139" s="444" t="str">
        <f>D107</f>
        <v>No Bimestre</v>
      </c>
      <c r="E139" s="444" t="s">
        <v>73</v>
      </c>
      <c r="F139" s="444" t="str">
        <f>E107</f>
        <v>Até o  Bimestre</v>
      </c>
      <c r="G139" s="444" t="s">
        <v>73</v>
      </c>
      <c r="H139" s="444"/>
    </row>
    <row r="140" spans="1:13" ht="12.75" x14ac:dyDescent="0.2">
      <c r="A140" s="447"/>
      <c r="B140" s="781"/>
      <c r="C140" s="448" t="s">
        <v>75</v>
      </c>
      <c r="D140" s="449" t="s">
        <v>76</v>
      </c>
      <c r="E140" s="449" t="s">
        <v>77</v>
      </c>
      <c r="F140" s="449" t="s">
        <v>91</v>
      </c>
      <c r="G140" s="449" t="s">
        <v>92</v>
      </c>
      <c r="H140" s="449" t="s">
        <v>93</v>
      </c>
    </row>
    <row r="141" spans="1:13" ht="12.75" x14ac:dyDescent="0.2">
      <c r="A141" s="78" t="s">
        <v>51</v>
      </c>
      <c r="B141" s="622">
        <f>B142+B182</f>
        <v>107358500</v>
      </c>
      <c r="C141" s="623">
        <f>C142+C182</f>
        <v>107358500</v>
      </c>
      <c r="D141" s="624">
        <f>D142+D182</f>
        <v>14955023.6</v>
      </c>
      <c r="E141" s="625">
        <f t="shared" ref="E141:E172" si="13">IF(C141&gt;0,D141/C141,0)*100</f>
        <v>13.929985608964357</v>
      </c>
      <c r="F141" s="625">
        <f>F142+F182</f>
        <v>52997356.280000001</v>
      </c>
      <c r="G141" s="625">
        <f t="shared" ref="G141:G172" si="14">IF(C141&gt;0,F141/C141,0)*100</f>
        <v>49.364844218203494</v>
      </c>
      <c r="H141" s="624">
        <f t="shared" ref="H141:H172" si="15">C141-F141</f>
        <v>54361143.719999999</v>
      </c>
    </row>
    <row r="142" spans="1:13" ht="12.75" x14ac:dyDescent="0.2">
      <c r="A142" s="54" t="s">
        <v>7</v>
      </c>
      <c r="B142" s="622">
        <f>B143+B147+B152+B160+B161+B162+B168+B177+B183+B186+B190+B191+B200</f>
        <v>107358500</v>
      </c>
      <c r="C142" s="622">
        <f>C143+C147+C152+C160+C161+C162+C168+C177+C183+C186+C190+C191+C200</f>
        <v>107358500</v>
      </c>
      <c r="D142" s="624">
        <f>D143+D147+D152+D160+D161+D162+D168+D177+D183+D186+D190+D191+D200</f>
        <v>14955023.6</v>
      </c>
      <c r="E142" s="624">
        <f t="shared" si="13"/>
        <v>13.929985608964357</v>
      </c>
      <c r="F142" s="624">
        <f>F143+F147+F152+F160+F161+F162+F168+F177+F183+F186+F190+F191+F200</f>
        <v>52997356.280000001</v>
      </c>
      <c r="G142" s="624">
        <f t="shared" si="14"/>
        <v>49.364844218203494</v>
      </c>
      <c r="H142" s="624">
        <f t="shared" si="15"/>
        <v>54361143.719999999</v>
      </c>
    </row>
    <row r="143" spans="1:13" ht="12.75" x14ac:dyDescent="0.2">
      <c r="A143" s="79" t="s">
        <v>612</v>
      </c>
      <c r="B143" s="622">
        <f>SUM(B144:B146)</f>
        <v>710000</v>
      </c>
      <c r="C143" s="622">
        <f>SUM(C144:C146)</f>
        <v>710000</v>
      </c>
      <c r="D143" s="624">
        <f>SUM(D144:D146)</f>
        <v>148184.34</v>
      </c>
      <c r="E143" s="624">
        <f t="shared" si="13"/>
        <v>20.871033802816903</v>
      </c>
      <c r="F143" s="624">
        <f>SUM(F144:F146)</f>
        <v>444553.02</v>
      </c>
      <c r="G143" s="624">
        <f t="shared" si="14"/>
        <v>62.61310140845071</v>
      </c>
      <c r="H143" s="624">
        <f t="shared" si="15"/>
        <v>265446.98</v>
      </c>
    </row>
    <row r="144" spans="1:13" ht="12.75" x14ac:dyDescent="0.2">
      <c r="A144" s="54" t="s">
        <v>8</v>
      </c>
      <c r="B144" s="622"/>
      <c r="C144" s="622"/>
      <c r="D144" s="624"/>
      <c r="E144" s="624">
        <f t="shared" si="13"/>
        <v>0</v>
      </c>
      <c r="F144" s="624"/>
      <c r="G144" s="624">
        <f t="shared" si="14"/>
        <v>0</v>
      </c>
      <c r="H144" s="624">
        <f t="shared" si="15"/>
        <v>0</v>
      </c>
    </row>
    <row r="145" spans="1:8" ht="12.75" x14ac:dyDescent="0.2">
      <c r="A145" s="54" t="s">
        <v>9</v>
      </c>
      <c r="B145" s="622">
        <v>710000</v>
      </c>
      <c r="C145" s="622">
        <v>710000</v>
      </c>
      <c r="D145" s="624">
        <v>148184.34</v>
      </c>
      <c r="E145" s="624">
        <f t="shared" si="13"/>
        <v>20.871033802816903</v>
      </c>
      <c r="F145" s="624">
        <v>444553.02</v>
      </c>
      <c r="G145" s="624">
        <f t="shared" si="14"/>
        <v>62.61310140845071</v>
      </c>
      <c r="H145" s="624">
        <f t="shared" si="15"/>
        <v>265446.98</v>
      </c>
    </row>
    <row r="146" spans="1:8" ht="12.75" x14ac:dyDescent="0.2">
      <c r="A146" s="54" t="s">
        <v>10</v>
      </c>
      <c r="B146" s="622"/>
      <c r="C146" s="622"/>
      <c r="D146" s="624"/>
      <c r="E146" s="624">
        <f t="shared" si="13"/>
        <v>0</v>
      </c>
      <c r="F146" s="624"/>
      <c r="G146" s="624">
        <f t="shared" si="14"/>
        <v>0</v>
      </c>
      <c r="H146" s="624">
        <f t="shared" si="15"/>
        <v>0</v>
      </c>
    </row>
    <row r="147" spans="1:8" ht="12.75" x14ac:dyDescent="0.2">
      <c r="A147" s="79" t="s">
        <v>581</v>
      </c>
      <c r="B147" s="622">
        <f>SUM(B148:B151)</f>
        <v>102155500</v>
      </c>
      <c r="C147" s="622">
        <f>SUM(C148:C151)</f>
        <v>102155500</v>
      </c>
      <c r="D147" s="624">
        <f>SUM(D148:D151)</f>
        <v>14319867.85</v>
      </c>
      <c r="E147" s="624">
        <f t="shared" si="13"/>
        <v>14.017715982007822</v>
      </c>
      <c r="F147" s="624">
        <f>SUM(F148:F151)</f>
        <v>50932351.240000002</v>
      </c>
      <c r="G147" s="624">
        <f t="shared" si="14"/>
        <v>49.85766918080769</v>
      </c>
      <c r="H147" s="624">
        <f t="shared" si="15"/>
        <v>51223148.759999998</v>
      </c>
    </row>
    <row r="148" spans="1:8" ht="12.75" x14ac:dyDescent="0.2">
      <c r="A148" s="54" t="s">
        <v>11</v>
      </c>
      <c r="B148" s="622">
        <v>102155500</v>
      </c>
      <c r="C148" s="622">
        <v>102155500</v>
      </c>
      <c r="D148" s="624">
        <v>14319867.85</v>
      </c>
      <c r="E148" s="624">
        <f t="shared" si="13"/>
        <v>14.017715982007822</v>
      </c>
      <c r="F148" s="624">
        <v>50932351.240000002</v>
      </c>
      <c r="G148" s="624">
        <f t="shared" si="14"/>
        <v>49.85766918080769</v>
      </c>
      <c r="H148" s="624">
        <f t="shared" si="15"/>
        <v>51223148.759999998</v>
      </c>
    </row>
    <row r="149" spans="1:8" ht="12.75" x14ac:dyDescent="0.2">
      <c r="A149" s="54" t="s">
        <v>582</v>
      </c>
      <c r="B149" s="622"/>
      <c r="C149" s="622"/>
      <c r="D149" s="624"/>
      <c r="E149" s="624">
        <f t="shared" si="13"/>
        <v>0</v>
      </c>
      <c r="F149" s="624"/>
      <c r="G149" s="624">
        <f t="shared" si="14"/>
        <v>0</v>
      </c>
      <c r="H149" s="624">
        <f t="shared" si="15"/>
        <v>0</v>
      </c>
    </row>
    <row r="150" spans="1:8" ht="25.5" x14ac:dyDescent="0.2">
      <c r="A150" s="80" t="s">
        <v>605</v>
      </c>
      <c r="B150" s="622"/>
      <c r="C150" s="622"/>
      <c r="D150" s="624"/>
      <c r="E150" s="624">
        <f t="shared" si="13"/>
        <v>0</v>
      </c>
      <c r="F150" s="624"/>
      <c r="G150" s="624">
        <f t="shared" si="14"/>
        <v>0</v>
      </c>
      <c r="H150" s="624">
        <f t="shared" si="15"/>
        <v>0</v>
      </c>
    </row>
    <row r="151" spans="1:8" ht="25.5" x14ac:dyDescent="0.2">
      <c r="A151" s="51" t="s">
        <v>617</v>
      </c>
      <c r="B151" s="622"/>
      <c r="C151" s="622"/>
      <c r="D151" s="624"/>
      <c r="E151" s="624">
        <f t="shared" si="13"/>
        <v>0</v>
      </c>
      <c r="F151" s="624"/>
      <c r="G151" s="624">
        <f t="shared" si="14"/>
        <v>0</v>
      </c>
      <c r="H151" s="624">
        <f t="shared" si="15"/>
        <v>0</v>
      </c>
    </row>
    <row r="152" spans="1:8" ht="12.75" x14ac:dyDescent="0.2">
      <c r="A152" s="54" t="s">
        <v>12</v>
      </c>
      <c r="B152" s="622">
        <f>SUM(B153:B159)</f>
        <v>0</v>
      </c>
      <c r="C152" s="622">
        <f>SUM(C153:C159)</f>
        <v>0</v>
      </c>
      <c r="D152" s="624">
        <f>SUM(D153:D159)</f>
        <v>0</v>
      </c>
      <c r="E152" s="624">
        <f t="shared" si="13"/>
        <v>0</v>
      </c>
      <c r="F152" s="624">
        <f>SUM(F153:F159)</f>
        <v>0</v>
      </c>
      <c r="G152" s="624">
        <f t="shared" si="14"/>
        <v>0</v>
      </c>
      <c r="H152" s="624">
        <f t="shared" si="15"/>
        <v>0</v>
      </c>
    </row>
    <row r="153" spans="1:8" ht="12.75" x14ac:dyDescent="0.2">
      <c r="A153" s="54" t="s">
        <v>583</v>
      </c>
      <c r="B153" s="622"/>
      <c r="C153" s="622"/>
      <c r="D153" s="624"/>
      <c r="E153" s="624">
        <f t="shared" si="13"/>
        <v>0</v>
      </c>
      <c r="F153" s="624"/>
      <c r="G153" s="624">
        <f t="shared" si="14"/>
        <v>0</v>
      </c>
      <c r="H153" s="624">
        <f t="shared" si="15"/>
        <v>0</v>
      </c>
    </row>
    <row r="154" spans="1:8" ht="12.75" x14ac:dyDescent="0.2">
      <c r="A154" s="54" t="s">
        <v>584</v>
      </c>
      <c r="B154" s="622"/>
      <c r="C154" s="622"/>
      <c r="D154" s="624"/>
      <c r="E154" s="624">
        <f t="shared" si="13"/>
        <v>0</v>
      </c>
      <c r="F154" s="624"/>
      <c r="G154" s="624">
        <f t="shared" si="14"/>
        <v>0</v>
      </c>
      <c r="H154" s="624">
        <f t="shared" si="15"/>
        <v>0</v>
      </c>
    </row>
    <row r="155" spans="1:8" ht="25.5" x14ac:dyDescent="0.2">
      <c r="A155" s="51" t="s">
        <v>618</v>
      </c>
      <c r="B155" s="622"/>
      <c r="C155" s="622"/>
      <c r="D155" s="624"/>
      <c r="E155" s="624">
        <f t="shared" si="13"/>
        <v>0</v>
      </c>
      <c r="F155" s="624"/>
      <c r="G155" s="624">
        <f t="shared" si="14"/>
        <v>0</v>
      </c>
      <c r="H155" s="624">
        <f t="shared" si="15"/>
        <v>0</v>
      </c>
    </row>
    <row r="156" spans="1:8" ht="12.75" x14ac:dyDescent="0.2">
      <c r="A156" s="54" t="s">
        <v>585</v>
      </c>
      <c r="B156" s="622"/>
      <c r="C156" s="622"/>
      <c r="D156" s="624"/>
      <c r="E156" s="624">
        <f t="shared" si="13"/>
        <v>0</v>
      </c>
      <c r="F156" s="624"/>
      <c r="G156" s="624">
        <f t="shared" si="14"/>
        <v>0</v>
      </c>
      <c r="H156" s="624">
        <f t="shared" si="15"/>
        <v>0</v>
      </c>
    </row>
    <row r="157" spans="1:8" ht="12.75" x14ac:dyDescent="0.2">
      <c r="A157" s="54" t="s">
        <v>586</v>
      </c>
      <c r="B157" s="622"/>
      <c r="C157" s="622"/>
      <c r="D157" s="624"/>
      <c r="E157" s="624">
        <f t="shared" si="13"/>
        <v>0</v>
      </c>
      <c r="F157" s="624"/>
      <c r="G157" s="624">
        <f t="shared" si="14"/>
        <v>0</v>
      </c>
      <c r="H157" s="624">
        <f t="shared" si="15"/>
        <v>0</v>
      </c>
    </row>
    <row r="158" spans="1:8" ht="12.75" x14ac:dyDescent="0.2">
      <c r="A158" s="54" t="s">
        <v>613</v>
      </c>
      <c r="B158" s="622"/>
      <c r="C158" s="622"/>
      <c r="D158" s="624"/>
      <c r="E158" s="624">
        <f t="shared" si="13"/>
        <v>0</v>
      </c>
      <c r="F158" s="624"/>
      <c r="G158" s="624">
        <f t="shared" si="14"/>
        <v>0</v>
      </c>
      <c r="H158" s="624">
        <f t="shared" si="15"/>
        <v>0</v>
      </c>
    </row>
    <row r="159" spans="1:8" ht="12.75" x14ac:dyDescent="0.2">
      <c r="A159" s="54" t="s">
        <v>614</v>
      </c>
      <c r="B159" s="622"/>
      <c r="C159" s="622"/>
      <c r="D159" s="624"/>
      <c r="E159" s="624">
        <f t="shared" si="13"/>
        <v>0</v>
      </c>
      <c r="F159" s="624"/>
      <c r="G159" s="624">
        <f t="shared" si="14"/>
        <v>0</v>
      </c>
      <c r="H159" s="624">
        <f t="shared" si="15"/>
        <v>0</v>
      </c>
    </row>
    <row r="160" spans="1:8" ht="12.75" x14ac:dyDescent="0.2">
      <c r="A160" s="54" t="s">
        <v>16</v>
      </c>
      <c r="B160" s="622"/>
      <c r="C160" s="622"/>
      <c r="D160" s="624"/>
      <c r="E160" s="624">
        <f t="shared" si="13"/>
        <v>0</v>
      </c>
      <c r="F160" s="624"/>
      <c r="G160" s="624">
        <f t="shared" si="14"/>
        <v>0</v>
      </c>
      <c r="H160" s="624">
        <f t="shared" si="15"/>
        <v>0</v>
      </c>
    </row>
    <row r="161" spans="1:8" ht="12.75" x14ac:dyDescent="0.2">
      <c r="A161" s="54" t="s">
        <v>17</v>
      </c>
      <c r="B161" s="622"/>
      <c r="C161" s="622"/>
      <c r="D161" s="624"/>
      <c r="E161" s="624">
        <f t="shared" si="13"/>
        <v>0</v>
      </c>
      <c r="F161" s="624"/>
      <c r="G161" s="624">
        <f t="shared" si="14"/>
        <v>0</v>
      </c>
      <c r="H161" s="624">
        <f t="shared" si="15"/>
        <v>0</v>
      </c>
    </row>
    <row r="162" spans="1:8" ht="12.75" x14ac:dyDescent="0.2">
      <c r="A162" s="54" t="s">
        <v>18</v>
      </c>
      <c r="B162" s="622">
        <f>SUM(B163:B167)</f>
        <v>2713000</v>
      </c>
      <c r="C162" s="622">
        <f>SUM(C163:C167)</f>
        <v>2713000</v>
      </c>
      <c r="D162" s="624">
        <f>SUM(D163:D167)</f>
        <v>187113.38</v>
      </c>
      <c r="E162" s="624">
        <f t="shared" si="13"/>
        <v>6.8969178031699236</v>
      </c>
      <c r="F162" s="624">
        <f>SUM(F163:F167)</f>
        <v>714852.91</v>
      </c>
      <c r="G162" s="624">
        <f t="shared" si="14"/>
        <v>26.349167342425361</v>
      </c>
      <c r="H162" s="624">
        <f t="shared" si="15"/>
        <v>1998147.0899999999</v>
      </c>
    </row>
    <row r="163" spans="1:8" ht="12.75" x14ac:dyDescent="0.2">
      <c r="A163" s="54" t="s">
        <v>589</v>
      </c>
      <c r="B163" s="622">
        <v>2628000</v>
      </c>
      <c r="C163" s="622">
        <v>2628000</v>
      </c>
      <c r="D163" s="624">
        <v>186587.5</v>
      </c>
      <c r="E163" s="624">
        <f t="shared" si="13"/>
        <v>7.0999809741248106</v>
      </c>
      <c r="F163" s="624">
        <v>714258.15</v>
      </c>
      <c r="G163" s="624">
        <f t="shared" si="14"/>
        <v>27.178772831050228</v>
      </c>
      <c r="H163" s="624">
        <f t="shared" si="15"/>
        <v>1913741.85</v>
      </c>
    </row>
    <row r="164" spans="1:8" ht="25.5" x14ac:dyDescent="0.2">
      <c r="A164" s="51" t="s">
        <v>619</v>
      </c>
      <c r="B164" s="622"/>
      <c r="C164" s="622"/>
      <c r="D164" s="624"/>
      <c r="E164" s="624">
        <f t="shared" si="13"/>
        <v>0</v>
      </c>
      <c r="F164" s="624"/>
      <c r="G164" s="624">
        <f t="shared" si="14"/>
        <v>0</v>
      </c>
      <c r="H164" s="624">
        <f t="shared" si="15"/>
        <v>0</v>
      </c>
    </row>
    <row r="165" spans="1:8" ht="12.75" x14ac:dyDescent="0.2">
      <c r="A165" s="54" t="s">
        <v>590</v>
      </c>
      <c r="B165" s="622"/>
      <c r="C165" s="622"/>
      <c r="D165" s="624"/>
      <c r="E165" s="624">
        <f t="shared" si="13"/>
        <v>0</v>
      </c>
      <c r="F165" s="624"/>
      <c r="G165" s="624">
        <f t="shared" si="14"/>
        <v>0</v>
      </c>
      <c r="H165" s="624">
        <f t="shared" si="15"/>
        <v>0</v>
      </c>
    </row>
    <row r="166" spans="1:8" ht="12.75" x14ac:dyDescent="0.2">
      <c r="A166" s="54" t="s">
        <v>591</v>
      </c>
      <c r="B166" s="622"/>
      <c r="C166" s="622"/>
      <c r="D166" s="624"/>
      <c r="E166" s="624">
        <f t="shared" si="13"/>
        <v>0</v>
      </c>
      <c r="F166" s="624"/>
      <c r="G166" s="624">
        <f t="shared" si="14"/>
        <v>0</v>
      </c>
      <c r="H166" s="624">
        <f t="shared" si="15"/>
        <v>0</v>
      </c>
    </row>
    <row r="167" spans="1:8" ht="12.75" x14ac:dyDescent="0.2">
      <c r="A167" s="54" t="s">
        <v>592</v>
      </c>
      <c r="B167" s="622">
        <v>85000</v>
      </c>
      <c r="C167" s="622">
        <v>85000</v>
      </c>
      <c r="D167" s="624">
        <v>525.88</v>
      </c>
      <c r="E167" s="624">
        <f t="shared" si="13"/>
        <v>0.61868235294117646</v>
      </c>
      <c r="F167" s="624">
        <v>594.76</v>
      </c>
      <c r="G167" s="624">
        <f t="shared" si="14"/>
        <v>0.69971764705882344</v>
      </c>
      <c r="H167" s="624">
        <f t="shared" si="15"/>
        <v>84405.24</v>
      </c>
    </row>
    <row r="168" spans="1:8" ht="12.75" x14ac:dyDescent="0.2">
      <c r="A168" s="54" t="s">
        <v>19</v>
      </c>
      <c r="B168" s="622">
        <f>SUM(B169:B176)</f>
        <v>0</v>
      </c>
      <c r="C168" s="622">
        <f>SUM(C169:C176)</f>
        <v>0</v>
      </c>
      <c r="D168" s="624">
        <f>SUM(D169:D176)</f>
        <v>0</v>
      </c>
      <c r="E168" s="624">
        <f t="shared" si="13"/>
        <v>0</v>
      </c>
      <c r="F168" s="624">
        <f>SUM(F169:F176)</f>
        <v>0</v>
      </c>
      <c r="G168" s="624">
        <f t="shared" si="14"/>
        <v>0</v>
      </c>
      <c r="H168" s="624">
        <f t="shared" si="15"/>
        <v>0</v>
      </c>
    </row>
    <row r="169" spans="1:8" ht="25.5" x14ac:dyDescent="0.2">
      <c r="A169" s="51" t="s">
        <v>620</v>
      </c>
      <c r="B169" s="622"/>
      <c r="C169" s="622"/>
      <c r="D169" s="624"/>
      <c r="E169" s="624">
        <f t="shared" si="13"/>
        <v>0</v>
      </c>
      <c r="F169" s="624"/>
      <c r="G169" s="624">
        <f t="shared" si="14"/>
        <v>0</v>
      </c>
      <c r="H169" s="624">
        <f t="shared" si="15"/>
        <v>0</v>
      </c>
    </row>
    <row r="170" spans="1:8" ht="25.5" x14ac:dyDescent="0.2">
      <c r="A170" s="51" t="s">
        <v>621</v>
      </c>
      <c r="B170" s="622"/>
      <c r="C170" s="622"/>
      <c r="D170" s="624"/>
      <c r="E170" s="624">
        <f t="shared" si="13"/>
        <v>0</v>
      </c>
      <c r="F170" s="624"/>
      <c r="G170" s="624">
        <f t="shared" si="14"/>
        <v>0</v>
      </c>
      <c r="H170" s="624">
        <f t="shared" si="15"/>
        <v>0</v>
      </c>
    </row>
    <row r="171" spans="1:8" ht="12.75" x14ac:dyDescent="0.2">
      <c r="A171" s="54" t="s">
        <v>594</v>
      </c>
      <c r="B171" s="622"/>
      <c r="C171" s="622"/>
      <c r="D171" s="624"/>
      <c r="E171" s="624">
        <f t="shared" si="13"/>
        <v>0</v>
      </c>
      <c r="F171" s="624"/>
      <c r="G171" s="624">
        <f t="shared" si="14"/>
        <v>0</v>
      </c>
      <c r="H171" s="624">
        <f t="shared" si="15"/>
        <v>0</v>
      </c>
    </row>
    <row r="172" spans="1:8" ht="12.75" x14ac:dyDescent="0.2">
      <c r="A172" s="54" t="s">
        <v>20</v>
      </c>
      <c r="B172" s="622"/>
      <c r="C172" s="622"/>
      <c r="D172" s="624"/>
      <c r="E172" s="624">
        <f t="shared" si="13"/>
        <v>0</v>
      </c>
      <c r="F172" s="624"/>
      <c r="G172" s="624">
        <f t="shared" si="14"/>
        <v>0</v>
      </c>
      <c r="H172" s="624">
        <f t="shared" si="15"/>
        <v>0</v>
      </c>
    </row>
    <row r="173" spans="1:8" ht="12.75" x14ac:dyDescent="0.2">
      <c r="A173" s="54" t="s">
        <v>30</v>
      </c>
      <c r="B173" s="622"/>
      <c r="C173" s="622"/>
      <c r="D173" s="624"/>
      <c r="E173" s="624">
        <f t="shared" ref="E173:E204" si="16">IF(C173&gt;0,D173/C173,0)*100</f>
        <v>0</v>
      </c>
      <c r="F173" s="624"/>
      <c r="G173" s="624">
        <f t="shared" ref="G173:G204" si="17">IF(C173&gt;0,F173/C173,0)*100</f>
        <v>0</v>
      </c>
      <c r="H173" s="624">
        <f t="shared" ref="H173:H204" si="18">C173-F173</f>
        <v>0</v>
      </c>
    </row>
    <row r="174" spans="1:8" ht="12.75" x14ac:dyDescent="0.2">
      <c r="A174" s="54" t="s">
        <v>21</v>
      </c>
      <c r="B174" s="622"/>
      <c r="C174" s="622"/>
      <c r="D174" s="624"/>
      <c r="E174" s="624">
        <f t="shared" si="16"/>
        <v>0</v>
      </c>
      <c r="F174" s="624"/>
      <c r="G174" s="624">
        <f t="shared" si="17"/>
        <v>0</v>
      </c>
      <c r="H174" s="624">
        <f t="shared" si="18"/>
        <v>0</v>
      </c>
    </row>
    <row r="175" spans="1:8" ht="12.75" x14ac:dyDescent="0.2">
      <c r="A175" s="54" t="s">
        <v>595</v>
      </c>
      <c r="B175" s="622"/>
      <c r="C175" s="622"/>
      <c r="D175" s="624"/>
      <c r="E175" s="624">
        <f t="shared" si="16"/>
        <v>0</v>
      </c>
      <c r="F175" s="624"/>
      <c r="G175" s="624">
        <f t="shared" si="17"/>
        <v>0</v>
      </c>
      <c r="H175" s="624">
        <f t="shared" si="18"/>
        <v>0</v>
      </c>
    </row>
    <row r="176" spans="1:8" ht="25.5" x14ac:dyDescent="0.2">
      <c r="A176" s="81" t="s">
        <v>610</v>
      </c>
      <c r="B176" s="622"/>
      <c r="C176" s="622"/>
      <c r="D176" s="624"/>
      <c r="E176" s="624">
        <f t="shared" si="16"/>
        <v>0</v>
      </c>
      <c r="F176" s="624"/>
      <c r="G176" s="624">
        <f t="shared" si="17"/>
        <v>0</v>
      </c>
      <c r="H176" s="624">
        <f t="shared" si="18"/>
        <v>0</v>
      </c>
    </row>
    <row r="177" spans="1:8" ht="12.75" x14ac:dyDescent="0.2">
      <c r="A177" s="54" t="s">
        <v>22</v>
      </c>
      <c r="B177" s="622">
        <f>SUM(B178:B181)</f>
        <v>1780000</v>
      </c>
      <c r="C177" s="622">
        <f>SUM(C178:C181)</f>
        <v>1780000</v>
      </c>
      <c r="D177" s="624">
        <f>SUM(D178:D181)</f>
        <v>299858.03000000003</v>
      </c>
      <c r="E177" s="624">
        <f t="shared" si="16"/>
        <v>16.845956741573033</v>
      </c>
      <c r="F177" s="624">
        <f>SUM(F178:F181)</f>
        <v>905599.11</v>
      </c>
      <c r="G177" s="624">
        <f t="shared" si="17"/>
        <v>50.876354494382028</v>
      </c>
      <c r="H177" s="624">
        <f t="shared" si="18"/>
        <v>874400.89</v>
      </c>
    </row>
    <row r="178" spans="1:8" ht="12.75" x14ac:dyDescent="0.2">
      <c r="A178" s="54" t="s">
        <v>596</v>
      </c>
      <c r="B178" s="622"/>
      <c r="C178" s="622"/>
      <c r="D178" s="624"/>
      <c r="E178" s="624">
        <f t="shared" si="16"/>
        <v>0</v>
      </c>
      <c r="F178" s="624"/>
      <c r="G178" s="624">
        <f t="shared" si="17"/>
        <v>0</v>
      </c>
      <c r="H178" s="624">
        <f t="shared" si="18"/>
        <v>0</v>
      </c>
    </row>
    <row r="179" spans="1:8" ht="12.75" x14ac:dyDescent="0.2">
      <c r="A179" s="54" t="s">
        <v>597</v>
      </c>
      <c r="B179" s="622">
        <v>1780000</v>
      </c>
      <c r="C179" s="622">
        <v>1780000</v>
      </c>
      <c r="D179" s="624">
        <v>299858.03000000003</v>
      </c>
      <c r="E179" s="624">
        <f t="shared" si="16"/>
        <v>16.845956741573033</v>
      </c>
      <c r="F179" s="624">
        <v>905599.11</v>
      </c>
      <c r="G179" s="624">
        <f t="shared" si="17"/>
        <v>50.876354494382028</v>
      </c>
      <c r="H179" s="624">
        <f t="shared" si="18"/>
        <v>874400.89</v>
      </c>
    </row>
    <row r="180" spans="1:8" ht="25.5" x14ac:dyDescent="0.2">
      <c r="A180" s="51" t="s">
        <v>622</v>
      </c>
      <c r="B180" s="622"/>
      <c r="C180" s="622"/>
      <c r="D180" s="624"/>
      <c r="E180" s="624">
        <f t="shared" si="16"/>
        <v>0</v>
      </c>
      <c r="F180" s="624"/>
      <c r="G180" s="624">
        <f t="shared" si="17"/>
        <v>0</v>
      </c>
      <c r="H180" s="624">
        <f t="shared" si="18"/>
        <v>0</v>
      </c>
    </row>
    <row r="181" spans="1:8" ht="12.75" x14ac:dyDescent="0.2">
      <c r="A181" s="51" t="s">
        <v>84</v>
      </c>
      <c r="B181" s="622"/>
      <c r="C181" s="622"/>
      <c r="D181" s="624"/>
      <c r="E181" s="624">
        <f t="shared" si="16"/>
        <v>0</v>
      </c>
      <c r="F181" s="624"/>
      <c r="G181" s="624">
        <f t="shared" si="17"/>
        <v>0</v>
      </c>
      <c r="H181" s="624">
        <f t="shared" si="18"/>
        <v>0</v>
      </c>
    </row>
    <row r="182" spans="1:8" ht="12.75" x14ac:dyDescent="0.2">
      <c r="A182" s="54" t="s">
        <v>23</v>
      </c>
      <c r="B182" s="622">
        <f>B183+B186+B191+B200</f>
        <v>0</v>
      </c>
      <c r="C182" s="622">
        <f>C183+C186+C191+C200</f>
        <v>0</v>
      </c>
      <c r="D182" s="624">
        <f>D183+D186+D191+D200</f>
        <v>0</v>
      </c>
      <c r="E182" s="624">
        <f t="shared" si="16"/>
        <v>0</v>
      </c>
      <c r="F182" s="624">
        <f>F183+F186+F191+F200</f>
        <v>0</v>
      </c>
      <c r="G182" s="624">
        <f t="shared" si="17"/>
        <v>0</v>
      </c>
      <c r="H182" s="624">
        <f t="shared" si="18"/>
        <v>0</v>
      </c>
    </row>
    <row r="183" spans="1:8" ht="12.75" x14ac:dyDescent="0.2">
      <c r="A183" s="54" t="s">
        <v>24</v>
      </c>
      <c r="B183" s="622">
        <f>SUM(B184:B185)</f>
        <v>0</v>
      </c>
      <c r="C183" s="622">
        <f>SUM(C184:C185)</f>
        <v>0</v>
      </c>
      <c r="D183" s="624">
        <f>SUM(D184:D185)</f>
        <v>0</v>
      </c>
      <c r="E183" s="624">
        <f t="shared" si="16"/>
        <v>0</v>
      </c>
      <c r="F183" s="624">
        <f>SUM(F184:F185)</f>
        <v>0</v>
      </c>
      <c r="G183" s="624">
        <f t="shared" si="17"/>
        <v>0</v>
      </c>
      <c r="H183" s="624">
        <f t="shared" si="18"/>
        <v>0</v>
      </c>
    </row>
    <row r="184" spans="1:8" ht="12.75" x14ac:dyDescent="0.2">
      <c r="A184" s="54" t="s">
        <v>598</v>
      </c>
      <c r="B184" s="622"/>
      <c r="C184" s="622"/>
      <c r="D184" s="624"/>
      <c r="E184" s="624">
        <f t="shared" si="16"/>
        <v>0</v>
      </c>
      <c r="F184" s="624"/>
      <c r="G184" s="624">
        <f t="shared" si="17"/>
        <v>0</v>
      </c>
      <c r="H184" s="624">
        <f t="shared" si="18"/>
        <v>0</v>
      </c>
    </row>
    <row r="185" spans="1:8" ht="12.75" x14ac:dyDescent="0.2">
      <c r="A185" s="54" t="s">
        <v>599</v>
      </c>
      <c r="B185" s="622"/>
      <c r="C185" s="622"/>
      <c r="D185" s="624"/>
      <c r="E185" s="624">
        <f t="shared" si="16"/>
        <v>0</v>
      </c>
      <c r="F185" s="624"/>
      <c r="G185" s="624">
        <f t="shared" si="17"/>
        <v>0</v>
      </c>
      <c r="H185" s="624">
        <f t="shared" si="18"/>
        <v>0</v>
      </c>
    </row>
    <row r="186" spans="1:8" ht="12.75" x14ac:dyDescent="0.2">
      <c r="A186" s="54" t="s">
        <v>25</v>
      </c>
      <c r="B186" s="622">
        <f>SUM(B187:B190)</f>
        <v>0</v>
      </c>
      <c r="C186" s="622">
        <f>SUM(C187:C190)</f>
        <v>0</v>
      </c>
      <c r="D186" s="624">
        <f>SUM(D187:D190)</f>
        <v>0</v>
      </c>
      <c r="E186" s="624">
        <f t="shared" si="16"/>
        <v>0</v>
      </c>
      <c r="F186" s="624">
        <f>SUM(F187:F190)</f>
        <v>0</v>
      </c>
      <c r="G186" s="624">
        <f t="shared" si="17"/>
        <v>0</v>
      </c>
      <c r="H186" s="624">
        <f t="shared" si="18"/>
        <v>0</v>
      </c>
    </row>
    <row r="187" spans="1:8" ht="12.75" x14ac:dyDescent="0.2">
      <c r="A187" s="54" t="s">
        <v>26</v>
      </c>
      <c r="B187" s="622"/>
      <c r="C187" s="622"/>
      <c r="D187" s="624"/>
      <c r="E187" s="624">
        <f t="shared" si="16"/>
        <v>0</v>
      </c>
      <c r="F187" s="624"/>
      <c r="G187" s="624">
        <f t="shared" si="17"/>
        <v>0</v>
      </c>
      <c r="H187" s="624">
        <f t="shared" si="18"/>
        <v>0</v>
      </c>
    </row>
    <row r="188" spans="1:8" ht="12.75" x14ac:dyDescent="0.2">
      <c r="A188" s="54" t="s">
        <v>27</v>
      </c>
      <c r="B188" s="622"/>
      <c r="C188" s="622"/>
      <c r="D188" s="624"/>
      <c r="E188" s="624">
        <f t="shared" si="16"/>
        <v>0</v>
      </c>
      <c r="F188" s="624"/>
      <c r="G188" s="624">
        <f t="shared" si="17"/>
        <v>0</v>
      </c>
      <c r="H188" s="624">
        <f t="shared" si="18"/>
        <v>0</v>
      </c>
    </row>
    <row r="189" spans="1:8" ht="12.75" x14ac:dyDescent="0.2">
      <c r="A189" s="54" t="s">
        <v>600</v>
      </c>
      <c r="B189" s="622"/>
      <c r="C189" s="622"/>
      <c r="D189" s="624"/>
      <c r="E189" s="624">
        <f t="shared" si="16"/>
        <v>0</v>
      </c>
      <c r="F189" s="624"/>
      <c r="G189" s="624">
        <f t="shared" si="17"/>
        <v>0</v>
      </c>
      <c r="H189" s="624">
        <f t="shared" si="18"/>
        <v>0</v>
      </c>
    </row>
    <row r="190" spans="1:8" ht="12.75" x14ac:dyDescent="0.2">
      <c r="A190" s="54" t="s">
        <v>28</v>
      </c>
      <c r="B190" s="622"/>
      <c r="C190" s="622"/>
      <c r="D190" s="624"/>
      <c r="E190" s="624">
        <f t="shared" si="16"/>
        <v>0</v>
      </c>
      <c r="F190" s="624"/>
      <c r="G190" s="624">
        <f t="shared" si="17"/>
        <v>0</v>
      </c>
      <c r="H190" s="624">
        <f t="shared" si="18"/>
        <v>0</v>
      </c>
    </row>
    <row r="191" spans="1:8" ht="12.75" x14ac:dyDescent="0.2">
      <c r="A191" s="54" t="s">
        <v>29</v>
      </c>
      <c r="B191" s="622">
        <f>SUM(B192:B199)</f>
        <v>0</v>
      </c>
      <c r="C191" s="622">
        <f>SUM(C192:C199)</f>
        <v>0</v>
      </c>
      <c r="D191" s="624">
        <f>SUM(D192:D199)</f>
        <v>0</v>
      </c>
      <c r="E191" s="624">
        <f t="shared" si="16"/>
        <v>0</v>
      </c>
      <c r="F191" s="624">
        <f>SUM(F192:F199)</f>
        <v>0</v>
      </c>
      <c r="G191" s="624">
        <f t="shared" si="17"/>
        <v>0</v>
      </c>
      <c r="H191" s="624">
        <f t="shared" si="18"/>
        <v>0</v>
      </c>
    </row>
    <row r="192" spans="1:8" ht="12.75" x14ac:dyDescent="0.2">
      <c r="A192" s="54" t="s">
        <v>601</v>
      </c>
      <c r="B192" s="622"/>
      <c r="C192" s="622"/>
      <c r="D192" s="624"/>
      <c r="E192" s="624">
        <f t="shared" si="16"/>
        <v>0</v>
      </c>
      <c r="F192" s="624"/>
      <c r="G192" s="624">
        <f t="shared" si="17"/>
        <v>0</v>
      </c>
      <c r="H192" s="624">
        <f t="shared" si="18"/>
        <v>0</v>
      </c>
    </row>
    <row r="193" spans="1:8" ht="26.25" customHeight="1" x14ac:dyDescent="0.2">
      <c r="A193" s="51" t="s">
        <v>623</v>
      </c>
      <c r="B193" s="622"/>
      <c r="C193" s="622"/>
      <c r="D193" s="624"/>
      <c r="E193" s="624">
        <f t="shared" si="16"/>
        <v>0</v>
      </c>
      <c r="F193" s="624"/>
      <c r="G193" s="624">
        <f t="shared" si="17"/>
        <v>0</v>
      </c>
      <c r="H193" s="624">
        <f t="shared" si="18"/>
        <v>0</v>
      </c>
    </row>
    <row r="194" spans="1:8" ht="12.75" x14ac:dyDescent="0.2">
      <c r="A194" s="54" t="s">
        <v>594</v>
      </c>
      <c r="B194" s="622"/>
      <c r="C194" s="622"/>
      <c r="D194" s="624"/>
      <c r="E194" s="624">
        <f t="shared" si="16"/>
        <v>0</v>
      </c>
      <c r="F194" s="624"/>
      <c r="G194" s="624">
        <f t="shared" si="17"/>
        <v>0</v>
      </c>
      <c r="H194" s="624">
        <f t="shared" si="18"/>
        <v>0</v>
      </c>
    </row>
    <row r="195" spans="1:8" ht="12.75" x14ac:dyDescent="0.2">
      <c r="A195" s="54" t="s">
        <v>20</v>
      </c>
      <c r="B195" s="622"/>
      <c r="C195" s="622"/>
      <c r="D195" s="624"/>
      <c r="E195" s="624">
        <f t="shared" si="16"/>
        <v>0</v>
      </c>
      <c r="F195" s="624"/>
      <c r="G195" s="624">
        <f t="shared" si="17"/>
        <v>0</v>
      </c>
      <c r="H195" s="624">
        <f t="shared" si="18"/>
        <v>0</v>
      </c>
    </row>
    <row r="196" spans="1:8" ht="12.75" x14ac:dyDescent="0.2">
      <c r="A196" s="60" t="s">
        <v>30</v>
      </c>
      <c r="B196" s="622"/>
      <c r="C196" s="622"/>
      <c r="D196" s="624"/>
      <c r="E196" s="624">
        <f t="shared" si="16"/>
        <v>0</v>
      </c>
      <c r="F196" s="624"/>
      <c r="G196" s="624">
        <f t="shared" si="17"/>
        <v>0</v>
      </c>
      <c r="H196" s="624">
        <f t="shared" si="18"/>
        <v>0</v>
      </c>
    </row>
    <row r="197" spans="1:8" ht="12.75" x14ac:dyDescent="0.2">
      <c r="A197" s="60" t="s">
        <v>21</v>
      </c>
      <c r="B197" s="622"/>
      <c r="C197" s="622"/>
      <c r="D197" s="624"/>
      <c r="E197" s="624">
        <f t="shared" si="16"/>
        <v>0</v>
      </c>
      <c r="F197" s="624"/>
      <c r="G197" s="624">
        <f t="shared" si="17"/>
        <v>0</v>
      </c>
      <c r="H197" s="624">
        <f t="shared" si="18"/>
        <v>0</v>
      </c>
    </row>
    <row r="198" spans="1:8" ht="12.75" x14ac:dyDescent="0.2">
      <c r="A198" s="54" t="s">
        <v>595</v>
      </c>
      <c r="B198" s="622"/>
      <c r="C198" s="622"/>
      <c r="D198" s="624"/>
      <c r="E198" s="624">
        <f t="shared" si="16"/>
        <v>0</v>
      </c>
      <c r="F198" s="624"/>
      <c r="G198" s="624">
        <f t="shared" si="17"/>
        <v>0</v>
      </c>
      <c r="H198" s="624">
        <f t="shared" si="18"/>
        <v>0</v>
      </c>
    </row>
    <row r="199" spans="1:8" ht="25.5" x14ac:dyDescent="0.2">
      <c r="A199" s="60" t="s">
        <v>624</v>
      </c>
      <c r="B199" s="622"/>
      <c r="C199" s="622"/>
      <c r="D199" s="624"/>
      <c r="E199" s="624">
        <f t="shared" si="16"/>
        <v>0</v>
      </c>
      <c r="F199" s="624"/>
      <c r="G199" s="624">
        <f t="shared" si="17"/>
        <v>0</v>
      </c>
      <c r="H199" s="624">
        <f t="shared" si="18"/>
        <v>0</v>
      </c>
    </row>
    <row r="200" spans="1:8" ht="12.75" x14ac:dyDescent="0.2">
      <c r="A200" s="79" t="s">
        <v>31</v>
      </c>
      <c r="B200" s="622">
        <f>SUM(B201:B205)</f>
        <v>0</v>
      </c>
      <c r="C200" s="622">
        <f>SUM(C201:C205)</f>
        <v>0</v>
      </c>
      <c r="D200" s="624">
        <f>SUM(D201:D205)</f>
        <v>0</v>
      </c>
      <c r="E200" s="624">
        <f t="shared" si="16"/>
        <v>0</v>
      </c>
      <c r="F200" s="624">
        <f>SUM(F201:F205)</f>
        <v>0</v>
      </c>
      <c r="G200" s="624">
        <f t="shared" si="17"/>
        <v>0</v>
      </c>
      <c r="H200" s="624">
        <f t="shared" si="18"/>
        <v>0</v>
      </c>
    </row>
    <row r="201" spans="1:8" ht="12.75" x14ac:dyDescent="0.2">
      <c r="A201" s="79" t="s">
        <v>32</v>
      </c>
      <c r="B201" s="622"/>
      <c r="C201" s="622"/>
      <c r="D201" s="624"/>
      <c r="E201" s="624">
        <f t="shared" si="16"/>
        <v>0</v>
      </c>
      <c r="F201" s="624"/>
      <c r="G201" s="624">
        <f t="shared" si="17"/>
        <v>0</v>
      </c>
      <c r="H201" s="624">
        <f t="shared" si="18"/>
        <v>0</v>
      </c>
    </row>
    <row r="202" spans="1:8" ht="12.75" x14ac:dyDescent="0.2">
      <c r="A202" s="80" t="s">
        <v>602</v>
      </c>
      <c r="B202" s="622"/>
      <c r="C202" s="622"/>
      <c r="D202" s="624"/>
      <c r="E202" s="624">
        <f t="shared" si="16"/>
        <v>0</v>
      </c>
      <c r="F202" s="624"/>
      <c r="G202" s="624">
        <f t="shared" si="17"/>
        <v>0</v>
      </c>
      <c r="H202" s="624">
        <f t="shared" si="18"/>
        <v>0</v>
      </c>
    </row>
    <row r="203" spans="1:8" ht="12.75" x14ac:dyDescent="0.2">
      <c r="A203" s="80" t="s">
        <v>615</v>
      </c>
      <c r="B203" s="622"/>
      <c r="C203" s="622"/>
      <c r="D203" s="624"/>
      <c r="E203" s="624">
        <f t="shared" si="16"/>
        <v>0</v>
      </c>
      <c r="F203" s="624"/>
      <c r="G203" s="624">
        <f t="shared" si="17"/>
        <v>0</v>
      </c>
      <c r="H203" s="624">
        <f t="shared" si="18"/>
        <v>0</v>
      </c>
    </row>
    <row r="204" spans="1:8" ht="12.75" x14ac:dyDescent="0.2">
      <c r="A204" s="82" t="s">
        <v>616</v>
      </c>
      <c r="B204" s="629"/>
      <c r="C204" s="629"/>
      <c r="D204" s="629"/>
      <c r="E204" s="629">
        <f t="shared" si="16"/>
        <v>0</v>
      </c>
      <c r="F204" s="629"/>
      <c r="G204" s="629">
        <f t="shared" si="17"/>
        <v>0</v>
      </c>
      <c r="H204" s="629">
        <f t="shared" si="18"/>
        <v>0</v>
      </c>
    </row>
    <row r="205" spans="1:8" ht="12.75" x14ac:dyDescent="0.2">
      <c r="A205" s="83"/>
      <c r="B205" s="77"/>
      <c r="C205" s="77"/>
      <c r="D205" s="77"/>
      <c r="E205" s="77"/>
      <c r="F205" s="77"/>
      <c r="G205" s="77"/>
      <c r="H205" s="77"/>
    </row>
    <row r="206" spans="1:8" ht="12.75" x14ac:dyDescent="0.2">
      <c r="A206" s="83"/>
      <c r="B206" s="77"/>
      <c r="C206" s="77"/>
      <c r="D206" s="77"/>
      <c r="E206" s="77"/>
      <c r="F206" s="77"/>
      <c r="G206" s="77"/>
      <c r="H206" s="77"/>
    </row>
    <row r="207" spans="1:8" ht="12.75" x14ac:dyDescent="0.2">
      <c r="A207" s="83"/>
      <c r="B207" s="77"/>
      <c r="C207" s="77"/>
      <c r="D207" s="77"/>
      <c r="E207" s="77"/>
      <c r="F207" s="77"/>
      <c r="G207" s="77"/>
      <c r="H207" s="77"/>
    </row>
    <row r="208" spans="1:8" ht="12.75" x14ac:dyDescent="0.2">
      <c r="A208" s="83"/>
      <c r="B208" s="77"/>
      <c r="C208" s="77"/>
      <c r="D208" s="77"/>
      <c r="E208" s="77"/>
      <c r="F208" s="77"/>
      <c r="G208" s="77"/>
      <c r="H208" s="77"/>
    </row>
    <row r="209" spans="1:13" s="46" customFormat="1" ht="12.75" x14ac:dyDescent="0.2">
      <c r="M209" s="39"/>
    </row>
    <row r="210" spans="1:13" ht="12.75" customHeight="1" x14ac:dyDescent="0.2">
      <c r="A210" s="187"/>
      <c r="B210" s="444" t="s">
        <v>94</v>
      </c>
      <c r="C210" s="444" t="s">
        <v>94</v>
      </c>
      <c r="D210" s="787" t="s">
        <v>95</v>
      </c>
      <c r="E210" s="788"/>
      <c r="F210" s="450" t="s">
        <v>98</v>
      </c>
      <c r="G210" s="787" t="s">
        <v>96</v>
      </c>
      <c r="H210" s="789"/>
      <c r="I210" s="450" t="s">
        <v>98</v>
      </c>
      <c r="J210" s="779" t="s">
        <v>716</v>
      </c>
      <c r="K210" s="784" t="s">
        <v>502</v>
      </c>
    </row>
    <row r="211" spans="1:13" ht="28.5" customHeight="1" x14ac:dyDescent="0.2">
      <c r="A211" s="50" t="s">
        <v>495</v>
      </c>
      <c r="B211" s="451" t="s">
        <v>70</v>
      </c>
      <c r="C211" s="451" t="s">
        <v>71</v>
      </c>
      <c r="D211" s="452" t="str">
        <f>D139</f>
        <v>No Bimestre</v>
      </c>
      <c r="E211" s="453" t="str">
        <f>F139</f>
        <v>Até o  Bimestre</v>
      </c>
      <c r="F211" s="452"/>
      <c r="G211" s="452" t="str">
        <f>D211</f>
        <v>No Bimestre</v>
      </c>
      <c r="H211" s="453" t="str">
        <f>E211</f>
        <v>Até o  Bimestre</v>
      </c>
      <c r="I211" s="452"/>
      <c r="J211" s="780"/>
      <c r="K211" s="785"/>
    </row>
    <row r="212" spans="1:13" ht="25.5" customHeight="1" x14ac:dyDescent="0.2">
      <c r="A212" s="454"/>
      <c r="B212" s="455" t="s">
        <v>99</v>
      </c>
      <c r="C212" s="455" t="s">
        <v>100</v>
      </c>
      <c r="D212" s="455"/>
      <c r="E212" s="455" t="s">
        <v>177</v>
      </c>
      <c r="F212" s="456" t="s">
        <v>499</v>
      </c>
      <c r="G212" s="449"/>
      <c r="H212" s="449" t="s">
        <v>102</v>
      </c>
      <c r="I212" s="456" t="s">
        <v>500</v>
      </c>
      <c r="J212" s="449" t="s">
        <v>307</v>
      </c>
      <c r="K212" s="786"/>
    </row>
    <row r="213" spans="1:13" ht="12.75" x14ac:dyDescent="0.2">
      <c r="A213" s="84" t="s">
        <v>907</v>
      </c>
      <c r="B213" s="645">
        <f>B214+B218+B222</f>
        <v>102125100</v>
      </c>
      <c r="C213" s="625">
        <f>C214+C218+C222</f>
        <v>100575296.28999999</v>
      </c>
      <c r="D213" s="645">
        <f>D214+D218+D222</f>
        <v>15052232.200000001</v>
      </c>
      <c r="E213" s="625">
        <f>E214+E218+E222</f>
        <v>60012069.5</v>
      </c>
      <c r="F213" s="645">
        <f t="shared" ref="F213:F222" si="19">C213-E213</f>
        <v>40563226.789999992</v>
      </c>
      <c r="G213" s="625">
        <f>G214+G218+G222</f>
        <v>15172634.600000001</v>
      </c>
      <c r="H213" s="645">
        <f>H214+H218+H222</f>
        <v>59095429.450000003</v>
      </c>
      <c r="I213" s="625">
        <f t="shared" ref="I213:I222" si="20">C213-H213</f>
        <v>41479866.839999989</v>
      </c>
      <c r="J213" s="625">
        <f>J214+J218+J222</f>
        <v>52331921.25</v>
      </c>
      <c r="K213" s="639">
        <f>K214+K218+K222</f>
        <v>0</v>
      </c>
    </row>
    <row r="214" spans="1:13" ht="12.75" x14ac:dyDescent="0.2">
      <c r="A214" s="85" t="s">
        <v>53</v>
      </c>
      <c r="B214" s="646">
        <f>SUM(B215:B217)</f>
        <v>102125100</v>
      </c>
      <c r="C214" s="624">
        <f>SUM(C215:C217)</f>
        <v>100575296.28999999</v>
      </c>
      <c r="D214" s="646">
        <f>SUM(D215:D217)</f>
        <v>15052232.200000001</v>
      </c>
      <c r="E214" s="624">
        <f>SUM(E215:E217)</f>
        <v>60012069.5</v>
      </c>
      <c r="F214" s="646">
        <f t="shared" si="19"/>
        <v>40563226.789999992</v>
      </c>
      <c r="G214" s="624">
        <f>SUM(G215:G217)</f>
        <v>15172634.600000001</v>
      </c>
      <c r="H214" s="646">
        <f>SUM(H215:H217)</f>
        <v>59095429.450000003</v>
      </c>
      <c r="I214" s="624">
        <f t="shared" si="20"/>
        <v>41479866.839999989</v>
      </c>
      <c r="J214" s="624">
        <f>SUM(J215:J217)</f>
        <v>52331921.25</v>
      </c>
      <c r="K214" s="639">
        <f>SUM(K215:K217)</f>
        <v>0</v>
      </c>
    </row>
    <row r="215" spans="1:13" ht="12.75" x14ac:dyDescent="0.2">
      <c r="A215" s="85" t="s">
        <v>54</v>
      </c>
      <c r="B215" s="646">
        <v>56928000</v>
      </c>
      <c r="C215" s="624">
        <v>55874848.420000002</v>
      </c>
      <c r="D215" s="646">
        <v>8500934.4600000009</v>
      </c>
      <c r="E215" s="624">
        <v>33498217.140000001</v>
      </c>
      <c r="F215" s="646">
        <f t="shared" si="19"/>
        <v>22376631.280000001</v>
      </c>
      <c r="G215" s="624">
        <v>8500934.4600000009</v>
      </c>
      <c r="H215" s="646">
        <v>33498217.140000001</v>
      </c>
      <c r="I215" s="624">
        <f t="shared" si="20"/>
        <v>22376631.280000001</v>
      </c>
      <c r="J215" s="624">
        <v>29662677.739999998</v>
      </c>
      <c r="K215" s="639"/>
    </row>
    <row r="216" spans="1:13" ht="12.75" x14ac:dyDescent="0.2">
      <c r="A216" s="85" t="s">
        <v>55</v>
      </c>
      <c r="B216" s="646"/>
      <c r="C216" s="624"/>
      <c r="D216" s="646"/>
      <c r="E216" s="624"/>
      <c r="F216" s="646">
        <f t="shared" si="19"/>
        <v>0</v>
      </c>
      <c r="G216" s="624"/>
      <c r="H216" s="646"/>
      <c r="I216" s="624">
        <f t="shared" si="20"/>
        <v>0</v>
      </c>
      <c r="J216" s="624"/>
      <c r="K216" s="639"/>
    </row>
    <row r="217" spans="1:13" ht="12.75" x14ac:dyDescent="0.2">
      <c r="A217" s="85" t="s">
        <v>56</v>
      </c>
      <c r="B217" s="646">
        <v>45197100</v>
      </c>
      <c r="C217" s="624">
        <v>44700447.869999997</v>
      </c>
      <c r="D217" s="646">
        <v>6551297.7400000002</v>
      </c>
      <c r="E217" s="624">
        <v>26513852.359999999</v>
      </c>
      <c r="F217" s="646">
        <f t="shared" si="19"/>
        <v>18186595.509999998</v>
      </c>
      <c r="G217" s="624">
        <v>6671700.1399999997</v>
      </c>
      <c r="H217" s="646">
        <v>25597212.309999999</v>
      </c>
      <c r="I217" s="624">
        <f t="shared" si="20"/>
        <v>19103235.559999999</v>
      </c>
      <c r="J217" s="624">
        <v>22669243.510000002</v>
      </c>
      <c r="K217" s="639"/>
    </row>
    <row r="218" spans="1:13" ht="12.75" x14ac:dyDescent="0.2">
      <c r="A218" s="85" t="s">
        <v>57</v>
      </c>
      <c r="B218" s="646">
        <f>SUM(B219:B222)</f>
        <v>0</v>
      </c>
      <c r="C218" s="624">
        <f>SUM(C219:C222)</f>
        <v>0</v>
      </c>
      <c r="D218" s="646">
        <f>SUM(D219:D222)</f>
        <v>0</v>
      </c>
      <c r="E218" s="624">
        <f>SUM(E219:E222)</f>
        <v>0</v>
      </c>
      <c r="F218" s="646">
        <f t="shared" si="19"/>
        <v>0</v>
      </c>
      <c r="G218" s="624">
        <f>SUM(G219:G222)</f>
        <v>0</v>
      </c>
      <c r="H218" s="646">
        <f>SUM(H219:H222)</f>
        <v>0</v>
      </c>
      <c r="I218" s="624">
        <f t="shared" si="20"/>
        <v>0</v>
      </c>
      <c r="J218" s="624">
        <f>SUM(J219:J222)</f>
        <v>0</v>
      </c>
      <c r="K218" s="639">
        <f>SUM(K219:K222)</f>
        <v>0</v>
      </c>
    </row>
    <row r="219" spans="1:13" ht="12.75" x14ac:dyDescent="0.2">
      <c r="A219" s="85" t="s">
        <v>58</v>
      </c>
      <c r="B219" s="646"/>
      <c r="C219" s="624"/>
      <c r="D219" s="646"/>
      <c r="E219" s="624"/>
      <c r="F219" s="646">
        <f t="shared" si="19"/>
        <v>0</v>
      </c>
      <c r="G219" s="624"/>
      <c r="H219" s="646"/>
      <c r="I219" s="624">
        <f t="shared" si="20"/>
        <v>0</v>
      </c>
      <c r="J219" s="624"/>
      <c r="K219" s="639"/>
    </row>
    <row r="220" spans="1:13" ht="11.25" customHeight="1" x14ac:dyDescent="0.2">
      <c r="A220" s="85" t="s">
        <v>59</v>
      </c>
      <c r="B220" s="646"/>
      <c r="C220" s="624"/>
      <c r="D220" s="646"/>
      <c r="E220" s="624"/>
      <c r="F220" s="646">
        <f t="shared" si="19"/>
        <v>0</v>
      </c>
      <c r="G220" s="624"/>
      <c r="H220" s="646"/>
      <c r="I220" s="624">
        <f t="shared" si="20"/>
        <v>0</v>
      </c>
      <c r="J220" s="624"/>
      <c r="K220" s="639"/>
    </row>
    <row r="221" spans="1:13" ht="11.25" customHeight="1" x14ac:dyDescent="0.2">
      <c r="A221" s="85" t="s">
        <v>60</v>
      </c>
      <c r="B221" s="647"/>
      <c r="C221" s="648"/>
      <c r="D221" s="648"/>
      <c r="E221" s="648"/>
      <c r="F221" s="647">
        <f t="shared" si="19"/>
        <v>0</v>
      </c>
      <c r="G221" s="648"/>
      <c r="H221" s="647"/>
      <c r="I221" s="648">
        <f t="shared" si="20"/>
        <v>0</v>
      </c>
      <c r="J221" s="649"/>
      <c r="K221" s="648"/>
    </row>
    <row r="222" spans="1:13" ht="11.25" customHeight="1" x14ac:dyDescent="0.2">
      <c r="A222" s="87" t="s">
        <v>61</v>
      </c>
      <c r="B222" s="650"/>
      <c r="C222" s="651"/>
      <c r="D222" s="651"/>
      <c r="E222" s="651"/>
      <c r="F222" s="650">
        <f t="shared" si="19"/>
        <v>0</v>
      </c>
      <c r="G222" s="651"/>
      <c r="H222" s="650"/>
      <c r="I222" s="651">
        <f t="shared" si="20"/>
        <v>0</v>
      </c>
      <c r="J222" s="652"/>
      <c r="K222" s="651"/>
    </row>
    <row r="223" spans="1:13" ht="11.25" customHeight="1" x14ac:dyDescent="0.2">
      <c r="A223" s="46" t="str">
        <f>A132</f>
        <v>FONTE: Sistema CECAM, Unidade Responsável: CONTABILIDADE. Emissão: 14/09/2021, às 08:26:49. Assinado Digitalmente no dia 14/09/2021, às 08:26:49.</v>
      </c>
    </row>
    <row r="224" spans="1:13" ht="11.25" customHeight="1" x14ac:dyDescent="0.2">
      <c r="A224" s="46" t="str">
        <f>A133</f>
        <v>1 Essa coluna poderá ser apresentada somente no último bimestre</v>
      </c>
    </row>
    <row r="227" spans="1:9" s="435" customFormat="1" ht="11.25" customHeight="1" x14ac:dyDescent="0.2"/>
    <row r="228" spans="1:9" s="435" customFormat="1" ht="11.25" customHeight="1" x14ac:dyDescent="0.2">
      <c r="A228" s="459" t="s">
        <v>1118</v>
      </c>
      <c r="B228" s="460"/>
      <c r="C228" s="460"/>
      <c r="D228" s="460" t="s">
        <v>1120</v>
      </c>
      <c r="E228" s="460"/>
      <c r="F228" s="461"/>
      <c r="G228" s="461"/>
      <c r="H228" s="777" t="s">
        <v>1122</v>
      </c>
      <c r="I228" s="777"/>
    </row>
    <row r="229" spans="1:9" s="435" customFormat="1" ht="11.25" customHeight="1" x14ac:dyDescent="0.2">
      <c r="A229" s="459" t="s">
        <v>1119</v>
      </c>
      <c r="B229" s="461"/>
      <c r="C229" s="461"/>
      <c r="D229" s="460" t="s">
        <v>1121</v>
      </c>
      <c r="E229" s="460"/>
      <c r="F229" s="461"/>
      <c r="G229" s="461"/>
      <c r="H229" s="459" t="s">
        <v>1123</v>
      </c>
      <c r="I229" s="460"/>
    </row>
    <row r="230" spans="1:9" s="435" customFormat="1" ht="11.25" customHeight="1" x14ac:dyDescent="0.2">
      <c r="A230" s="462"/>
      <c r="B230" s="462"/>
      <c r="C230" s="462"/>
      <c r="D230" s="462" t="s">
        <v>1137</v>
      </c>
      <c r="E230" s="462"/>
      <c r="F230" s="462"/>
      <c r="G230" s="462"/>
      <c r="H230" s="778" t="s">
        <v>1138</v>
      </c>
      <c r="I230" s="778"/>
    </row>
    <row r="231" spans="1:9" s="435" customFormat="1" ht="11.25" customHeight="1" x14ac:dyDescent="0.2"/>
  </sheetData>
  <dataConsolidate/>
  <mergeCells count="15">
    <mergeCell ref="K210:K212"/>
    <mergeCell ref="K106:K108"/>
    <mergeCell ref="D210:E210"/>
    <mergeCell ref="G210:H210"/>
    <mergeCell ref="J210:J211"/>
    <mergeCell ref="A132:K132"/>
    <mergeCell ref="D106:E106"/>
    <mergeCell ref="G106:H106"/>
    <mergeCell ref="J106:J107"/>
    <mergeCell ref="H228:I228"/>
    <mergeCell ref="H230:I230"/>
    <mergeCell ref="B19:B21"/>
    <mergeCell ref="D19:G19"/>
    <mergeCell ref="B138:B140"/>
    <mergeCell ref="D138:G1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L422"/>
  <sheetViews>
    <sheetView showGridLines="0" zoomScaleNormal="100" workbookViewId="0"/>
  </sheetViews>
  <sheetFormatPr defaultColWidth="7.85546875" defaultRowHeight="11.25" customHeight="1" x14ac:dyDescent="0.2"/>
  <cols>
    <col min="1" max="1" width="46.7109375" style="90" customWidth="1"/>
    <col min="2" max="3" width="14.28515625" style="90" bestFit="1" customWidth="1"/>
    <col min="4" max="11" width="13.42578125" style="90" customWidth="1"/>
    <col min="12" max="12" width="14.28515625" style="90" customWidth="1"/>
    <col min="13" max="16384" width="7.85546875" style="90"/>
  </cols>
  <sheetData>
    <row r="1" spans="1:12" ht="12.75" x14ac:dyDescent="0.2"/>
    <row r="2" spans="1:12" ht="25.5" customHeight="1" x14ac:dyDescent="0.35">
      <c r="A2" s="415" t="s">
        <v>1113</v>
      </c>
    </row>
    <row r="3" spans="1:12" ht="15.75" customHeight="1" x14ac:dyDescent="0.25">
      <c r="A3" s="416" t="s">
        <v>1114</v>
      </c>
    </row>
    <row r="4" spans="1:12" ht="15.75" customHeight="1" x14ac:dyDescent="0.25">
      <c r="A4" s="416" t="s">
        <v>1115</v>
      </c>
    </row>
    <row r="5" spans="1:12" ht="15.75" customHeight="1" x14ac:dyDescent="0.25">
      <c r="A5" s="416" t="s">
        <v>1116</v>
      </c>
    </row>
    <row r="6" spans="1:12" ht="15.75" x14ac:dyDescent="0.25">
      <c r="A6" s="40" t="s">
        <v>79</v>
      </c>
    </row>
    <row r="7" spans="1:12" ht="12.75" x14ac:dyDescent="0.2">
      <c r="A7" s="41"/>
    </row>
    <row r="8" spans="1:12" ht="12.75" x14ac:dyDescent="0.2">
      <c r="A8" s="332" t="s">
        <v>1113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2.75" x14ac:dyDescent="0.2">
      <c r="A9" s="42" t="s">
        <v>64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2.75" x14ac:dyDescent="0.2">
      <c r="A10" s="43" t="s">
        <v>104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spans="1:12" ht="12.75" x14ac:dyDescent="0.2">
      <c r="A11" s="798" t="s">
        <v>66</v>
      </c>
      <c r="B11" s="798"/>
      <c r="C11" s="798"/>
      <c r="D11" s="798"/>
      <c r="E11" s="798"/>
      <c r="F11" s="798"/>
      <c r="G11" s="798"/>
      <c r="H11" s="798"/>
      <c r="I11" s="798"/>
      <c r="J11" s="798"/>
      <c r="K11" s="798"/>
      <c r="L11" s="798"/>
    </row>
    <row r="12" spans="1:12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  <c r="H12" s="436"/>
      <c r="I12" s="436"/>
      <c r="J12" s="436"/>
    </row>
    <row r="13" spans="1:12" ht="12.75" x14ac:dyDescent="0.2">
      <c r="A13" s="229" t="s">
        <v>1117</v>
      </c>
      <c r="B13" s="9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12.75" hidden="1" x14ac:dyDescent="0.2">
      <c r="A14" s="798"/>
      <c r="B14" s="798"/>
      <c r="C14" s="798"/>
      <c r="D14" s="798"/>
      <c r="E14" s="798"/>
      <c r="F14" s="798"/>
      <c r="G14" s="798"/>
      <c r="H14" s="798"/>
      <c r="I14" s="798"/>
      <c r="J14" s="798"/>
      <c r="K14" s="798"/>
      <c r="L14" s="798"/>
    </row>
    <row r="15" spans="1:12" ht="12.7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</row>
    <row r="16" spans="1:12" ht="12.75" x14ac:dyDescent="0.2">
      <c r="A16" s="39" t="s">
        <v>313</v>
      </c>
      <c r="B16" s="92"/>
      <c r="L16" s="47" t="s">
        <v>340</v>
      </c>
    </row>
    <row r="17" spans="1:12" ht="18" customHeight="1" x14ac:dyDescent="0.2">
      <c r="A17" s="442"/>
      <c r="B17" s="463" t="s">
        <v>94</v>
      </c>
      <c r="C17" s="463" t="s">
        <v>94</v>
      </c>
      <c r="D17" s="802" t="s">
        <v>95</v>
      </c>
      <c r="E17" s="803"/>
      <c r="F17" s="804"/>
      <c r="G17" s="464" t="s">
        <v>98</v>
      </c>
      <c r="H17" s="799" t="s">
        <v>96</v>
      </c>
      <c r="I17" s="800"/>
      <c r="J17" s="801"/>
      <c r="K17" s="464" t="s">
        <v>98</v>
      </c>
      <c r="L17" s="795" t="s">
        <v>718</v>
      </c>
    </row>
    <row r="18" spans="1:12" ht="17.25" customHeight="1" x14ac:dyDescent="0.2">
      <c r="A18" s="465" t="s">
        <v>105</v>
      </c>
      <c r="B18" s="466" t="s">
        <v>70</v>
      </c>
      <c r="C18" s="466" t="s">
        <v>71</v>
      </c>
      <c r="D18" s="463" t="str">
        <f>CONCATENATE("No ", B13)</f>
        <v>No Bimestre</v>
      </c>
      <c r="E18" s="463" t="str">
        <f>CONCATENATE("Até o  ", B13)</f>
        <v>Até o  Bimestre</v>
      </c>
      <c r="F18" s="463" t="s">
        <v>73</v>
      </c>
      <c r="G18" s="452"/>
      <c r="H18" s="463" t="str">
        <f>CONCATENATE("No ", B13)</f>
        <v>No Bimestre</v>
      </c>
      <c r="I18" s="463" t="str">
        <f>CONCATENATE("Até o  ", B13)</f>
        <v>Até o  Bimestre</v>
      </c>
      <c r="J18" s="463" t="s">
        <v>73</v>
      </c>
      <c r="K18" s="452"/>
      <c r="L18" s="796"/>
    </row>
    <row r="19" spans="1:12" s="45" customFormat="1" ht="18" customHeight="1" x14ac:dyDescent="0.2">
      <c r="A19" s="447"/>
      <c r="B19" s="467"/>
      <c r="C19" s="449" t="s">
        <v>75</v>
      </c>
      <c r="D19" s="449"/>
      <c r="E19" s="449" t="s">
        <v>76</v>
      </c>
      <c r="F19" s="449" t="s">
        <v>35</v>
      </c>
      <c r="G19" s="448" t="s">
        <v>244</v>
      </c>
      <c r="H19" s="449"/>
      <c r="I19" s="449" t="s">
        <v>99</v>
      </c>
      <c r="J19" s="449" t="s">
        <v>504</v>
      </c>
      <c r="K19" s="448" t="s">
        <v>503</v>
      </c>
      <c r="L19" s="797"/>
    </row>
    <row r="20" spans="1:12" s="45" customFormat="1" ht="12.75" x14ac:dyDescent="0.2">
      <c r="A20" s="64" t="s">
        <v>153</v>
      </c>
      <c r="B20" s="624">
        <f>B21+B26+B31+B36+B49+B55+B61+B66+B73+B80+B89+B96+B107+B112+B118+B124+B129+B134+B142+B148+B156+B161+B169+B177+B182+B189+B197+B203+B212</f>
        <v>1097874900</v>
      </c>
      <c r="C20" s="624">
        <f>C21+C26+C31+C36+C49+C55+C61+C66+C73+C80+C89+C96+C107+C112+C118+C124+C129+C134+C142+C148+C156+C161+C169+C177+C182+C189+C197+C203+C212</f>
        <v>1363409256.97</v>
      </c>
      <c r="D20" s="624">
        <f>D21+D26+D31+D36+D49+D55+D61+D66+D73+D80+D89+D96+D107+D112+D118+D124+D129+D134+D142+D148+D156+D161+D169+D177+D182+D189+D197+D203+D212</f>
        <v>227151054.85999998</v>
      </c>
      <c r="E20" s="624">
        <f>E21+E26+E31+E36+E49+E55+E61+E66+E73+E80+E89+E96+E107+E112+E118+E124+E129+E134+E142+E148+E156+E161+E169+E177+E182+E189+E197+E203+E212</f>
        <v>924152473.38999987</v>
      </c>
      <c r="F20" s="624">
        <f t="shared" ref="F20:F51" si="0">IF($E$214&gt;0,E20/$E$214,0)*100</f>
        <v>93.902232108080767</v>
      </c>
      <c r="G20" s="624">
        <f>G21+G26+G31+G36+G49+G55+G61+G66+G73+G80+G89+G96+G107+G112+G118+G124+G129+G134+G142+G148+G156+G161+G169+G177+G182+G189+G197+G203+G212</f>
        <v>439256783.57999998</v>
      </c>
      <c r="H20" s="624">
        <f>H21+H26+H31+H36+H49+H55+H61+H66+H73+H80+H89+H96+H107+H112+H118+H124+H129+H134+H142+H148+H156+H161+H169+H177+H182+H189+H197+H203+H212</f>
        <v>206538306.09</v>
      </c>
      <c r="I20" s="624">
        <f>I21+I26+I31+I36+I49+I55+I61+I66+I73+I80+I89+I96+I107+I112+I118+I124+I129+I134+I142+I148+I156+I161+I169+I177+I182+I189+I197+I203+I212</f>
        <v>707201958.17000008</v>
      </c>
      <c r="J20" s="622">
        <f t="shared" ref="J20:J51" si="1">IF($I$214&gt;0,I20/$I$214,0)*100</f>
        <v>92.288185970000342</v>
      </c>
      <c r="K20" s="622">
        <f>K21+K26+K31+K36+K49+K55+K61+K66+K73+K80+K89+K96+K107+K112+K118+K124+K129+K134+K142+K148+K156+K161+K169+K177+K182+K189+K197+K203+K212</f>
        <v>656207298.80000007</v>
      </c>
      <c r="L20" s="625">
        <f>L21+L26+L31+L36+L49+L55+L61+L66+L73+L80+L89+L96+L107+L112+L118+L124+L129+L134+L142+L148+L156+L161+L169+L177+L182+L189+L197+L203+L212</f>
        <v>0</v>
      </c>
    </row>
    <row r="21" spans="1:12" s="45" customFormat="1" ht="12.75" x14ac:dyDescent="0.2">
      <c r="A21" s="93" t="s">
        <v>235</v>
      </c>
      <c r="B21" s="624">
        <f>SUM(B22:B25)</f>
        <v>14515000</v>
      </c>
      <c r="C21" s="624">
        <f>SUM(C22:C25)</f>
        <v>14215000</v>
      </c>
      <c r="D21" s="624">
        <f>SUM(D22:D25)</f>
        <v>1732613.53</v>
      </c>
      <c r="E21" s="624">
        <f>SUM(E22:E25)</f>
        <v>7298964.1900000004</v>
      </c>
      <c r="F21" s="624">
        <f t="shared" si="0"/>
        <v>0.74164063750626363</v>
      </c>
      <c r="G21" s="624">
        <f>SUM(G22:G25)</f>
        <v>6916035.8099999996</v>
      </c>
      <c r="H21" s="624">
        <f>SUM(H22:H25)</f>
        <v>1714222.2</v>
      </c>
      <c r="I21" s="624">
        <f>SUM(I22:I25)</f>
        <v>6513880.1799999997</v>
      </c>
      <c r="J21" s="622">
        <f t="shared" si="1"/>
        <v>0.85004598544059939</v>
      </c>
      <c r="K21" s="622">
        <f>SUM(K22:K25)</f>
        <v>7701119.8200000003</v>
      </c>
      <c r="L21" s="624">
        <f>SUM(L22:L25)</f>
        <v>0</v>
      </c>
    </row>
    <row r="22" spans="1:12" ht="12.75" x14ac:dyDescent="0.2">
      <c r="A22" s="94" t="s">
        <v>341</v>
      </c>
      <c r="B22" s="639">
        <v>14515000</v>
      </c>
      <c r="C22" s="624">
        <v>14215000</v>
      </c>
      <c r="D22" s="624">
        <v>1732613.53</v>
      </c>
      <c r="E22" s="624">
        <v>7298964.1900000004</v>
      </c>
      <c r="F22" s="624">
        <f t="shared" si="0"/>
        <v>0.74164063750626363</v>
      </c>
      <c r="G22" s="624">
        <f>C22-E22</f>
        <v>6916035.8099999996</v>
      </c>
      <c r="H22" s="624">
        <v>1714222.2</v>
      </c>
      <c r="I22" s="624">
        <v>6513880.1799999997</v>
      </c>
      <c r="J22" s="622">
        <f t="shared" si="1"/>
        <v>0.85004598544059939</v>
      </c>
      <c r="K22" s="622">
        <f>C22-I22</f>
        <v>7701119.8200000003</v>
      </c>
      <c r="L22" s="624"/>
    </row>
    <row r="23" spans="1:12" ht="12.75" x14ac:dyDescent="0.2">
      <c r="A23" s="94" t="s">
        <v>342</v>
      </c>
      <c r="B23" s="639"/>
      <c r="C23" s="624"/>
      <c r="D23" s="624"/>
      <c r="E23" s="624"/>
      <c r="F23" s="624">
        <f t="shared" si="0"/>
        <v>0</v>
      </c>
      <c r="G23" s="624">
        <f>C23-E23</f>
        <v>0</v>
      </c>
      <c r="H23" s="624"/>
      <c r="I23" s="624"/>
      <c r="J23" s="622">
        <f t="shared" si="1"/>
        <v>0</v>
      </c>
      <c r="K23" s="622">
        <f>C23-I23</f>
        <v>0</v>
      </c>
      <c r="L23" s="624"/>
    </row>
    <row r="24" spans="1:12" ht="12.75" x14ac:dyDescent="0.2">
      <c r="A24" s="94" t="s">
        <v>349</v>
      </c>
      <c r="B24" s="639"/>
      <c r="C24" s="624"/>
      <c r="D24" s="624"/>
      <c r="E24" s="624"/>
      <c r="F24" s="624">
        <f t="shared" si="0"/>
        <v>0</v>
      </c>
      <c r="G24" s="624">
        <f>C24-E24</f>
        <v>0</v>
      </c>
      <c r="H24" s="624"/>
      <c r="I24" s="624"/>
      <c r="J24" s="622">
        <f t="shared" si="1"/>
        <v>0</v>
      </c>
      <c r="K24" s="622">
        <f>C24-I24</f>
        <v>0</v>
      </c>
      <c r="L24" s="624"/>
    </row>
    <row r="25" spans="1:12" ht="12.75" x14ac:dyDescent="0.2">
      <c r="A25" s="94" t="s">
        <v>343</v>
      </c>
      <c r="B25" s="639"/>
      <c r="C25" s="624"/>
      <c r="D25" s="624"/>
      <c r="E25" s="624"/>
      <c r="F25" s="624">
        <f t="shared" si="0"/>
        <v>0</v>
      </c>
      <c r="G25" s="624">
        <f>C25-E25</f>
        <v>0</v>
      </c>
      <c r="H25" s="624"/>
      <c r="I25" s="624"/>
      <c r="J25" s="624">
        <f t="shared" si="1"/>
        <v>0</v>
      </c>
      <c r="K25" s="622">
        <f>C25-I25</f>
        <v>0</v>
      </c>
      <c r="L25" s="624"/>
    </row>
    <row r="26" spans="1:12" ht="12.75" x14ac:dyDescent="0.2">
      <c r="A26" s="93" t="s">
        <v>236</v>
      </c>
      <c r="B26" s="624">
        <f>SUM(B27:B30)</f>
        <v>0</v>
      </c>
      <c r="C26" s="624">
        <f>SUM(C27:C30)</f>
        <v>0</v>
      </c>
      <c r="D26" s="624">
        <f>SUM(D27:D30)</f>
        <v>0</v>
      </c>
      <c r="E26" s="624">
        <f>SUM(E27:E30)</f>
        <v>0</v>
      </c>
      <c r="F26" s="624">
        <f t="shared" si="0"/>
        <v>0</v>
      </c>
      <c r="G26" s="624">
        <f>SUM(G27:G30)</f>
        <v>0</v>
      </c>
      <c r="H26" s="624">
        <f>SUM(H27:H30)</f>
        <v>0</v>
      </c>
      <c r="I26" s="624">
        <f>SUM(I27:I30)</f>
        <v>0</v>
      </c>
      <c r="J26" s="624">
        <f t="shared" si="1"/>
        <v>0</v>
      </c>
      <c r="K26" s="622">
        <f>SUM(K27:K30)</f>
        <v>0</v>
      </c>
      <c r="L26" s="624">
        <f>SUM(L27:L30)</f>
        <v>0</v>
      </c>
    </row>
    <row r="27" spans="1:12" ht="12.75" x14ac:dyDescent="0.2">
      <c r="A27" s="94" t="s">
        <v>344</v>
      </c>
      <c r="B27" s="624"/>
      <c r="C27" s="624"/>
      <c r="D27" s="624"/>
      <c r="E27" s="624"/>
      <c r="F27" s="624">
        <f t="shared" si="0"/>
        <v>0</v>
      </c>
      <c r="G27" s="624">
        <f>C27-E27</f>
        <v>0</v>
      </c>
      <c r="H27" s="624"/>
      <c r="I27" s="624"/>
      <c r="J27" s="624">
        <f t="shared" si="1"/>
        <v>0</v>
      </c>
      <c r="K27" s="622">
        <f>C27-I27</f>
        <v>0</v>
      </c>
      <c r="L27" s="624"/>
    </row>
    <row r="28" spans="1:12" ht="12.75" x14ac:dyDescent="0.2">
      <c r="A28" s="94" t="s">
        <v>345</v>
      </c>
      <c r="B28" s="624"/>
      <c r="C28" s="624"/>
      <c r="D28" s="624"/>
      <c r="E28" s="624"/>
      <c r="F28" s="624">
        <f t="shared" si="0"/>
        <v>0</v>
      </c>
      <c r="G28" s="624">
        <f>C28-E28</f>
        <v>0</v>
      </c>
      <c r="H28" s="624"/>
      <c r="I28" s="624"/>
      <c r="J28" s="624">
        <f t="shared" si="1"/>
        <v>0</v>
      </c>
      <c r="K28" s="622">
        <f>C28-I28</f>
        <v>0</v>
      </c>
      <c r="L28" s="624"/>
    </row>
    <row r="29" spans="1:12" ht="12.75" x14ac:dyDescent="0.2">
      <c r="A29" s="94" t="s">
        <v>349</v>
      </c>
      <c r="B29" s="624"/>
      <c r="C29" s="624"/>
      <c r="D29" s="624"/>
      <c r="E29" s="624"/>
      <c r="F29" s="624">
        <f t="shared" si="0"/>
        <v>0</v>
      </c>
      <c r="G29" s="624">
        <f>C29-E29</f>
        <v>0</v>
      </c>
      <c r="H29" s="624"/>
      <c r="I29" s="624"/>
      <c r="J29" s="624">
        <f t="shared" si="1"/>
        <v>0</v>
      </c>
      <c r="K29" s="622">
        <f>C29-I29</f>
        <v>0</v>
      </c>
      <c r="L29" s="624"/>
    </row>
    <row r="30" spans="1:12" ht="12.75" x14ac:dyDescent="0.2">
      <c r="A30" s="94" t="s">
        <v>343</v>
      </c>
      <c r="B30" s="624"/>
      <c r="C30" s="624"/>
      <c r="D30" s="624"/>
      <c r="E30" s="624"/>
      <c r="F30" s="624">
        <f t="shared" si="0"/>
        <v>0</v>
      </c>
      <c r="G30" s="624">
        <f>C30-E30</f>
        <v>0</v>
      </c>
      <c r="H30" s="624"/>
      <c r="I30" s="624"/>
      <c r="J30" s="624">
        <f t="shared" si="1"/>
        <v>0</v>
      </c>
      <c r="K30" s="622">
        <f>C30-I30</f>
        <v>0</v>
      </c>
      <c r="L30" s="624"/>
    </row>
    <row r="31" spans="1:12" ht="12.75" x14ac:dyDescent="0.2">
      <c r="A31" s="93" t="s">
        <v>237</v>
      </c>
      <c r="B31" s="624">
        <f>SUM(B32:B35)</f>
        <v>0</v>
      </c>
      <c r="C31" s="624">
        <f>SUM(C32:C35)</f>
        <v>0</v>
      </c>
      <c r="D31" s="624">
        <f>SUM(D32:D35)</f>
        <v>0</v>
      </c>
      <c r="E31" s="624">
        <f>SUM(E32:E35)</f>
        <v>0</v>
      </c>
      <c r="F31" s="624">
        <f t="shared" si="0"/>
        <v>0</v>
      </c>
      <c r="G31" s="624">
        <f>SUM(G32:G35)</f>
        <v>0</v>
      </c>
      <c r="H31" s="624">
        <f>SUM(H32:H35)</f>
        <v>0</v>
      </c>
      <c r="I31" s="624">
        <f>SUM(I32:I35)</f>
        <v>0</v>
      </c>
      <c r="J31" s="624">
        <f t="shared" si="1"/>
        <v>0</v>
      </c>
      <c r="K31" s="622">
        <f>SUM(K32:K35)</f>
        <v>0</v>
      </c>
      <c r="L31" s="624">
        <f>SUM(L32:L35)</f>
        <v>0</v>
      </c>
    </row>
    <row r="32" spans="1:12" ht="12.75" x14ac:dyDescent="0.2">
      <c r="A32" s="94" t="s">
        <v>346</v>
      </c>
      <c r="B32" s="624"/>
      <c r="C32" s="624"/>
      <c r="D32" s="624"/>
      <c r="E32" s="624"/>
      <c r="F32" s="624">
        <f t="shared" si="0"/>
        <v>0</v>
      </c>
      <c r="G32" s="624">
        <f>C32-E32</f>
        <v>0</v>
      </c>
      <c r="H32" s="624"/>
      <c r="I32" s="624"/>
      <c r="J32" s="624">
        <f t="shared" si="1"/>
        <v>0</v>
      </c>
      <c r="K32" s="622">
        <f>C32-I32</f>
        <v>0</v>
      </c>
      <c r="L32" s="624"/>
    </row>
    <row r="33" spans="1:12" ht="12.75" x14ac:dyDescent="0.2">
      <c r="A33" s="94" t="s">
        <v>347</v>
      </c>
      <c r="B33" s="624"/>
      <c r="C33" s="624"/>
      <c r="D33" s="624"/>
      <c r="E33" s="624"/>
      <c r="F33" s="624">
        <f t="shared" si="0"/>
        <v>0</v>
      </c>
      <c r="G33" s="624">
        <f>C33-E33</f>
        <v>0</v>
      </c>
      <c r="H33" s="624"/>
      <c r="I33" s="624"/>
      <c r="J33" s="624">
        <f t="shared" si="1"/>
        <v>0</v>
      </c>
      <c r="K33" s="622">
        <f>C33-I33</f>
        <v>0</v>
      </c>
      <c r="L33" s="624"/>
    </row>
    <row r="34" spans="1:12" ht="12.75" x14ac:dyDescent="0.2">
      <c r="A34" s="94" t="s">
        <v>349</v>
      </c>
      <c r="B34" s="624"/>
      <c r="C34" s="624"/>
      <c r="D34" s="624"/>
      <c r="E34" s="624"/>
      <c r="F34" s="624">
        <f t="shared" si="0"/>
        <v>0</v>
      </c>
      <c r="G34" s="624">
        <f>C34-E34</f>
        <v>0</v>
      </c>
      <c r="H34" s="624"/>
      <c r="I34" s="624"/>
      <c r="J34" s="624">
        <f t="shared" si="1"/>
        <v>0</v>
      </c>
      <c r="K34" s="622">
        <f>C34-I34</f>
        <v>0</v>
      </c>
      <c r="L34" s="624"/>
    </row>
    <row r="35" spans="1:12" ht="12.75" x14ac:dyDescent="0.2">
      <c r="A35" s="94" t="s">
        <v>343</v>
      </c>
      <c r="B35" s="624"/>
      <c r="C35" s="624"/>
      <c r="D35" s="624"/>
      <c r="E35" s="624"/>
      <c r="F35" s="624">
        <f t="shared" si="0"/>
        <v>0</v>
      </c>
      <c r="G35" s="624">
        <f>C35-E35</f>
        <v>0</v>
      </c>
      <c r="H35" s="624"/>
      <c r="I35" s="624"/>
      <c r="J35" s="624">
        <f t="shared" si="1"/>
        <v>0</v>
      </c>
      <c r="K35" s="622">
        <f>C35-I35</f>
        <v>0</v>
      </c>
      <c r="L35" s="624"/>
    </row>
    <row r="36" spans="1:12" ht="12.75" x14ac:dyDescent="0.2">
      <c r="A36" s="93" t="s">
        <v>245</v>
      </c>
      <c r="B36" s="624">
        <f>SUM(B37:B48)</f>
        <v>78227000</v>
      </c>
      <c r="C36" s="624">
        <f>SUM(C37:C48)</f>
        <v>86225577.320000008</v>
      </c>
      <c r="D36" s="624">
        <f>SUM(D37:D48)</f>
        <v>11663598.32</v>
      </c>
      <c r="E36" s="624">
        <f>SUM(E37:E48)</f>
        <v>56220108.5</v>
      </c>
      <c r="F36" s="624">
        <f t="shared" si="0"/>
        <v>5.7124704304942355</v>
      </c>
      <c r="G36" s="624">
        <f>SUM(G37:G48)</f>
        <v>30005468.819999997</v>
      </c>
      <c r="H36" s="624">
        <f>SUM(H37:H48)</f>
        <v>11268983.439999999</v>
      </c>
      <c r="I36" s="624">
        <f>SUM(I37:I48)</f>
        <v>41978456.199999996</v>
      </c>
      <c r="J36" s="624">
        <f t="shared" si="1"/>
        <v>5.4780894308381392</v>
      </c>
      <c r="K36" s="622">
        <f>SUM(K37:K48)</f>
        <v>44247121.119999997</v>
      </c>
      <c r="L36" s="624">
        <f>SUM(L37:L48)</f>
        <v>0</v>
      </c>
    </row>
    <row r="37" spans="1:12" ht="12.75" x14ac:dyDescent="0.2">
      <c r="A37" s="94" t="s">
        <v>348</v>
      </c>
      <c r="B37" s="624"/>
      <c r="C37" s="624"/>
      <c r="D37" s="624"/>
      <c r="E37" s="624"/>
      <c r="F37" s="624">
        <f t="shared" si="0"/>
        <v>0</v>
      </c>
      <c r="G37" s="624">
        <f t="shared" ref="G37:G48" si="2">C37-E37</f>
        <v>0</v>
      </c>
      <c r="H37" s="624"/>
      <c r="I37" s="624"/>
      <c r="J37" s="624">
        <f t="shared" si="1"/>
        <v>0</v>
      </c>
      <c r="K37" s="622">
        <f t="shared" ref="K37:K48" si="3">C37-I37</f>
        <v>0</v>
      </c>
      <c r="L37" s="624"/>
    </row>
    <row r="38" spans="1:12" ht="12.75" x14ac:dyDescent="0.2">
      <c r="A38" s="94" t="s">
        <v>349</v>
      </c>
      <c r="B38" s="624">
        <v>51898000</v>
      </c>
      <c r="C38" s="624">
        <v>54057750</v>
      </c>
      <c r="D38" s="624">
        <v>5297215.12</v>
      </c>
      <c r="E38" s="624">
        <v>35458836.950000003</v>
      </c>
      <c r="F38" s="624">
        <f t="shared" si="0"/>
        <v>3.602937862999525</v>
      </c>
      <c r="G38" s="624">
        <f t="shared" si="2"/>
        <v>18598913.049999997</v>
      </c>
      <c r="H38" s="624">
        <v>7254579.2300000004</v>
      </c>
      <c r="I38" s="624">
        <v>26648668.82</v>
      </c>
      <c r="J38" s="624">
        <f t="shared" si="1"/>
        <v>3.4775883685009807</v>
      </c>
      <c r="K38" s="622">
        <f t="shared" si="3"/>
        <v>27409081.18</v>
      </c>
      <c r="L38" s="624"/>
    </row>
    <row r="39" spans="1:12" ht="12.75" x14ac:dyDescent="0.2">
      <c r="A39" s="94" t="s">
        <v>350</v>
      </c>
      <c r="B39" s="624">
        <v>10560000</v>
      </c>
      <c r="C39" s="624">
        <v>10760000</v>
      </c>
      <c r="D39" s="624">
        <v>1110808.57</v>
      </c>
      <c r="E39" s="624">
        <v>7140634.3300000001</v>
      </c>
      <c r="F39" s="624">
        <f t="shared" si="0"/>
        <v>0.72555289474578333</v>
      </c>
      <c r="G39" s="624">
        <f t="shared" si="2"/>
        <v>3619365.67</v>
      </c>
      <c r="H39" s="624">
        <v>1515433.67</v>
      </c>
      <c r="I39" s="624">
        <v>6120342.9699999997</v>
      </c>
      <c r="J39" s="624">
        <f t="shared" si="1"/>
        <v>0.79869030860314272</v>
      </c>
      <c r="K39" s="622">
        <f t="shared" si="3"/>
        <v>4639657.03</v>
      </c>
      <c r="L39" s="624"/>
    </row>
    <row r="40" spans="1:12" ht="12.75" x14ac:dyDescent="0.2">
      <c r="A40" s="94" t="s">
        <v>351</v>
      </c>
      <c r="B40" s="624">
        <v>1167000</v>
      </c>
      <c r="C40" s="624">
        <v>1167000</v>
      </c>
      <c r="D40" s="624">
        <v>150116.54</v>
      </c>
      <c r="E40" s="624">
        <v>664262.82999999996</v>
      </c>
      <c r="F40" s="624">
        <f t="shared" si="0"/>
        <v>6.7495098741252313E-2</v>
      </c>
      <c r="G40" s="624">
        <f t="shared" si="2"/>
        <v>502737.17000000004</v>
      </c>
      <c r="H40" s="624">
        <v>162116.54</v>
      </c>
      <c r="I40" s="624">
        <v>648262.82999999996</v>
      </c>
      <c r="J40" s="624">
        <f t="shared" si="1"/>
        <v>8.459676888804267E-2</v>
      </c>
      <c r="K40" s="622">
        <f t="shared" si="3"/>
        <v>518737.17000000004</v>
      </c>
      <c r="L40" s="624"/>
    </row>
    <row r="41" spans="1:12" ht="12.75" x14ac:dyDescent="0.2">
      <c r="A41" s="94" t="s">
        <v>352</v>
      </c>
      <c r="B41" s="624"/>
      <c r="C41" s="624"/>
      <c r="D41" s="624"/>
      <c r="E41" s="624"/>
      <c r="F41" s="624">
        <f t="shared" si="0"/>
        <v>0</v>
      </c>
      <c r="G41" s="624">
        <f t="shared" si="2"/>
        <v>0</v>
      </c>
      <c r="H41" s="624"/>
      <c r="I41" s="624"/>
      <c r="J41" s="624">
        <f t="shared" si="1"/>
        <v>0</v>
      </c>
      <c r="K41" s="622">
        <f t="shared" si="3"/>
        <v>0</v>
      </c>
      <c r="L41" s="624"/>
    </row>
    <row r="42" spans="1:12" ht="12.75" x14ac:dyDescent="0.2">
      <c r="A42" s="94" t="s">
        <v>353</v>
      </c>
      <c r="B42" s="624"/>
      <c r="C42" s="624"/>
      <c r="D42" s="624"/>
      <c r="E42" s="624"/>
      <c r="F42" s="624">
        <f t="shared" si="0"/>
        <v>0</v>
      </c>
      <c r="G42" s="624">
        <f t="shared" si="2"/>
        <v>0</v>
      </c>
      <c r="H42" s="624"/>
      <c r="I42" s="624"/>
      <c r="J42" s="624">
        <f t="shared" si="1"/>
        <v>0</v>
      </c>
      <c r="K42" s="622">
        <f t="shared" si="3"/>
        <v>0</v>
      </c>
      <c r="L42" s="624"/>
    </row>
    <row r="43" spans="1:12" ht="12.75" x14ac:dyDescent="0.2">
      <c r="A43" s="94" t="s">
        <v>354</v>
      </c>
      <c r="B43" s="624">
        <v>5955000</v>
      </c>
      <c r="C43" s="624">
        <v>9600322.6199999992</v>
      </c>
      <c r="D43" s="624">
        <v>2869472.69</v>
      </c>
      <c r="E43" s="624">
        <v>5810117.4500000002</v>
      </c>
      <c r="F43" s="624">
        <f t="shared" si="0"/>
        <v>0.59036037133979513</v>
      </c>
      <c r="G43" s="624">
        <f t="shared" si="2"/>
        <v>3790205.169999999</v>
      </c>
      <c r="H43" s="624">
        <v>809704.55</v>
      </c>
      <c r="I43" s="624">
        <v>3293579.11</v>
      </c>
      <c r="J43" s="624">
        <f t="shared" si="1"/>
        <v>0.42980429833244527</v>
      </c>
      <c r="K43" s="622">
        <f t="shared" si="3"/>
        <v>6306743.5099999998</v>
      </c>
      <c r="L43" s="624"/>
    </row>
    <row r="44" spans="1:12" ht="12.75" x14ac:dyDescent="0.2">
      <c r="A44" s="94" t="s">
        <v>355</v>
      </c>
      <c r="B44" s="624"/>
      <c r="C44" s="624"/>
      <c r="D44" s="624"/>
      <c r="E44" s="624"/>
      <c r="F44" s="624">
        <f t="shared" si="0"/>
        <v>0</v>
      </c>
      <c r="G44" s="624">
        <f t="shared" si="2"/>
        <v>0</v>
      </c>
      <c r="H44" s="624"/>
      <c r="I44" s="624"/>
      <c r="J44" s="624">
        <f t="shared" si="1"/>
        <v>0</v>
      </c>
      <c r="K44" s="622">
        <f t="shared" si="3"/>
        <v>0</v>
      </c>
      <c r="L44" s="624"/>
    </row>
    <row r="45" spans="1:12" ht="12.75" x14ac:dyDescent="0.2">
      <c r="A45" s="94" t="s">
        <v>356</v>
      </c>
      <c r="B45" s="624"/>
      <c r="C45" s="624"/>
      <c r="D45" s="624"/>
      <c r="E45" s="624"/>
      <c r="F45" s="624">
        <f t="shared" si="0"/>
        <v>0</v>
      </c>
      <c r="G45" s="624">
        <f t="shared" si="2"/>
        <v>0</v>
      </c>
      <c r="H45" s="624"/>
      <c r="I45" s="624"/>
      <c r="J45" s="624">
        <f t="shared" si="1"/>
        <v>0</v>
      </c>
      <c r="K45" s="622">
        <f t="shared" si="3"/>
        <v>0</v>
      </c>
      <c r="L45" s="624"/>
    </row>
    <row r="46" spans="1:12" ht="12.75" x14ac:dyDescent="0.2">
      <c r="A46" s="94" t="s">
        <v>357</v>
      </c>
      <c r="B46" s="624"/>
      <c r="C46" s="624"/>
      <c r="D46" s="624"/>
      <c r="E46" s="624"/>
      <c r="F46" s="624">
        <f t="shared" si="0"/>
        <v>0</v>
      </c>
      <c r="G46" s="624">
        <f t="shared" si="2"/>
        <v>0</v>
      </c>
      <c r="H46" s="624"/>
      <c r="I46" s="624"/>
      <c r="J46" s="624">
        <f t="shared" si="1"/>
        <v>0</v>
      </c>
      <c r="K46" s="622">
        <f t="shared" si="3"/>
        <v>0</v>
      </c>
      <c r="L46" s="624"/>
    </row>
    <row r="47" spans="1:12" ht="12.75" x14ac:dyDescent="0.2">
      <c r="A47" s="94" t="s">
        <v>358</v>
      </c>
      <c r="B47" s="624">
        <v>8647000</v>
      </c>
      <c r="C47" s="624">
        <v>10640504.699999999</v>
      </c>
      <c r="D47" s="624">
        <v>2235985.4</v>
      </c>
      <c r="E47" s="624">
        <v>7146256.9400000004</v>
      </c>
      <c r="F47" s="624">
        <f t="shared" si="0"/>
        <v>0.72612420266788025</v>
      </c>
      <c r="G47" s="624">
        <f t="shared" si="2"/>
        <v>3494247.7599999988</v>
      </c>
      <c r="H47" s="624">
        <v>1527149.45</v>
      </c>
      <c r="I47" s="624">
        <v>5267602.47</v>
      </c>
      <c r="J47" s="624">
        <f t="shared" si="1"/>
        <v>0.6874096865135283</v>
      </c>
      <c r="K47" s="622">
        <f t="shared" si="3"/>
        <v>5372902.2299999995</v>
      </c>
      <c r="L47" s="624"/>
    </row>
    <row r="48" spans="1:12" ht="12.75" x14ac:dyDescent="0.2">
      <c r="A48" s="94" t="s">
        <v>343</v>
      </c>
      <c r="B48" s="624"/>
      <c r="C48" s="624"/>
      <c r="D48" s="624"/>
      <c r="E48" s="624"/>
      <c r="F48" s="624">
        <f t="shared" si="0"/>
        <v>0</v>
      </c>
      <c r="G48" s="624">
        <f t="shared" si="2"/>
        <v>0</v>
      </c>
      <c r="H48" s="624"/>
      <c r="I48" s="624"/>
      <c r="J48" s="624">
        <f t="shared" si="1"/>
        <v>0</v>
      </c>
      <c r="K48" s="622">
        <f t="shared" si="3"/>
        <v>0</v>
      </c>
      <c r="L48" s="624"/>
    </row>
    <row r="49" spans="1:12" ht="12.75" x14ac:dyDescent="0.2">
      <c r="A49" s="93" t="s">
        <v>246</v>
      </c>
      <c r="B49" s="624">
        <f>SUM(B50:B54)</f>
        <v>0</v>
      </c>
      <c r="C49" s="624">
        <f>SUM(C50:C54)</f>
        <v>0</v>
      </c>
      <c r="D49" s="624">
        <f>SUM(D50:D54)</f>
        <v>0</v>
      </c>
      <c r="E49" s="624">
        <f>SUM(E50:E54)</f>
        <v>0</v>
      </c>
      <c r="F49" s="624">
        <f t="shared" si="0"/>
        <v>0</v>
      </c>
      <c r="G49" s="624">
        <f>SUM(G50:G54)</f>
        <v>0</v>
      </c>
      <c r="H49" s="624">
        <f>SUM(H50:H54)</f>
        <v>0</v>
      </c>
      <c r="I49" s="624">
        <f>SUM(I50:I54)</f>
        <v>0</v>
      </c>
      <c r="J49" s="624">
        <f t="shared" si="1"/>
        <v>0</v>
      </c>
      <c r="K49" s="622">
        <f>SUM(K50:K54)</f>
        <v>0</v>
      </c>
      <c r="L49" s="624">
        <f>SUM(L50:L54)</f>
        <v>0</v>
      </c>
    </row>
    <row r="50" spans="1:12" ht="12.75" x14ac:dyDescent="0.2">
      <c r="A50" s="94" t="s">
        <v>359</v>
      </c>
      <c r="B50" s="624"/>
      <c r="C50" s="624"/>
      <c r="D50" s="624"/>
      <c r="E50" s="624"/>
      <c r="F50" s="624">
        <f t="shared" si="0"/>
        <v>0</v>
      </c>
      <c r="G50" s="624">
        <f>C50-E50</f>
        <v>0</v>
      </c>
      <c r="H50" s="624"/>
      <c r="I50" s="624"/>
      <c r="J50" s="624">
        <f t="shared" si="1"/>
        <v>0</v>
      </c>
      <c r="K50" s="622">
        <f>C50-I50</f>
        <v>0</v>
      </c>
      <c r="L50" s="624"/>
    </row>
    <row r="51" spans="1:12" ht="12.75" x14ac:dyDescent="0.2">
      <c r="A51" s="94" t="s">
        <v>360</v>
      </c>
      <c r="B51" s="624"/>
      <c r="C51" s="624"/>
      <c r="D51" s="624"/>
      <c r="E51" s="624"/>
      <c r="F51" s="624">
        <f t="shared" si="0"/>
        <v>0</v>
      </c>
      <c r="G51" s="624">
        <f>C51-E51</f>
        <v>0</v>
      </c>
      <c r="H51" s="624"/>
      <c r="I51" s="624"/>
      <c r="J51" s="624">
        <f t="shared" si="1"/>
        <v>0</v>
      </c>
      <c r="K51" s="622">
        <f>C51-I51</f>
        <v>0</v>
      </c>
      <c r="L51" s="624"/>
    </row>
    <row r="52" spans="1:12" ht="12.75" x14ac:dyDescent="0.2">
      <c r="A52" s="94" t="s">
        <v>361</v>
      </c>
      <c r="B52" s="624"/>
      <c r="C52" s="624"/>
      <c r="D52" s="624"/>
      <c r="E52" s="624"/>
      <c r="F52" s="624">
        <f t="shared" ref="F52:F83" si="4">IF($E$214&gt;0,E52/$E$214,0)*100</f>
        <v>0</v>
      </c>
      <c r="G52" s="624">
        <f>C52-E52</f>
        <v>0</v>
      </c>
      <c r="H52" s="624"/>
      <c r="I52" s="624"/>
      <c r="J52" s="624">
        <f t="shared" ref="J52:J83" si="5">IF($I$214&gt;0,I52/$I$214,0)*100</f>
        <v>0</v>
      </c>
      <c r="K52" s="622">
        <f>C52-I52</f>
        <v>0</v>
      </c>
      <c r="L52" s="624"/>
    </row>
    <row r="53" spans="1:12" ht="12.75" x14ac:dyDescent="0.2">
      <c r="A53" s="94" t="s">
        <v>349</v>
      </c>
      <c r="B53" s="624"/>
      <c r="C53" s="624"/>
      <c r="D53" s="624"/>
      <c r="E53" s="624"/>
      <c r="F53" s="624">
        <f t="shared" si="4"/>
        <v>0</v>
      </c>
      <c r="G53" s="624">
        <f>C53-E53</f>
        <v>0</v>
      </c>
      <c r="H53" s="624"/>
      <c r="I53" s="624"/>
      <c r="J53" s="624">
        <f t="shared" si="5"/>
        <v>0</v>
      </c>
      <c r="K53" s="622">
        <f>C53-I53</f>
        <v>0</v>
      </c>
      <c r="L53" s="624"/>
    </row>
    <row r="54" spans="1:12" ht="12.75" x14ac:dyDescent="0.2">
      <c r="A54" s="94" t="s">
        <v>343</v>
      </c>
      <c r="B54" s="624"/>
      <c r="C54" s="624"/>
      <c r="D54" s="624"/>
      <c r="E54" s="624"/>
      <c r="F54" s="624">
        <f t="shared" si="4"/>
        <v>0</v>
      </c>
      <c r="G54" s="624">
        <f>C54-E54</f>
        <v>0</v>
      </c>
      <c r="H54" s="624"/>
      <c r="I54" s="624"/>
      <c r="J54" s="624">
        <f t="shared" si="5"/>
        <v>0</v>
      </c>
      <c r="K54" s="622">
        <f>C54-I54</f>
        <v>0</v>
      </c>
      <c r="L54" s="624"/>
    </row>
    <row r="55" spans="1:12" ht="12.75" x14ac:dyDescent="0.2">
      <c r="A55" s="93" t="s">
        <v>247</v>
      </c>
      <c r="B55" s="624">
        <f>SUM(B56:B60)</f>
        <v>35912000</v>
      </c>
      <c r="C55" s="624">
        <f>SUM(C56:C60)</f>
        <v>40398000</v>
      </c>
      <c r="D55" s="624">
        <f>SUM(D56:D60)</f>
        <v>5347056.47</v>
      </c>
      <c r="E55" s="624">
        <f>SUM(E56:E60)</f>
        <v>21797785.890000001</v>
      </c>
      <c r="F55" s="624">
        <f t="shared" si="4"/>
        <v>2.2148517793570157</v>
      </c>
      <c r="G55" s="624">
        <f>SUM(G56:G60)</f>
        <v>18600214.109999999</v>
      </c>
      <c r="H55" s="624">
        <f>SUM(H56:H60)</f>
        <v>5021029.03</v>
      </c>
      <c r="I55" s="624">
        <f>SUM(I56:I60)</f>
        <v>20386717.780000001</v>
      </c>
      <c r="J55" s="624">
        <f t="shared" si="5"/>
        <v>2.6604185410729326</v>
      </c>
      <c r="K55" s="622">
        <f>SUM(K56:K60)</f>
        <v>20011282.219999999</v>
      </c>
      <c r="L55" s="624">
        <f>SUM(L56:L60)</f>
        <v>0</v>
      </c>
    </row>
    <row r="56" spans="1:12" ht="12.75" x14ac:dyDescent="0.2">
      <c r="A56" s="94" t="s">
        <v>362</v>
      </c>
      <c r="B56" s="624"/>
      <c r="C56" s="624"/>
      <c r="D56" s="624"/>
      <c r="E56" s="624"/>
      <c r="F56" s="624">
        <f t="shared" si="4"/>
        <v>0</v>
      </c>
      <c r="G56" s="624">
        <f>C56-E56</f>
        <v>0</v>
      </c>
      <c r="H56" s="624"/>
      <c r="I56" s="624"/>
      <c r="J56" s="624">
        <f t="shared" si="5"/>
        <v>0</v>
      </c>
      <c r="K56" s="622">
        <f>C56-I56</f>
        <v>0</v>
      </c>
      <c r="L56" s="624"/>
    </row>
    <row r="57" spans="1:12" ht="12.75" x14ac:dyDescent="0.2">
      <c r="A57" s="94" t="s">
        <v>363</v>
      </c>
      <c r="B57" s="624">
        <v>35912000</v>
      </c>
      <c r="C57" s="624">
        <v>40398000</v>
      </c>
      <c r="D57" s="624">
        <v>5347056.47</v>
      </c>
      <c r="E57" s="624">
        <v>21797785.890000001</v>
      </c>
      <c r="F57" s="624">
        <f t="shared" si="4"/>
        <v>2.2148517793570157</v>
      </c>
      <c r="G57" s="624">
        <f>C57-E57</f>
        <v>18600214.109999999</v>
      </c>
      <c r="H57" s="624">
        <v>5021029.03</v>
      </c>
      <c r="I57" s="624">
        <v>20386717.780000001</v>
      </c>
      <c r="J57" s="624">
        <f t="shared" si="5"/>
        <v>2.6604185410729326</v>
      </c>
      <c r="K57" s="622">
        <f>C57-I57</f>
        <v>20011282.219999999</v>
      </c>
      <c r="L57" s="624"/>
    </row>
    <row r="58" spans="1:12" ht="12.75" x14ac:dyDescent="0.2">
      <c r="A58" s="94" t="s">
        <v>364</v>
      </c>
      <c r="B58" s="624"/>
      <c r="C58" s="624"/>
      <c r="D58" s="624"/>
      <c r="E58" s="624"/>
      <c r="F58" s="624">
        <f t="shared" si="4"/>
        <v>0</v>
      </c>
      <c r="G58" s="624">
        <f>C58-E58</f>
        <v>0</v>
      </c>
      <c r="H58" s="624"/>
      <c r="I58" s="624"/>
      <c r="J58" s="624">
        <f t="shared" si="5"/>
        <v>0</v>
      </c>
      <c r="K58" s="622">
        <f>C58-I58</f>
        <v>0</v>
      </c>
      <c r="L58" s="624"/>
    </row>
    <row r="59" spans="1:12" ht="12.75" x14ac:dyDescent="0.2">
      <c r="A59" s="94" t="s">
        <v>349</v>
      </c>
      <c r="B59" s="624"/>
      <c r="C59" s="624"/>
      <c r="D59" s="624"/>
      <c r="E59" s="624"/>
      <c r="F59" s="624">
        <f t="shared" si="4"/>
        <v>0</v>
      </c>
      <c r="G59" s="624">
        <f>C59-E59</f>
        <v>0</v>
      </c>
      <c r="H59" s="624"/>
      <c r="I59" s="624"/>
      <c r="J59" s="624">
        <f t="shared" si="5"/>
        <v>0</v>
      </c>
      <c r="K59" s="622">
        <f>C59-I59</f>
        <v>0</v>
      </c>
      <c r="L59" s="624"/>
    </row>
    <row r="60" spans="1:12" ht="12.75" x14ac:dyDescent="0.2">
      <c r="A60" s="94" t="s">
        <v>343</v>
      </c>
      <c r="B60" s="624"/>
      <c r="C60" s="624"/>
      <c r="D60" s="624"/>
      <c r="E60" s="624"/>
      <c r="F60" s="624">
        <f t="shared" si="4"/>
        <v>0</v>
      </c>
      <c r="G60" s="624">
        <f>C60-E60</f>
        <v>0</v>
      </c>
      <c r="H60" s="624"/>
      <c r="I60" s="624"/>
      <c r="J60" s="624">
        <f t="shared" si="5"/>
        <v>0</v>
      </c>
      <c r="K60" s="622">
        <f>C60-I60</f>
        <v>0</v>
      </c>
      <c r="L60" s="624"/>
    </row>
    <row r="61" spans="1:12" ht="12.75" x14ac:dyDescent="0.2">
      <c r="A61" s="93" t="s">
        <v>248</v>
      </c>
      <c r="B61" s="624">
        <f>SUM(B62:B65)</f>
        <v>0</v>
      </c>
      <c r="C61" s="624">
        <f>SUM(C62:C65)</f>
        <v>0</v>
      </c>
      <c r="D61" s="624">
        <f>SUM(D62:D65)</f>
        <v>0</v>
      </c>
      <c r="E61" s="624">
        <f>SUM(E62:E65)</f>
        <v>0</v>
      </c>
      <c r="F61" s="624">
        <f t="shared" si="4"/>
        <v>0</v>
      </c>
      <c r="G61" s="624">
        <f>SUM(G62:G65)</f>
        <v>0</v>
      </c>
      <c r="H61" s="624">
        <f>SUM(H62:H65)</f>
        <v>0</v>
      </c>
      <c r="I61" s="624">
        <f>SUM(I62:I65)</f>
        <v>0</v>
      </c>
      <c r="J61" s="624">
        <f t="shared" si="5"/>
        <v>0</v>
      </c>
      <c r="K61" s="622">
        <f>SUM(K62:K65)</f>
        <v>0</v>
      </c>
      <c r="L61" s="624">
        <f>SUM(L62:L65)</f>
        <v>0</v>
      </c>
    </row>
    <row r="62" spans="1:12" ht="12.75" x14ac:dyDescent="0.2">
      <c r="A62" s="94" t="s">
        <v>365</v>
      </c>
      <c r="B62" s="624"/>
      <c r="C62" s="624"/>
      <c r="D62" s="624"/>
      <c r="E62" s="624"/>
      <c r="F62" s="624">
        <f t="shared" si="4"/>
        <v>0</v>
      </c>
      <c r="G62" s="624">
        <f>C62-E62</f>
        <v>0</v>
      </c>
      <c r="H62" s="624"/>
      <c r="I62" s="624"/>
      <c r="J62" s="624">
        <f t="shared" si="5"/>
        <v>0</v>
      </c>
      <c r="K62" s="622">
        <f>C62-I62</f>
        <v>0</v>
      </c>
      <c r="L62" s="624"/>
    </row>
    <row r="63" spans="1:12" ht="12.75" x14ac:dyDescent="0.2">
      <c r="A63" s="94" t="s">
        <v>366</v>
      </c>
      <c r="B63" s="624"/>
      <c r="C63" s="624"/>
      <c r="D63" s="624"/>
      <c r="E63" s="624"/>
      <c r="F63" s="624">
        <f t="shared" si="4"/>
        <v>0</v>
      </c>
      <c r="G63" s="624">
        <f>C63-E63</f>
        <v>0</v>
      </c>
      <c r="H63" s="624"/>
      <c r="I63" s="624"/>
      <c r="J63" s="624">
        <f t="shared" si="5"/>
        <v>0</v>
      </c>
      <c r="K63" s="622">
        <f>C63-I63</f>
        <v>0</v>
      </c>
      <c r="L63" s="624"/>
    </row>
    <row r="64" spans="1:12" ht="12.75" x14ac:dyDescent="0.2">
      <c r="A64" s="94" t="s">
        <v>349</v>
      </c>
      <c r="B64" s="624"/>
      <c r="C64" s="624"/>
      <c r="D64" s="624"/>
      <c r="E64" s="624"/>
      <c r="F64" s="624">
        <f t="shared" si="4"/>
        <v>0</v>
      </c>
      <c r="G64" s="624">
        <f>C64-E64</f>
        <v>0</v>
      </c>
      <c r="H64" s="624"/>
      <c r="I64" s="624"/>
      <c r="J64" s="624">
        <f t="shared" si="5"/>
        <v>0</v>
      </c>
      <c r="K64" s="622">
        <f>C64-I64</f>
        <v>0</v>
      </c>
      <c r="L64" s="624"/>
    </row>
    <row r="65" spans="1:12" ht="12.75" x14ac:dyDescent="0.2">
      <c r="A65" s="94" t="s">
        <v>343</v>
      </c>
      <c r="B65" s="624"/>
      <c r="C65" s="624"/>
      <c r="D65" s="624"/>
      <c r="E65" s="624"/>
      <c r="F65" s="624">
        <f t="shared" si="4"/>
        <v>0</v>
      </c>
      <c r="G65" s="624">
        <f>C65-E65</f>
        <v>0</v>
      </c>
      <c r="H65" s="624"/>
      <c r="I65" s="624"/>
      <c r="J65" s="624">
        <f t="shared" si="5"/>
        <v>0</v>
      </c>
      <c r="K65" s="622">
        <f>C65-I65</f>
        <v>0</v>
      </c>
      <c r="L65" s="624"/>
    </row>
    <row r="66" spans="1:12" ht="12.75" x14ac:dyDescent="0.2">
      <c r="A66" s="93" t="s">
        <v>249</v>
      </c>
      <c r="B66" s="624">
        <f>SUM(B67:B72)</f>
        <v>25228900</v>
      </c>
      <c r="C66" s="624">
        <f>SUM(C67:C72)</f>
        <v>34025297.5</v>
      </c>
      <c r="D66" s="624">
        <f>SUM(D67:D72)</f>
        <v>2597203.54</v>
      </c>
      <c r="E66" s="624">
        <f>SUM(E67:E72)</f>
        <v>21459494.739999998</v>
      </c>
      <c r="F66" s="624">
        <f t="shared" si="4"/>
        <v>2.1804783453165442</v>
      </c>
      <c r="G66" s="624">
        <f>SUM(G67:G72)</f>
        <v>12565802.760000002</v>
      </c>
      <c r="H66" s="624">
        <f>SUM(H67:H72)</f>
        <v>3571774.6</v>
      </c>
      <c r="I66" s="624">
        <f>SUM(I67:I72)</f>
        <v>17240664.210000001</v>
      </c>
      <c r="J66" s="624">
        <f t="shared" si="5"/>
        <v>2.2498659774303564</v>
      </c>
      <c r="K66" s="622">
        <f>SUM(K67:K72)</f>
        <v>16784633.289999999</v>
      </c>
      <c r="L66" s="624">
        <f>SUM(L67:L72)</f>
        <v>0</v>
      </c>
    </row>
    <row r="67" spans="1:12" ht="12.75" x14ac:dyDescent="0.2">
      <c r="A67" s="94" t="s">
        <v>367</v>
      </c>
      <c r="B67" s="624">
        <v>26360</v>
      </c>
      <c r="C67" s="624">
        <v>26360</v>
      </c>
      <c r="D67" s="624">
        <v>0</v>
      </c>
      <c r="E67" s="624">
        <v>0</v>
      </c>
      <c r="F67" s="624">
        <f t="shared" si="4"/>
        <v>0</v>
      </c>
      <c r="G67" s="624">
        <f t="shared" ref="G67:G72" si="6">C67-E67</f>
        <v>26360</v>
      </c>
      <c r="H67" s="624">
        <v>0</v>
      </c>
      <c r="I67" s="624">
        <v>0</v>
      </c>
      <c r="J67" s="624">
        <f t="shared" si="5"/>
        <v>0</v>
      </c>
      <c r="K67" s="622">
        <f t="shared" ref="K67:K72" si="7">C67-I67</f>
        <v>26360</v>
      </c>
      <c r="L67" s="624"/>
    </row>
    <row r="68" spans="1:12" ht="12.75" x14ac:dyDescent="0.2">
      <c r="A68" s="94" t="s">
        <v>368</v>
      </c>
      <c r="B68" s="624">
        <v>200</v>
      </c>
      <c r="C68" s="624">
        <v>343200</v>
      </c>
      <c r="D68" s="624">
        <v>0</v>
      </c>
      <c r="E68" s="624">
        <v>0</v>
      </c>
      <c r="F68" s="624">
        <f t="shared" si="4"/>
        <v>0</v>
      </c>
      <c r="G68" s="624">
        <f t="shared" si="6"/>
        <v>343200</v>
      </c>
      <c r="H68" s="624">
        <v>0</v>
      </c>
      <c r="I68" s="624">
        <v>0</v>
      </c>
      <c r="J68" s="624">
        <f t="shared" si="5"/>
        <v>0</v>
      </c>
      <c r="K68" s="622">
        <f t="shared" si="7"/>
        <v>343200</v>
      </c>
      <c r="L68" s="624"/>
    </row>
    <row r="69" spans="1:12" ht="12.75" x14ac:dyDescent="0.2">
      <c r="A69" s="94" t="s">
        <v>369</v>
      </c>
      <c r="B69" s="624">
        <v>1323200</v>
      </c>
      <c r="C69" s="624">
        <v>2033200</v>
      </c>
      <c r="D69" s="624">
        <v>8871.4699999999993</v>
      </c>
      <c r="E69" s="624">
        <v>1610159.88</v>
      </c>
      <c r="F69" s="624">
        <f t="shared" si="4"/>
        <v>0.16360677608560906</v>
      </c>
      <c r="G69" s="624">
        <f t="shared" si="6"/>
        <v>423040.12000000011</v>
      </c>
      <c r="H69" s="624">
        <v>15199.79</v>
      </c>
      <c r="I69" s="624">
        <v>1600463.17</v>
      </c>
      <c r="J69" s="624">
        <f t="shared" si="5"/>
        <v>0.20885666529162891</v>
      </c>
      <c r="K69" s="622">
        <f t="shared" si="7"/>
        <v>432736.83000000007</v>
      </c>
      <c r="L69" s="624"/>
    </row>
    <row r="70" spans="1:12" ht="12.75" x14ac:dyDescent="0.2">
      <c r="A70" s="94" t="s">
        <v>370</v>
      </c>
      <c r="B70" s="624">
        <v>23879140</v>
      </c>
      <c r="C70" s="624">
        <v>31622537.5</v>
      </c>
      <c r="D70" s="624">
        <v>2588332.0699999998</v>
      </c>
      <c r="E70" s="624">
        <v>19849334.859999999</v>
      </c>
      <c r="F70" s="624">
        <f t="shared" si="4"/>
        <v>2.0168715692309354</v>
      </c>
      <c r="G70" s="624">
        <f t="shared" si="6"/>
        <v>11773202.640000001</v>
      </c>
      <c r="H70" s="624">
        <v>3556574.81</v>
      </c>
      <c r="I70" s="624">
        <v>15640201.039999999</v>
      </c>
      <c r="J70" s="624">
        <f t="shared" si="5"/>
        <v>2.0410093121387267</v>
      </c>
      <c r="K70" s="622">
        <f t="shared" si="7"/>
        <v>15982336.460000001</v>
      </c>
      <c r="L70" s="624"/>
    </row>
    <row r="71" spans="1:12" ht="12.75" x14ac:dyDescent="0.2">
      <c r="A71" s="94" t="s">
        <v>349</v>
      </c>
      <c r="B71" s="624"/>
      <c r="C71" s="624"/>
      <c r="D71" s="624"/>
      <c r="E71" s="624"/>
      <c r="F71" s="624">
        <f t="shared" si="4"/>
        <v>0</v>
      </c>
      <c r="G71" s="624">
        <f t="shared" si="6"/>
        <v>0</v>
      </c>
      <c r="H71" s="624"/>
      <c r="I71" s="624"/>
      <c r="J71" s="624">
        <f t="shared" si="5"/>
        <v>0</v>
      </c>
      <c r="K71" s="622">
        <f t="shared" si="7"/>
        <v>0</v>
      </c>
      <c r="L71" s="624"/>
    </row>
    <row r="72" spans="1:12" ht="12.75" x14ac:dyDescent="0.2">
      <c r="A72" s="94" t="s">
        <v>343</v>
      </c>
      <c r="B72" s="624"/>
      <c r="C72" s="624"/>
      <c r="D72" s="624"/>
      <c r="E72" s="624"/>
      <c r="F72" s="624">
        <f t="shared" si="4"/>
        <v>0</v>
      </c>
      <c r="G72" s="624">
        <f t="shared" si="6"/>
        <v>0</v>
      </c>
      <c r="H72" s="624"/>
      <c r="I72" s="624"/>
      <c r="J72" s="624">
        <f t="shared" si="5"/>
        <v>0</v>
      </c>
      <c r="K72" s="622">
        <f t="shared" si="7"/>
        <v>0</v>
      </c>
      <c r="L72" s="624"/>
    </row>
    <row r="73" spans="1:12" ht="12.75" x14ac:dyDescent="0.2">
      <c r="A73" s="93" t="s">
        <v>250</v>
      </c>
      <c r="B73" s="624">
        <f>SUM(B74:B79)</f>
        <v>94940000</v>
      </c>
      <c r="C73" s="624">
        <f>SUM(C74:C79)</f>
        <v>94940000</v>
      </c>
      <c r="D73" s="624">
        <f>SUM(D74:D79)</f>
        <v>13434956.800000001</v>
      </c>
      <c r="E73" s="624">
        <f>SUM(E74:E79)</f>
        <v>56542149.990000002</v>
      </c>
      <c r="F73" s="624">
        <f t="shared" si="4"/>
        <v>5.7451927524196247</v>
      </c>
      <c r="G73" s="624">
        <f>SUM(G74:G79)</f>
        <v>38397850.009999998</v>
      </c>
      <c r="H73" s="624">
        <f>SUM(H74:H79)</f>
        <v>13512001.73</v>
      </c>
      <c r="I73" s="624">
        <f>SUM(I74:I79)</f>
        <v>56315535.869999997</v>
      </c>
      <c r="J73" s="624">
        <f t="shared" si="5"/>
        <v>7.3490444806170157</v>
      </c>
      <c r="K73" s="622">
        <f>SUM(K74:K79)</f>
        <v>38624464.130000003</v>
      </c>
      <c r="L73" s="624">
        <f>SUM(L74:L79)</f>
        <v>0</v>
      </c>
    </row>
    <row r="74" spans="1:12" ht="12.75" x14ac:dyDescent="0.2">
      <c r="A74" s="94" t="s">
        <v>371</v>
      </c>
      <c r="B74" s="624"/>
      <c r="C74" s="624"/>
      <c r="D74" s="624"/>
      <c r="E74" s="624"/>
      <c r="F74" s="624">
        <f t="shared" si="4"/>
        <v>0</v>
      </c>
      <c r="G74" s="624">
        <f t="shared" ref="G74:G79" si="8">C74-E74</f>
        <v>0</v>
      </c>
      <c r="H74" s="624"/>
      <c r="I74" s="624"/>
      <c r="J74" s="624">
        <f t="shared" si="5"/>
        <v>0</v>
      </c>
      <c r="K74" s="622">
        <f t="shared" ref="K74:K79" si="9">C74-I74</f>
        <v>0</v>
      </c>
      <c r="L74" s="624"/>
    </row>
    <row r="75" spans="1:12" ht="12.75" x14ac:dyDescent="0.2">
      <c r="A75" s="94" t="s">
        <v>372</v>
      </c>
      <c r="B75" s="624">
        <v>94940000</v>
      </c>
      <c r="C75" s="624">
        <v>94940000</v>
      </c>
      <c r="D75" s="624">
        <v>13434956.800000001</v>
      </c>
      <c r="E75" s="624">
        <v>56542149.990000002</v>
      </c>
      <c r="F75" s="624">
        <f t="shared" si="4"/>
        <v>5.7451927524196247</v>
      </c>
      <c r="G75" s="624">
        <f t="shared" si="8"/>
        <v>38397850.009999998</v>
      </c>
      <c r="H75" s="624">
        <v>13512001.73</v>
      </c>
      <c r="I75" s="624">
        <v>56315535.869999997</v>
      </c>
      <c r="J75" s="624">
        <f t="shared" si="5"/>
        <v>7.3490444806170157</v>
      </c>
      <c r="K75" s="622">
        <f t="shared" si="9"/>
        <v>38624464.130000003</v>
      </c>
      <c r="L75" s="624"/>
    </row>
    <row r="76" spans="1:12" ht="12.75" x14ac:dyDescent="0.2">
      <c r="A76" s="94" t="s">
        <v>373</v>
      </c>
      <c r="B76" s="624"/>
      <c r="C76" s="624"/>
      <c r="D76" s="624"/>
      <c r="E76" s="624"/>
      <c r="F76" s="624">
        <f t="shared" si="4"/>
        <v>0</v>
      </c>
      <c r="G76" s="624">
        <f t="shared" si="8"/>
        <v>0</v>
      </c>
      <c r="H76" s="624"/>
      <c r="I76" s="624"/>
      <c r="J76" s="624">
        <f t="shared" si="5"/>
        <v>0</v>
      </c>
      <c r="K76" s="622">
        <f t="shared" si="9"/>
        <v>0</v>
      </c>
      <c r="L76" s="624"/>
    </row>
    <row r="77" spans="1:12" ht="12.75" x14ac:dyDescent="0.2">
      <c r="A77" s="94" t="s">
        <v>374</v>
      </c>
      <c r="B77" s="624"/>
      <c r="C77" s="624"/>
      <c r="D77" s="624"/>
      <c r="E77" s="624"/>
      <c r="F77" s="624">
        <f t="shared" si="4"/>
        <v>0</v>
      </c>
      <c r="G77" s="624">
        <f t="shared" si="8"/>
        <v>0</v>
      </c>
      <c r="H77" s="624"/>
      <c r="I77" s="624"/>
      <c r="J77" s="624">
        <f t="shared" si="5"/>
        <v>0</v>
      </c>
      <c r="K77" s="622">
        <f t="shared" si="9"/>
        <v>0</v>
      </c>
      <c r="L77" s="624"/>
    </row>
    <row r="78" spans="1:12" ht="12.75" x14ac:dyDescent="0.2">
      <c r="A78" s="94" t="s">
        <v>349</v>
      </c>
      <c r="B78" s="624"/>
      <c r="C78" s="624"/>
      <c r="D78" s="624"/>
      <c r="E78" s="624"/>
      <c r="F78" s="624">
        <f t="shared" si="4"/>
        <v>0</v>
      </c>
      <c r="G78" s="624">
        <f t="shared" si="8"/>
        <v>0</v>
      </c>
      <c r="H78" s="624"/>
      <c r="I78" s="624"/>
      <c r="J78" s="624">
        <f t="shared" si="5"/>
        <v>0</v>
      </c>
      <c r="K78" s="622">
        <f t="shared" si="9"/>
        <v>0</v>
      </c>
      <c r="L78" s="624"/>
    </row>
    <row r="79" spans="1:12" ht="12.75" x14ac:dyDescent="0.2">
      <c r="A79" s="94" t="s">
        <v>343</v>
      </c>
      <c r="B79" s="624"/>
      <c r="C79" s="624"/>
      <c r="D79" s="624"/>
      <c r="E79" s="624"/>
      <c r="F79" s="624">
        <f t="shared" si="4"/>
        <v>0</v>
      </c>
      <c r="G79" s="624">
        <f t="shared" si="8"/>
        <v>0</v>
      </c>
      <c r="H79" s="624"/>
      <c r="I79" s="624"/>
      <c r="J79" s="624">
        <f t="shared" si="5"/>
        <v>0</v>
      </c>
      <c r="K79" s="622">
        <f t="shared" si="9"/>
        <v>0</v>
      </c>
      <c r="L79" s="624"/>
    </row>
    <row r="80" spans="1:12" ht="12.75" x14ac:dyDescent="0.2">
      <c r="A80" s="93" t="s">
        <v>251</v>
      </c>
      <c r="B80" s="624">
        <f>SUM(B81:B88)</f>
        <v>257257000</v>
      </c>
      <c r="C80" s="624">
        <f>SUM(C81:C88)</f>
        <v>330602218.83999997</v>
      </c>
      <c r="D80" s="624">
        <f>SUM(D81:D88)</f>
        <v>36846005.399999999</v>
      </c>
      <c r="E80" s="624">
        <f>SUM(E81:E88)</f>
        <v>255355525.22</v>
      </c>
      <c r="F80" s="624">
        <f t="shared" si="4"/>
        <v>25.94642603869352</v>
      </c>
      <c r="G80" s="624">
        <f>SUM(G81:G88)</f>
        <v>75246693.620000005</v>
      </c>
      <c r="H80" s="624">
        <f>SUM(H81:H88)</f>
        <v>55132397.600000009</v>
      </c>
      <c r="I80" s="624">
        <f>SUM(I81:I88)</f>
        <v>204568312.77000001</v>
      </c>
      <c r="J80" s="624">
        <f t="shared" si="5"/>
        <v>26.695681869066163</v>
      </c>
      <c r="K80" s="622">
        <f>SUM(K81:K88)</f>
        <v>126033906.06999999</v>
      </c>
      <c r="L80" s="624">
        <f>SUM(L81:L88)</f>
        <v>0</v>
      </c>
    </row>
    <row r="81" spans="1:12" ht="12.75" x14ac:dyDescent="0.2">
      <c r="A81" s="94" t="s">
        <v>196</v>
      </c>
      <c r="B81" s="624">
        <v>39240000</v>
      </c>
      <c r="C81" s="624">
        <v>44505828.270000003</v>
      </c>
      <c r="D81" s="624">
        <v>7410890.0099999998</v>
      </c>
      <c r="E81" s="624">
        <v>30462209.710000001</v>
      </c>
      <c r="F81" s="624">
        <f t="shared" si="4"/>
        <v>3.0952354390402745</v>
      </c>
      <c r="G81" s="624">
        <f t="shared" ref="G81:G88" si="10">C81-E81</f>
        <v>14043618.560000002</v>
      </c>
      <c r="H81" s="624">
        <v>7431311.3499999996</v>
      </c>
      <c r="I81" s="624">
        <v>28277462.940000001</v>
      </c>
      <c r="J81" s="624">
        <f t="shared" si="5"/>
        <v>3.6901421558835508</v>
      </c>
      <c r="K81" s="622">
        <f t="shared" ref="K81:K88" si="11">C81-I81</f>
        <v>16228365.330000002</v>
      </c>
      <c r="L81" s="624"/>
    </row>
    <row r="82" spans="1:12" ht="12.75" x14ac:dyDescent="0.2">
      <c r="A82" s="94" t="s">
        <v>197</v>
      </c>
      <c r="B82" s="624">
        <v>136629000</v>
      </c>
      <c r="C82" s="624">
        <v>199043050.06999999</v>
      </c>
      <c r="D82" s="624">
        <v>23439853.149999999</v>
      </c>
      <c r="E82" s="624">
        <v>154514417.34999999</v>
      </c>
      <c r="F82" s="624">
        <f t="shared" si="4"/>
        <v>15.700059351484896</v>
      </c>
      <c r="G82" s="624">
        <f t="shared" si="10"/>
        <v>44528632.719999999</v>
      </c>
      <c r="H82" s="624">
        <v>32039516.859999999</v>
      </c>
      <c r="I82" s="624">
        <v>120210840.40000001</v>
      </c>
      <c r="J82" s="624">
        <f t="shared" si="5"/>
        <v>15.687230876951844</v>
      </c>
      <c r="K82" s="622">
        <f t="shared" si="11"/>
        <v>78832209.669999987</v>
      </c>
      <c r="L82" s="624"/>
    </row>
    <row r="83" spans="1:12" ht="12.75" x14ac:dyDescent="0.2">
      <c r="A83" s="94" t="s">
        <v>198</v>
      </c>
      <c r="B83" s="624">
        <v>12426500</v>
      </c>
      <c r="C83" s="624">
        <v>17189463.039999999</v>
      </c>
      <c r="D83" s="624">
        <v>3325252.36</v>
      </c>
      <c r="E83" s="624">
        <v>12664820.4</v>
      </c>
      <c r="F83" s="624">
        <f t="shared" si="4"/>
        <v>1.2868600572430446</v>
      </c>
      <c r="G83" s="624">
        <f t="shared" si="10"/>
        <v>4524642.6399999987</v>
      </c>
      <c r="H83" s="624">
        <v>3420611.7</v>
      </c>
      <c r="I83" s="624">
        <v>11020290.48</v>
      </c>
      <c r="J83" s="624">
        <f t="shared" si="5"/>
        <v>1.4381218908010764</v>
      </c>
      <c r="K83" s="622">
        <f t="shared" si="11"/>
        <v>6169172.5599999987</v>
      </c>
      <c r="L83" s="624"/>
    </row>
    <row r="84" spans="1:12" ht="12.75" x14ac:dyDescent="0.2">
      <c r="A84" s="94" t="s">
        <v>199</v>
      </c>
      <c r="B84" s="624">
        <v>2328000</v>
      </c>
      <c r="C84" s="624">
        <v>2359059.59</v>
      </c>
      <c r="D84" s="624">
        <v>292567.78000000003</v>
      </c>
      <c r="E84" s="624">
        <v>1241258.94</v>
      </c>
      <c r="F84" s="624">
        <f t="shared" ref="F84:F115" si="12">IF($E$214&gt;0,E84/$E$214,0)*100</f>
        <v>0.12612311111666777</v>
      </c>
      <c r="G84" s="624">
        <f t="shared" si="10"/>
        <v>1117800.6499999999</v>
      </c>
      <c r="H84" s="624">
        <v>296764.82</v>
      </c>
      <c r="I84" s="624">
        <v>1225915.81</v>
      </c>
      <c r="J84" s="624">
        <f t="shared" ref="J84:J115" si="13">IF($I$214&gt;0,I84/$I$214,0)*100</f>
        <v>0.15997911904769802</v>
      </c>
      <c r="K84" s="622">
        <f t="shared" si="11"/>
        <v>1133143.7799999998</v>
      </c>
      <c r="L84" s="624"/>
    </row>
    <row r="85" spans="1:12" ht="12.75" x14ac:dyDescent="0.2">
      <c r="A85" s="94" t="s">
        <v>200</v>
      </c>
      <c r="B85" s="624">
        <v>4056000</v>
      </c>
      <c r="C85" s="624">
        <v>4365377.57</v>
      </c>
      <c r="D85" s="624">
        <v>562284.59</v>
      </c>
      <c r="E85" s="624">
        <v>2831478.25</v>
      </c>
      <c r="F85" s="624">
        <f t="shared" si="12"/>
        <v>0.28770374531939163</v>
      </c>
      <c r="G85" s="624">
        <f t="shared" si="10"/>
        <v>1533899.3200000003</v>
      </c>
      <c r="H85" s="624">
        <v>610972.94999999995</v>
      </c>
      <c r="I85" s="624">
        <v>2737964.99</v>
      </c>
      <c r="J85" s="624">
        <f t="shared" si="13"/>
        <v>0.35729796737317499</v>
      </c>
      <c r="K85" s="622">
        <f t="shared" si="11"/>
        <v>1627412.58</v>
      </c>
      <c r="L85" s="624"/>
    </row>
    <row r="86" spans="1:12" ht="12.75" x14ac:dyDescent="0.2">
      <c r="A86" s="94" t="s">
        <v>201</v>
      </c>
      <c r="B86" s="624"/>
      <c r="C86" s="624"/>
      <c r="D86" s="624"/>
      <c r="E86" s="624"/>
      <c r="F86" s="624">
        <f t="shared" si="12"/>
        <v>0</v>
      </c>
      <c r="G86" s="624">
        <f t="shared" si="10"/>
        <v>0</v>
      </c>
      <c r="H86" s="624"/>
      <c r="I86" s="624"/>
      <c r="J86" s="624">
        <f t="shared" si="13"/>
        <v>0</v>
      </c>
      <c r="K86" s="622">
        <f t="shared" si="11"/>
        <v>0</v>
      </c>
      <c r="L86" s="624"/>
    </row>
    <row r="87" spans="1:12" ht="12.75" x14ac:dyDescent="0.2">
      <c r="A87" s="94" t="s">
        <v>349</v>
      </c>
      <c r="B87" s="624">
        <v>62577500</v>
      </c>
      <c r="C87" s="624">
        <v>63139440.299999997</v>
      </c>
      <c r="D87" s="624">
        <v>1815157.51</v>
      </c>
      <c r="E87" s="624">
        <v>53641340.57</v>
      </c>
      <c r="F87" s="624">
        <f t="shared" si="12"/>
        <v>5.4504443344892479</v>
      </c>
      <c r="G87" s="624">
        <f t="shared" si="10"/>
        <v>9498099.7299999967</v>
      </c>
      <c r="H87" s="624">
        <v>11333219.92</v>
      </c>
      <c r="I87" s="624">
        <v>41095838.149999999</v>
      </c>
      <c r="J87" s="624">
        <f t="shared" si="13"/>
        <v>5.3629098590088171</v>
      </c>
      <c r="K87" s="622">
        <f t="shared" si="11"/>
        <v>22043602.149999999</v>
      </c>
      <c r="L87" s="624"/>
    </row>
    <row r="88" spans="1:12" ht="12.75" x14ac:dyDescent="0.2">
      <c r="A88" s="94" t="s">
        <v>343</v>
      </c>
      <c r="B88" s="624"/>
      <c r="C88" s="624"/>
      <c r="D88" s="624"/>
      <c r="E88" s="624"/>
      <c r="F88" s="624">
        <f t="shared" si="12"/>
        <v>0</v>
      </c>
      <c r="G88" s="624">
        <f t="shared" si="10"/>
        <v>0</v>
      </c>
      <c r="H88" s="624"/>
      <c r="I88" s="624"/>
      <c r="J88" s="624">
        <f t="shared" si="13"/>
        <v>0</v>
      </c>
      <c r="K88" s="622">
        <f t="shared" si="11"/>
        <v>0</v>
      </c>
      <c r="L88" s="624"/>
    </row>
    <row r="89" spans="1:12" ht="12.75" x14ac:dyDescent="0.2">
      <c r="A89" s="93" t="s">
        <v>252</v>
      </c>
      <c r="B89" s="624">
        <f>SUM(B90:B95)</f>
        <v>0</v>
      </c>
      <c r="C89" s="624">
        <f>SUM(C90:C95)</f>
        <v>0</v>
      </c>
      <c r="D89" s="624">
        <f>SUM(D90:D95)</f>
        <v>0</v>
      </c>
      <c r="E89" s="624">
        <f>SUM(E90:E95)</f>
        <v>0</v>
      </c>
      <c r="F89" s="624">
        <f t="shared" si="12"/>
        <v>0</v>
      </c>
      <c r="G89" s="624">
        <f>SUM(G90:G95)</f>
        <v>0</v>
      </c>
      <c r="H89" s="624">
        <f>SUM(H90:H95)</f>
        <v>0</v>
      </c>
      <c r="I89" s="624">
        <f>SUM(I90:I95)</f>
        <v>0</v>
      </c>
      <c r="J89" s="624">
        <f t="shared" si="13"/>
        <v>0</v>
      </c>
      <c r="K89" s="622">
        <f>SUM(K90:K95)</f>
        <v>0</v>
      </c>
      <c r="L89" s="624">
        <f>SUM(L90:L95)</f>
        <v>0</v>
      </c>
    </row>
    <row r="90" spans="1:12" ht="12.75" x14ac:dyDescent="0.2">
      <c r="A90" s="94" t="s">
        <v>375</v>
      </c>
      <c r="B90" s="624"/>
      <c r="C90" s="624"/>
      <c r="D90" s="624"/>
      <c r="E90" s="624"/>
      <c r="F90" s="624">
        <f t="shared" si="12"/>
        <v>0</v>
      </c>
      <c r="G90" s="624">
        <f t="shared" ref="G90:G95" si="14">C90-E90</f>
        <v>0</v>
      </c>
      <c r="H90" s="624"/>
      <c r="I90" s="624"/>
      <c r="J90" s="624">
        <f t="shared" si="13"/>
        <v>0</v>
      </c>
      <c r="K90" s="622">
        <f t="shared" ref="K90:K95" si="15">C90-I90</f>
        <v>0</v>
      </c>
      <c r="L90" s="624"/>
    </row>
    <row r="91" spans="1:12" ht="12.75" x14ac:dyDescent="0.2">
      <c r="A91" s="94" t="s">
        <v>376</v>
      </c>
      <c r="B91" s="624"/>
      <c r="C91" s="624"/>
      <c r="D91" s="624"/>
      <c r="E91" s="624"/>
      <c r="F91" s="624">
        <f t="shared" si="12"/>
        <v>0</v>
      </c>
      <c r="G91" s="624">
        <f t="shared" si="14"/>
        <v>0</v>
      </c>
      <c r="H91" s="624"/>
      <c r="I91" s="624"/>
      <c r="J91" s="624">
        <f t="shared" si="13"/>
        <v>0</v>
      </c>
      <c r="K91" s="622">
        <f t="shared" si="15"/>
        <v>0</v>
      </c>
      <c r="L91" s="624"/>
    </row>
    <row r="92" spans="1:12" ht="12.75" x14ac:dyDescent="0.2">
      <c r="A92" s="94" t="s">
        <v>377</v>
      </c>
      <c r="B92" s="624"/>
      <c r="C92" s="624"/>
      <c r="D92" s="624"/>
      <c r="E92" s="624"/>
      <c r="F92" s="624">
        <f t="shared" si="12"/>
        <v>0</v>
      </c>
      <c r="G92" s="624">
        <f t="shared" si="14"/>
        <v>0</v>
      </c>
      <c r="H92" s="624"/>
      <c r="I92" s="624"/>
      <c r="J92" s="624">
        <f t="shared" si="13"/>
        <v>0</v>
      </c>
      <c r="K92" s="622">
        <f t="shared" si="15"/>
        <v>0</v>
      </c>
      <c r="L92" s="624"/>
    </row>
    <row r="93" spans="1:12" ht="12.75" x14ac:dyDescent="0.2">
      <c r="A93" s="94" t="s">
        <v>378</v>
      </c>
      <c r="B93" s="624"/>
      <c r="C93" s="624"/>
      <c r="D93" s="624"/>
      <c r="E93" s="624"/>
      <c r="F93" s="624">
        <f t="shared" si="12"/>
        <v>0</v>
      </c>
      <c r="G93" s="624">
        <f t="shared" si="14"/>
        <v>0</v>
      </c>
      <c r="H93" s="624"/>
      <c r="I93" s="624"/>
      <c r="J93" s="624">
        <f t="shared" si="13"/>
        <v>0</v>
      </c>
      <c r="K93" s="622">
        <f t="shared" si="15"/>
        <v>0</v>
      </c>
      <c r="L93" s="624"/>
    </row>
    <row r="94" spans="1:12" ht="12.75" x14ac:dyDescent="0.2">
      <c r="A94" s="94" t="s">
        <v>349</v>
      </c>
      <c r="B94" s="624"/>
      <c r="C94" s="624"/>
      <c r="D94" s="624"/>
      <c r="E94" s="624"/>
      <c r="F94" s="624">
        <f t="shared" si="12"/>
        <v>0</v>
      </c>
      <c r="G94" s="624">
        <f t="shared" si="14"/>
        <v>0</v>
      </c>
      <c r="H94" s="624"/>
      <c r="I94" s="624"/>
      <c r="J94" s="624">
        <f t="shared" si="13"/>
        <v>0</v>
      </c>
      <c r="K94" s="622">
        <f t="shared" si="15"/>
        <v>0</v>
      </c>
      <c r="L94" s="624"/>
    </row>
    <row r="95" spans="1:12" ht="12.75" x14ac:dyDescent="0.2">
      <c r="A95" s="94" t="s">
        <v>343</v>
      </c>
      <c r="B95" s="624"/>
      <c r="C95" s="624"/>
      <c r="D95" s="624"/>
      <c r="E95" s="624"/>
      <c r="F95" s="624">
        <f t="shared" si="12"/>
        <v>0</v>
      </c>
      <c r="G95" s="624">
        <f t="shared" si="14"/>
        <v>0</v>
      </c>
      <c r="H95" s="624"/>
      <c r="I95" s="624"/>
      <c r="J95" s="624">
        <f t="shared" si="13"/>
        <v>0</v>
      </c>
      <c r="K95" s="622">
        <f t="shared" si="15"/>
        <v>0</v>
      </c>
      <c r="L95" s="624"/>
    </row>
    <row r="96" spans="1:12" ht="12.75" x14ac:dyDescent="0.2">
      <c r="A96" s="93" t="s">
        <v>253</v>
      </c>
      <c r="B96" s="624">
        <f>SUM(B97:B106)</f>
        <v>244604100</v>
      </c>
      <c r="C96" s="624">
        <f>SUM(C97:C106)</f>
        <v>370003377.33000004</v>
      </c>
      <c r="D96" s="624">
        <f>SUM(D97:D106)</f>
        <v>90938413.189999998</v>
      </c>
      <c r="E96" s="624">
        <f>SUM(E97:E106)</f>
        <v>242330652.63</v>
      </c>
      <c r="F96" s="624">
        <f t="shared" si="12"/>
        <v>24.622981429344719</v>
      </c>
      <c r="G96" s="624">
        <f>SUM(G97:G106)</f>
        <v>127672724.70000003</v>
      </c>
      <c r="H96" s="624">
        <f>SUM(H97:H106)</f>
        <v>51515913.139999993</v>
      </c>
      <c r="I96" s="624">
        <f>SUM(I97:I106)</f>
        <v>159292269.47</v>
      </c>
      <c r="J96" s="624">
        <f t="shared" si="13"/>
        <v>20.787265106662687</v>
      </c>
      <c r="K96" s="622">
        <f>SUM(K97:K106)</f>
        <v>210711107.86000001</v>
      </c>
      <c r="L96" s="624">
        <f>SUM(L97:L106)</f>
        <v>0</v>
      </c>
    </row>
    <row r="97" spans="1:12" ht="12.75" x14ac:dyDescent="0.2">
      <c r="A97" s="94" t="s">
        <v>379</v>
      </c>
      <c r="B97" s="624">
        <v>127000500</v>
      </c>
      <c r="C97" s="624">
        <v>204609160.5</v>
      </c>
      <c r="D97" s="624">
        <v>53156895.689999998</v>
      </c>
      <c r="E97" s="624">
        <v>123924167.65000001</v>
      </c>
      <c r="F97" s="624">
        <f t="shared" si="12"/>
        <v>12.591813893853217</v>
      </c>
      <c r="G97" s="624">
        <f t="shared" ref="G97:G106" si="16">C97-E97</f>
        <v>80684992.849999994</v>
      </c>
      <c r="H97" s="624">
        <v>27362661.489999998</v>
      </c>
      <c r="I97" s="624">
        <v>80231396.120000005</v>
      </c>
      <c r="J97" s="624">
        <f t="shared" si="13"/>
        <v>10.470007782381483</v>
      </c>
      <c r="K97" s="622">
        <f t="shared" ref="K97:K106" si="17">C97-I97</f>
        <v>124377764.38</v>
      </c>
      <c r="L97" s="624"/>
    </row>
    <row r="98" spans="1:12" ht="12.75" x14ac:dyDescent="0.2">
      <c r="A98" s="94" t="s">
        <v>380</v>
      </c>
      <c r="B98" s="624">
        <v>7066000</v>
      </c>
      <c r="C98" s="624">
        <v>8043098</v>
      </c>
      <c r="D98" s="624">
        <v>3647486.29</v>
      </c>
      <c r="E98" s="624">
        <v>6857942.4100000001</v>
      </c>
      <c r="F98" s="624">
        <f t="shared" si="12"/>
        <v>0.69682884427655234</v>
      </c>
      <c r="G98" s="624">
        <f t="shared" si="16"/>
        <v>1185155.5899999999</v>
      </c>
      <c r="H98" s="624">
        <v>1384630.7</v>
      </c>
      <c r="I98" s="624">
        <v>2931865.7</v>
      </c>
      <c r="J98" s="624">
        <f t="shared" si="13"/>
        <v>0.38260155226496551</v>
      </c>
      <c r="K98" s="622">
        <f t="shared" si="17"/>
        <v>5111232.3</v>
      </c>
      <c r="L98" s="624"/>
    </row>
    <row r="99" spans="1:12" ht="12.75" x14ac:dyDescent="0.2">
      <c r="A99" s="94" t="s">
        <v>381</v>
      </c>
      <c r="B99" s="624">
        <v>7997000</v>
      </c>
      <c r="C99" s="624">
        <v>12137000</v>
      </c>
      <c r="D99" s="624">
        <v>1896808.64</v>
      </c>
      <c r="E99" s="624">
        <v>8650742.5500000007</v>
      </c>
      <c r="F99" s="624">
        <f t="shared" si="12"/>
        <v>0.87899351917282953</v>
      </c>
      <c r="G99" s="624">
        <f t="shared" si="16"/>
        <v>3486257.4499999993</v>
      </c>
      <c r="H99" s="624">
        <v>1918929.09</v>
      </c>
      <c r="I99" s="624">
        <v>7308432.1100000003</v>
      </c>
      <c r="J99" s="624">
        <f t="shared" si="13"/>
        <v>0.95373313651751412</v>
      </c>
      <c r="K99" s="622">
        <f t="shared" si="17"/>
        <v>4828567.8899999997</v>
      </c>
      <c r="L99" s="624"/>
    </row>
    <row r="100" spans="1:12" ht="12.75" x14ac:dyDescent="0.2">
      <c r="A100" s="94" t="s">
        <v>382</v>
      </c>
      <c r="B100" s="624">
        <v>180100</v>
      </c>
      <c r="C100" s="624">
        <v>180000</v>
      </c>
      <c r="D100" s="624">
        <v>32107.49</v>
      </c>
      <c r="E100" s="624">
        <v>102471.99</v>
      </c>
      <c r="F100" s="624">
        <f t="shared" si="12"/>
        <v>1.0412079030920066E-2</v>
      </c>
      <c r="G100" s="624">
        <f t="shared" si="16"/>
        <v>77528.009999999995</v>
      </c>
      <c r="H100" s="624">
        <v>32107.49</v>
      </c>
      <c r="I100" s="624">
        <v>102471.99</v>
      </c>
      <c r="J100" s="624">
        <f t="shared" si="13"/>
        <v>1.3372352777850646E-2</v>
      </c>
      <c r="K100" s="622">
        <f t="shared" si="17"/>
        <v>77528.009999999995</v>
      </c>
      <c r="L100" s="624"/>
    </row>
    <row r="101" spans="1:12" ht="12.75" x14ac:dyDescent="0.2">
      <c r="A101" s="94" t="s">
        <v>383</v>
      </c>
      <c r="B101" s="624">
        <v>98085500</v>
      </c>
      <c r="C101" s="624">
        <v>140464436.83000001</v>
      </c>
      <c r="D101" s="624">
        <v>31572077</v>
      </c>
      <c r="E101" s="624">
        <v>99892624.189999998</v>
      </c>
      <c r="F101" s="624">
        <f t="shared" si="12"/>
        <v>10.149992184910994</v>
      </c>
      <c r="G101" s="624">
        <f t="shared" si="16"/>
        <v>40571812.640000015</v>
      </c>
      <c r="H101" s="624">
        <v>20222659.890000001</v>
      </c>
      <c r="I101" s="624">
        <v>66713423.600000001</v>
      </c>
      <c r="J101" s="624">
        <f t="shared" si="13"/>
        <v>8.7059442819192512</v>
      </c>
      <c r="K101" s="622">
        <f t="shared" si="17"/>
        <v>73751013.230000019</v>
      </c>
      <c r="L101" s="624"/>
    </row>
    <row r="102" spans="1:12" ht="12.75" x14ac:dyDescent="0.2">
      <c r="A102" s="94" t="s">
        <v>384</v>
      </c>
      <c r="B102" s="624">
        <v>980000</v>
      </c>
      <c r="C102" s="624">
        <v>985073.6</v>
      </c>
      <c r="D102" s="624">
        <v>287035.33</v>
      </c>
      <c r="E102" s="624">
        <v>414528.17</v>
      </c>
      <c r="F102" s="624">
        <f t="shared" si="12"/>
        <v>4.2119803339260499E-2</v>
      </c>
      <c r="G102" s="624">
        <f t="shared" si="16"/>
        <v>570545.42999999993</v>
      </c>
      <c r="H102" s="624">
        <v>123564.36</v>
      </c>
      <c r="I102" s="624">
        <v>216601.1</v>
      </c>
      <c r="J102" s="624">
        <f t="shared" si="13"/>
        <v>2.8265932195427307E-2</v>
      </c>
      <c r="K102" s="622">
        <f t="shared" si="17"/>
        <v>768472.5</v>
      </c>
      <c r="L102" s="624"/>
    </row>
    <row r="103" spans="1:12" ht="12.75" x14ac:dyDescent="0.2">
      <c r="A103" s="94" t="s">
        <v>385</v>
      </c>
      <c r="B103" s="624">
        <v>3295000</v>
      </c>
      <c r="C103" s="624">
        <v>3584608.4</v>
      </c>
      <c r="D103" s="624">
        <v>346002.75</v>
      </c>
      <c r="E103" s="624">
        <v>2488175.67</v>
      </c>
      <c r="F103" s="624">
        <f t="shared" si="12"/>
        <v>0.25282110476094477</v>
      </c>
      <c r="G103" s="624">
        <f t="shared" si="16"/>
        <v>1096432.73</v>
      </c>
      <c r="H103" s="624">
        <v>471360.12</v>
      </c>
      <c r="I103" s="624">
        <v>1788078.85</v>
      </c>
      <c r="J103" s="624">
        <f t="shared" si="13"/>
        <v>0.23334006860619652</v>
      </c>
      <c r="K103" s="622">
        <f t="shared" si="17"/>
        <v>1796529.5499999998</v>
      </c>
      <c r="L103" s="624"/>
    </row>
    <row r="104" spans="1:12" ht="12.75" x14ac:dyDescent="0.2">
      <c r="A104" s="94" t="s">
        <v>532</v>
      </c>
      <c r="B104" s="624"/>
      <c r="C104" s="624"/>
      <c r="D104" s="624"/>
      <c r="E104" s="624"/>
      <c r="F104" s="624">
        <f t="shared" si="12"/>
        <v>0</v>
      </c>
      <c r="G104" s="624">
        <f t="shared" si="16"/>
        <v>0</v>
      </c>
      <c r="H104" s="624"/>
      <c r="I104" s="624"/>
      <c r="J104" s="624">
        <f t="shared" si="13"/>
        <v>0</v>
      </c>
      <c r="K104" s="622">
        <f t="shared" si="17"/>
        <v>0</v>
      </c>
      <c r="L104" s="624"/>
    </row>
    <row r="105" spans="1:12" ht="12.75" x14ac:dyDescent="0.2">
      <c r="A105" s="94" t="s">
        <v>349</v>
      </c>
      <c r="B105" s="624"/>
      <c r="C105" s="624"/>
      <c r="D105" s="624"/>
      <c r="E105" s="624"/>
      <c r="F105" s="624">
        <f t="shared" si="12"/>
        <v>0</v>
      </c>
      <c r="G105" s="624">
        <f t="shared" si="16"/>
        <v>0</v>
      </c>
      <c r="H105" s="624"/>
      <c r="I105" s="624"/>
      <c r="J105" s="624">
        <f t="shared" si="13"/>
        <v>0</v>
      </c>
      <c r="K105" s="622">
        <f t="shared" si="17"/>
        <v>0</v>
      </c>
      <c r="L105" s="624"/>
    </row>
    <row r="106" spans="1:12" ht="12.75" x14ac:dyDescent="0.2">
      <c r="A106" s="94" t="s">
        <v>343</v>
      </c>
      <c r="B106" s="624"/>
      <c r="C106" s="624"/>
      <c r="D106" s="624"/>
      <c r="E106" s="624"/>
      <c r="F106" s="624">
        <f t="shared" si="12"/>
        <v>0</v>
      </c>
      <c r="G106" s="624">
        <f t="shared" si="16"/>
        <v>0</v>
      </c>
      <c r="H106" s="624"/>
      <c r="I106" s="624"/>
      <c r="J106" s="624">
        <f t="shared" si="13"/>
        <v>0</v>
      </c>
      <c r="K106" s="622">
        <f t="shared" si="17"/>
        <v>0</v>
      </c>
      <c r="L106" s="624"/>
    </row>
    <row r="107" spans="1:12" ht="12.75" x14ac:dyDescent="0.2">
      <c r="A107" s="93" t="s">
        <v>254</v>
      </c>
      <c r="B107" s="624">
        <f>SUM(B108:B111)</f>
        <v>11119900</v>
      </c>
      <c r="C107" s="624">
        <f>SUM(C108:C111)</f>
        <v>11846805.33</v>
      </c>
      <c r="D107" s="624">
        <f>SUM(D108:D111)</f>
        <v>839553.14</v>
      </c>
      <c r="E107" s="624">
        <f>SUM(E108:E111)</f>
        <v>6091975.9399999995</v>
      </c>
      <c r="F107" s="624">
        <f t="shared" si="12"/>
        <v>0.61899973779901762</v>
      </c>
      <c r="G107" s="624">
        <f>SUM(G108:G111)</f>
        <v>5754829.3900000006</v>
      </c>
      <c r="H107" s="624">
        <f>SUM(H108:H111)</f>
        <v>1048523.89</v>
      </c>
      <c r="I107" s="624">
        <f>SUM(I108:I111)</f>
        <v>5117951.8599999994</v>
      </c>
      <c r="J107" s="624">
        <f t="shared" si="13"/>
        <v>0.66788063520555085</v>
      </c>
      <c r="K107" s="622">
        <f>SUM(K108:K111)</f>
        <v>6728853.4700000007</v>
      </c>
      <c r="L107" s="624">
        <f>SUM(L108:L111)</f>
        <v>0</v>
      </c>
    </row>
    <row r="108" spans="1:12" ht="12.75" x14ac:dyDescent="0.2">
      <c r="A108" s="94" t="s">
        <v>386</v>
      </c>
      <c r="B108" s="624">
        <v>2562400</v>
      </c>
      <c r="C108" s="624">
        <v>825478.19</v>
      </c>
      <c r="D108" s="624">
        <v>0</v>
      </c>
      <c r="E108" s="624">
        <v>825478.19</v>
      </c>
      <c r="F108" s="624">
        <f t="shared" si="12"/>
        <v>8.3876034344417927E-2</v>
      </c>
      <c r="G108" s="624">
        <f>C108-E108</f>
        <v>0</v>
      </c>
      <c r="H108" s="624">
        <v>0</v>
      </c>
      <c r="I108" s="624">
        <v>825478.19</v>
      </c>
      <c r="J108" s="624">
        <f t="shared" si="13"/>
        <v>0.10772295499581516</v>
      </c>
      <c r="K108" s="622">
        <f>C108-I108</f>
        <v>0</v>
      </c>
      <c r="L108" s="624"/>
    </row>
    <row r="109" spans="1:12" ht="12.75" x14ac:dyDescent="0.2">
      <c r="A109" s="94" t="s">
        <v>387</v>
      </c>
      <c r="B109" s="624">
        <v>8557500</v>
      </c>
      <c r="C109" s="624">
        <v>11021327.140000001</v>
      </c>
      <c r="D109" s="624">
        <v>839553.14</v>
      </c>
      <c r="E109" s="624">
        <v>5266497.75</v>
      </c>
      <c r="F109" s="624">
        <f t="shared" si="12"/>
        <v>0.5351237034545997</v>
      </c>
      <c r="G109" s="624">
        <f>C109-E109</f>
        <v>5754829.3900000006</v>
      </c>
      <c r="H109" s="624">
        <v>1048523.89</v>
      </c>
      <c r="I109" s="624">
        <v>4292473.67</v>
      </c>
      <c r="J109" s="624">
        <f t="shared" si="13"/>
        <v>0.56015768020973578</v>
      </c>
      <c r="K109" s="622">
        <f>C109-I109</f>
        <v>6728853.4700000007</v>
      </c>
      <c r="L109" s="624"/>
    </row>
    <row r="110" spans="1:12" ht="12.75" x14ac:dyDescent="0.2">
      <c r="A110" s="94" t="s">
        <v>349</v>
      </c>
      <c r="B110" s="624"/>
      <c r="C110" s="624"/>
      <c r="D110" s="624"/>
      <c r="E110" s="624"/>
      <c r="F110" s="624">
        <f t="shared" si="12"/>
        <v>0</v>
      </c>
      <c r="G110" s="624">
        <f>C110-E110</f>
        <v>0</v>
      </c>
      <c r="H110" s="624"/>
      <c r="I110" s="624"/>
      <c r="J110" s="624">
        <f t="shared" si="13"/>
        <v>0</v>
      </c>
      <c r="K110" s="622">
        <f>C110-I110</f>
        <v>0</v>
      </c>
      <c r="L110" s="624"/>
    </row>
    <row r="111" spans="1:12" ht="12.75" x14ac:dyDescent="0.2">
      <c r="A111" s="94" t="s">
        <v>343</v>
      </c>
      <c r="B111" s="624"/>
      <c r="C111" s="624"/>
      <c r="D111" s="624"/>
      <c r="E111" s="624"/>
      <c r="F111" s="624">
        <f t="shared" si="12"/>
        <v>0</v>
      </c>
      <c r="G111" s="624">
        <f>C111-E111</f>
        <v>0</v>
      </c>
      <c r="H111" s="624"/>
      <c r="I111" s="624"/>
      <c r="J111" s="624">
        <f t="shared" si="13"/>
        <v>0</v>
      </c>
      <c r="K111" s="622">
        <f>C111-I111</f>
        <v>0</v>
      </c>
      <c r="L111" s="624"/>
    </row>
    <row r="112" spans="1:12" ht="12.75" x14ac:dyDescent="0.2">
      <c r="A112" s="93" t="s">
        <v>255</v>
      </c>
      <c r="B112" s="624">
        <f>SUM(B113:B117)</f>
        <v>0</v>
      </c>
      <c r="C112" s="624">
        <f>SUM(C113:C117)</f>
        <v>0</v>
      </c>
      <c r="D112" s="624">
        <f>SUM(D113:D117)</f>
        <v>0</v>
      </c>
      <c r="E112" s="624">
        <f>SUM(E113:E117)</f>
        <v>0</v>
      </c>
      <c r="F112" s="624">
        <f t="shared" si="12"/>
        <v>0</v>
      </c>
      <c r="G112" s="624">
        <f>SUM(G113:G117)</f>
        <v>0</v>
      </c>
      <c r="H112" s="624">
        <f>SUM(H113:H117)</f>
        <v>0</v>
      </c>
      <c r="I112" s="624">
        <f>SUM(I113:I117)</f>
        <v>0</v>
      </c>
      <c r="J112" s="624">
        <f t="shared" si="13"/>
        <v>0</v>
      </c>
      <c r="K112" s="622">
        <f>SUM(K113:K117)</f>
        <v>0</v>
      </c>
      <c r="L112" s="624">
        <f>SUM(L113:L117)</f>
        <v>0</v>
      </c>
    </row>
    <row r="113" spans="1:12" ht="12.75" x14ac:dyDescent="0.2">
      <c r="A113" s="94" t="s">
        <v>388</v>
      </c>
      <c r="B113" s="624"/>
      <c r="C113" s="624"/>
      <c r="D113" s="624"/>
      <c r="E113" s="624"/>
      <c r="F113" s="624">
        <f t="shared" si="12"/>
        <v>0</v>
      </c>
      <c r="G113" s="624">
        <f>C113-E113</f>
        <v>0</v>
      </c>
      <c r="H113" s="624"/>
      <c r="I113" s="624"/>
      <c r="J113" s="624">
        <f t="shared" si="13"/>
        <v>0</v>
      </c>
      <c r="K113" s="622">
        <f>C113-I113</f>
        <v>0</v>
      </c>
      <c r="L113" s="624"/>
    </row>
    <row r="114" spans="1:12" ht="12.75" x14ac:dyDescent="0.2">
      <c r="A114" s="94" t="s">
        <v>389</v>
      </c>
      <c r="B114" s="624"/>
      <c r="C114" s="624"/>
      <c r="D114" s="624"/>
      <c r="E114" s="624"/>
      <c r="F114" s="624">
        <f t="shared" si="12"/>
        <v>0</v>
      </c>
      <c r="G114" s="624">
        <f>C114-E114</f>
        <v>0</v>
      </c>
      <c r="H114" s="624"/>
      <c r="I114" s="624"/>
      <c r="J114" s="624">
        <f t="shared" si="13"/>
        <v>0</v>
      </c>
      <c r="K114" s="622">
        <f>C114-I114</f>
        <v>0</v>
      </c>
      <c r="L114" s="624"/>
    </row>
    <row r="115" spans="1:12" ht="12.75" x14ac:dyDescent="0.2">
      <c r="A115" s="94" t="s">
        <v>390</v>
      </c>
      <c r="B115" s="624"/>
      <c r="C115" s="624"/>
      <c r="D115" s="624"/>
      <c r="E115" s="624"/>
      <c r="F115" s="624">
        <f t="shared" si="12"/>
        <v>0</v>
      </c>
      <c r="G115" s="624">
        <f>C115-E115</f>
        <v>0</v>
      </c>
      <c r="H115" s="624"/>
      <c r="I115" s="624"/>
      <c r="J115" s="624">
        <f t="shared" si="13"/>
        <v>0</v>
      </c>
      <c r="K115" s="622">
        <f>C115-I115</f>
        <v>0</v>
      </c>
      <c r="L115" s="624"/>
    </row>
    <row r="116" spans="1:12" ht="12.75" x14ac:dyDescent="0.2">
      <c r="A116" s="94" t="s">
        <v>349</v>
      </c>
      <c r="B116" s="624"/>
      <c r="C116" s="624"/>
      <c r="D116" s="624"/>
      <c r="E116" s="624"/>
      <c r="F116" s="624">
        <f t="shared" ref="F116:F147" si="18">IF($E$214&gt;0,E116/$E$214,0)*100</f>
        <v>0</v>
      </c>
      <c r="G116" s="624">
        <f>C116-E116</f>
        <v>0</v>
      </c>
      <c r="H116" s="624"/>
      <c r="I116" s="624"/>
      <c r="J116" s="624">
        <f t="shared" ref="J116:J147" si="19">IF($I$214&gt;0,I116/$I$214,0)*100</f>
        <v>0</v>
      </c>
      <c r="K116" s="622">
        <f>C116-I116</f>
        <v>0</v>
      </c>
      <c r="L116" s="624"/>
    </row>
    <row r="117" spans="1:12" ht="12.75" x14ac:dyDescent="0.2">
      <c r="A117" s="94" t="s">
        <v>343</v>
      </c>
      <c r="B117" s="624"/>
      <c r="C117" s="624"/>
      <c r="D117" s="624"/>
      <c r="E117" s="624"/>
      <c r="F117" s="624">
        <f t="shared" si="18"/>
        <v>0</v>
      </c>
      <c r="G117" s="624">
        <f>C117-E117</f>
        <v>0</v>
      </c>
      <c r="H117" s="624"/>
      <c r="I117" s="624"/>
      <c r="J117" s="624">
        <f t="shared" si="19"/>
        <v>0</v>
      </c>
      <c r="K117" s="622">
        <f>C117-I117</f>
        <v>0</v>
      </c>
      <c r="L117" s="624"/>
    </row>
    <row r="118" spans="1:12" ht="12.75" x14ac:dyDescent="0.2">
      <c r="A118" s="93" t="s">
        <v>256</v>
      </c>
      <c r="B118" s="624">
        <f>SUM(B119:B123)</f>
        <v>130172000</v>
      </c>
      <c r="C118" s="624">
        <f>SUM(C119:C123)</f>
        <v>151834020.88</v>
      </c>
      <c r="D118" s="624">
        <f>SUM(D119:D123)</f>
        <v>37919003.189999998</v>
      </c>
      <c r="E118" s="624">
        <f>SUM(E119:E123)</f>
        <v>123044478.29999998</v>
      </c>
      <c r="F118" s="624">
        <f t="shared" si="18"/>
        <v>12.502429516377392</v>
      </c>
      <c r="G118" s="624">
        <f>SUM(G119:G123)</f>
        <v>28789542.580000006</v>
      </c>
      <c r="H118" s="624">
        <f>SUM(H119:H123)</f>
        <v>28894643.530000001</v>
      </c>
      <c r="I118" s="624">
        <f>SUM(I119:I123)</f>
        <v>89916120.819999993</v>
      </c>
      <c r="J118" s="624">
        <f t="shared" si="19"/>
        <v>11.733841491912873</v>
      </c>
      <c r="K118" s="622">
        <f>SUM(K119:K123)</f>
        <v>61917900.060000002</v>
      </c>
      <c r="L118" s="624">
        <f>SUM(L119:L123)</f>
        <v>0</v>
      </c>
    </row>
    <row r="119" spans="1:12" ht="12.75" x14ac:dyDescent="0.2">
      <c r="A119" s="94" t="s">
        <v>391</v>
      </c>
      <c r="B119" s="624">
        <v>21875000</v>
      </c>
      <c r="C119" s="624">
        <v>34672714</v>
      </c>
      <c r="D119" s="624">
        <v>5358402.2</v>
      </c>
      <c r="E119" s="624">
        <v>21696532.210000001</v>
      </c>
      <c r="F119" s="624">
        <f t="shared" si="18"/>
        <v>2.2045634916177859</v>
      </c>
      <c r="G119" s="624">
        <f>C119-E119</f>
        <v>12976181.789999999</v>
      </c>
      <c r="H119" s="624">
        <v>5201471.8600000003</v>
      </c>
      <c r="I119" s="624">
        <v>18728198.510000002</v>
      </c>
      <c r="J119" s="624">
        <f t="shared" si="19"/>
        <v>2.4439856917908669</v>
      </c>
      <c r="K119" s="622">
        <f>C119-I119</f>
        <v>15944515.489999998</v>
      </c>
      <c r="L119" s="624"/>
    </row>
    <row r="120" spans="1:12" ht="12.75" x14ac:dyDescent="0.2">
      <c r="A120" s="94" t="s">
        <v>392</v>
      </c>
      <c r="B120" s="624">
        <v>104697000</v>
      </c>
      <c r="C120" s="624">
        <v>108336000</v>
      </c>
      <c r="D120" s="624">
        <v>32560600.989999998</v>
      </c>
      <c r="E120" s="624">
        <v>92522639.209999993</v>
      </c>
      <c r="F120" s="624">
        <f t="shared" si="18"/>
        <v>9.401135194152312</v>
      </c>
      <c r="G120" s="624">
        <f>C120-E120</f>
        <v>15813360.790000007</v>
      </c>
      <c r="H120" s="624">
        <v>21711210.280000001</v>
      </c>
      <c r="I120" s="624">
        <v>65384691.57</v>
      </c>
      <c r="J120" s="624">
        <f t="shared" si="19"/>
        <v>8.5325478888913651</v>
      </c>
      <c r="K120" s="622">
        <f>C120-I120</f>
        <v>42951308.43</v>
      </c>
      <c r="L120" s="624"/>
    </row>
    <row r="121" spans="1:12" ht="12.75" x14ac:dyDescent="0.2">
      <c r="A121" s="94" t="s">
        <v>393</v>
      </c>
      <c r="B121" s="624">
        <v>3600000</v>
      </c>
      <c r="C121" s="624">
        <v>8825306.8800000008</v>
      </c>
      <c r="D121" s="624">
        <v>0</v>
      </c>
      <c r="E121" s="624">
        <v>8825306.8800000008</v>
      </c>
      <c r="F121" s="624">
        <f t="shared" si="18"/>
        <v>0.89673083060729675</v>
      </c>
      <c r="G121" s="624">
        <f>C121-E121</f>
        <v>0</v>
      </c>
      <c r="H121" s="624">
        <v>1981961.39</v>
      </c>
      <c r="I121" s="624">
        <v>5803230.7400000002</v>
      </c>
      <c r="J121" s="624">
        <f t="shared" si="19"/>
        <v>0.75730791123064212</v>
      </c>
      <c r="K121" s="622">
        <f>C121-I121</f>
        <v>3022076.1400000006</v>
      </c>
      <c r="L121" s="624"/>
    </row>
    <row r="122" spans="1:12" ht="12.75" x14ac:dyDescent="0.2">
      <c r="A122" s="94" t="s">
        <v>349</v>
      </c>
      <c r="B122" s="624"/>
      <c r="C122" s="624"/>
      <c r="D122" s="624"/>
      <c r="E122" s="624"/>
      <c r="F122" s="624">
        <f t="shared" si="18"/>
        <v>0</v>
      </c>
      <c r="G122" s="624">
        <f>C122-E122</f>
        <v>0</v>
      </c>
      <c r="H122" s="624"/>
      <c r="I122" s="624"/>
      <c r="J122" s="624">
        <f t="shared" si="19"/>
        <v>0</v>
      </c>
      <c r="K122" s="622">
        <f>C122-I122</f>
        <v>0</v>
      </c>
      <c r="L122" s="624"/>
    </row>
    <row r="123" spans="1:12" ht="12.75" x14ac:dyDescent="0.2">
      <c r="A123" s="94" t="s">
        <v>343</v>
      </c>
      <c r="B123" s="624"/>
      <c r="C123" s="624"/>
      <c r="D123" s="624"/>
      <c r="E123" s="624"/>
      <c r="F123" s="624">
        <f t="shared" si="18"/>
        <v>0</v>
      </c>
      <c r="G123" s="624">
        <f>C123-E123</f>
        <v>0</v>
      </c>
      <c r="H123" s="624"/>
      <c r="I123" s="624"/>
      <c r="J123" s="624">
        <f t="shared" si="19"/>
        <v>0</v>
      </c>
      <c r="K123" s="622">
        <f>C123-I123</f>
        <v>0</v>
      </c>
      <c r="L123" s="624"/>
    </row>
    <row r="124" spans="1:12" ht="12.75" x14ac:dyDescent="0.2">
      <c r="A124" s="93" t="s">
        <v>257</v>
      </c>
      <c r="B124" s="624">
        <f>SUM(B125:B128)</f>
        <v>2168000</v>
      </c>
      <c r="C124" s="624">
        <f>SUM(C125:C128)</f>
        <v>6469654.5</v>
      </c>
      <c r="D124" s="624">
        <f>SUM(D125:D128)</f>
        <v>-1848220.99</v>
      </c>
      <c r="E124" s="624">
        <f>SUM(E125:E128)</f>
        <v>2040931.06</v>
      </c>
      <c r="F124" s="624">
        <f t="shared" si="18"/>
        <v>0.20737701583993309</v>
      </c>
      <c r="G124" s="624">
        <f>SUM(G125:G128)</f>
        <v>4428723.4399999995</v>
      </c>
      <c r="H124" s="624">
        <f>SUM(H125:H128)</f>
        <v>321511.40999999997</v>
      </c>
      <c r="I124" s="624">
        <f>SUM(I125:I128)</f>
        <v>1946330.08</v>
      </c>
      <c r="J124" s="624">
        <f t="shared" si="19"/>
        <v>0.25399148051972315</v>
      </c>
      <c r="K124" s="622">
        <f>SUM(K125:K128)</f>
        <v>4523324.42</v>
      </c>
      <c r="L124" s="624">
        <f>SUM(L125:L128)</f>
        <v>0</v>
      </c>
    </row>
    <row r="125" spans="1:12" ht="12.75" x14ac:dyDescent="0.2">
      <c r="A125" s="94" t="s">
        <v>394</v>
      </c>
      <c r="B125" s="624"/>
      <c r="C125" s="624"/>
      <c r="D125" s="624"/>
      <c r="E125" s="624"/>
      <c r="F125" s="624">
        <f t="shared" si="18"/>
        <v>0</v>
      </c>
      <c r="G125" s="624">
        <f>C125-E125</f>
        <v>0</v>
      </c>
      <c r="H125" s="624"/>
      <c r="I125" s="624"/>
      <c r="J125" s="624">
        <f t="shared" si="19"/>
        <v>0</v>
      </c>
      <c r="K125" s="622">
        <f>C125-I125</f>
        <v>0</v>
      </c>
      <c r="L125" s="624"/>
    </row>
    <row r="126" spans="1:12" ht="12.75" x14ac:dyDescent="0.2">
      <c r="A126" s="94" t="s">
        <v>395</v>
      </c>
      <c r="B126" s="624">
        <v>2168000</v>
      </c>
      <c r="C126" s="624">
        <v>6469654.5</v>
      </c>
      <c r="D126" s="624">
        <v>-1848220.99</v>
      </c>
      <c r="E126" s="624">
        <v>2040931.06</v>
      </c>
      <c r="F126" s="624">
        <f t="shared" si="18"/>
        <v>0.20737701583993309</v>
      </c>
      <c r="G126" s="624">
        <f>C126-E126</f>
        <v>4428723.4399999995</v>
      </c>
      <c r="H126" s="624">
        <v>321511.40999999997</v>
      </c>
      <c r="I126" s="624">
        <v>1946330.08</v>
      </c>
      <c r="J126" s="624">
        <f t="shared" si="19"/>
        <v>0.25399148051972315</v>
      </c>
      <c r="K126" s="622">
        <f>C126-I126</f>
        <v>4523324.42</v>
      </c>
      <c r="L126" s="624"/>
    </row>
    <row r="127" spans="1:12" ht="12.75" x14ac:dyDescent="0.2">
      <c r="A127" s="94" t="s">
        <v>349</v>
      </c>
      <c r="B127" s="624"/>
      <c r="C127" s="624"/>
      <c r="D127" s="624"/>
      <c r="E127" s="624"/>
      <c r="F127" s="624">
        <f t="shared" si="18"/>
        <v>0</v>
      </c>
      <c r="G127" s="624">
        <f>C127-E127</f>
        <v>0</v>
      </c>
      <c r="H127" s="624"/>
      <c r="I127" s="624"/>
      <c r="J127" s="624">
        <f t="shared" si="19"/>
        <v>0</v>
      </c>
      <c r="K127" s="622">
        <f>C127-I127</f>
        <v>0</v>
      </c>
      <c r="L127" s="624"/>
    </row>
    <row r="128" spans="1:12" ht="12.75" x14ac:dyDescent="0.2">
      <c r="A128" s="94" t="s">
        <v>343</v>
      </c>
      <c r="B128" s="624"/>
      <c r="C128" s="624"/>
      <c r="D128" s="624"/>
      <c r="E128" s="624"/>
      <c r="F128" s="624">
        <f t="shared" si="18"/>
        <v>0</v>
      </c>
      <c r="G128" s="624">
        <f>C128-E128</f>
        <v>0</v>
      </c>
      <c r="H128" s="624"/>
      <c r="I128" s="624"/>
      <c r="J128" s="624">
        <f t="shared" si="19"/>
        <v>0</v>
      </c>
      <c r="K128" s="622">
        <f>C128-I128</f>
        <v>0</v>
      </c>
      <c r="L128" s="624"/>
    </row>
    <row r="129" spans="1:12" ht="12.75" x14ac:dyDescent="0.2">
      <c r="A129" s="93" t="s">
        <v>258</v>
      </c>
      <c r="B129" s="624">
        <f>SUM(B130:B133)</f>
        <v>110192000</v>
      </c>
      <c r="C129" s="624">
        <f>SUM(C130:C133)</f>
        <v>126108067.03</v>
      </c>
      <c r="D129" s="624">
        <f>SUM(D130:D133)</f>
        <v>19352621.780000001</v>
      </c>
      <c r="E129" s="624">
        <f>SUM(E130:E133)</f>
        <v>93353243.900000006</v>
      </c>
      <c r="F129" s="624">
        <f t="shared" si="18"/>
        <v>9.4855321271652535</v>
      </c>
      <c r="G129" s="624">
        <f>SUM(G130:G133)</f>
        <v>32754823.129999995</v>
      </c>
      <c r="H129" s="624">
        <f>SUM(H130:H133)</f>
        <v>23736774.27</v>
      </c>
      <c r="I129" s="624">
        <f>SUM(I130:I133)</f>
        <v>69889095.439999998</v>
      </c>
      <c r="J129" s="624">
        <f t="shared" si="19"/>
        <v>9.1203619598736463</v>
      </c>
      <c r="K129" s="622">
        <f>SUM(K130:K133)</f>
        <v>56218971.590000004</v>
      </c>
      <c r="L129" s="624">
        <f>SUM(L130:L133)</f>
        <v>0</v>
      </c>
    </row>
    <row r="130" spans="1:12" ht="12.75" x14ac:dyDescent="0.2">
      <c r="A130" s="94" t="s">
        <v>396</v>
      </c>
      <c r="B130" s="624"/>
      <c r="C130" s="624"/>
      <c r="D130" s="624"/>
      <c r="E130" s="624"/>
      <c r="F130" s="624">
        <f t="shared" si="18"/>
        <v>0</v>
      </c>
      <c r="G130" s="624">
        <f>C130-E130</f>
        <v>0</v>
      </c>
      <c r="H130" s="624"/>
      <c r="I130" s="624"/>
      <c r="J130" s="624">
        <f t="shared" si="19"/>
        <v>0</v>
      </c>
      <c r="K130" s="622">
        <f>C130-I130</f>
        <v>0</v>
      </c>
      <c r="L130" s="624"/>
    </row>
    <row r="131" spans="1:12" ht="12.75" x14ac:dyDescent="0.2">
      <c r="A131" s="94" t="s">
        <v>397</v>
      </c>
      <c r="B131" s="624">
        <v>110192000</v>
      </c>
      <c r="C131" s="624">
        <v>126108067.03</v>
      </c>
      <c r="D131" s="624">
        <v>19352621.780000001</v>
      </c>
      <c r="E131" s="624">
        <v>93353243.900000006</v>
      </c>
      <c r="F131" s="624">
        <f t="shared" si="18"/>
        <v>9.4855321271652535</v>
      </c>
      <c r="G131" s="624">
        <f>C131-E131</f>
        <v>32754823.129999995</v>
      </c>
      <c r="H131" s="624">
        <v>23736774.27</v>
      </c>
      <c r="I131" s="624">
        <v>69889095.439999998</v>
      </c>
      <c r="J131" s="624">
        <f t="shared" si="19"/>
        <v>9.1203619598736463</v>
      </c>
      <c r="K131" s="622">
        <f>C131-I131</f>
        <v>56218971.590000004</v>
      </c>
      <c r="L131" s="624"/>
    </row>
    <row r="132" spans="1:12" ht="12.75" x14ac:dyDescent="0.2">
      <c r="A132" s="94" t="s">
        <v>349</v>
      </c>
      <c r="B132" s="624"/>
      <c r="C132" s="624"/>
      <c r="D132" s="624"/>
      <c r="E132" s="624"/>
      <c r="F132" s="624">
        <f t="shared" si="18"/>
        <v>0</v>
      </c>
      <c r="G132" s="624">
        <f>C132-E132</f>
        <v>0</v>
      </c>
      <c r="H132" s="624"/>
      <c r="I132" s="624"/>
      <c r="J132" s="624">
        <f t="shared" si="19"/>
        <v>0</v>
      </c>
      <c r="K132" s="622">
        <f>C132-I132</f>
        <v>0</v>
      </c>
      <c r="L132" s="624"/>
    </row>
    <row r="133" spans="1:12" ht="12.75" x14ac:dyDescent="0.2">
      <c r="A133" s="94" t="s">
        <v>343</v>
      </c>
      <c r="B133" s="624"/>
      <c r="C133" s="624"/>
      <c r="D133" s="624"/>
      <c r="E133" s="624"/>
      <c r="F133" s="624">
        <f t="shared" si="18"/>
        <v>0</v>
      </c>
      <c r="G133" s="624">
        <f>C133-E133</f>
        <v>0</v>
      </c>
      <c r="H133" s="624"/>
      <c r="I133" s="624"/>
      <c r="J133" s="624">
        <f t="shared" si="19"/>
        <v>0</v>
      </c>
      <c r="K133" s="622">
        <f>C133-I133</f>
        <v>0</v>
      </c>
      <c r="L133" s="624"/>
    </row>
    <row r="134" spans="1:12" ht="12.75" x14ac:dyDescent="0.2">
      <c r="A134" s="93" t="s">
        <v>259</v>
      </c>
      <c r="B134" s="624">
        <f>SUM(B135:B141)</f>
        <v>1066000</v>
      </c>
      <c r="C134" s="624">
        <f>SUM(C135:C141)</f>
        <v>1072978.06</v>
      </c>
      <c r="D134" s="624">
        <f>SUM(D135:D141)</f>
        <v>2428.3000000000002</v>
      </c>
      <c r="E134" s="624">
        <f>SUM(E135:E141)</f>
        <v>745185.3</v>
      </c>
      <c r="F134" s="624">
        <f t="shared" si="18"/>
        <v>7.5717552047929196E-2</v>
      </c>
      <c r="G134" s="624">
        <f>SUM(G135:G141)</f>
        <v>327792.76</v>
      </c>
      <c r="H134" s="624">
        <f>SUM(H135:H141)</f>
        <v>314384.5</v>
      </c>
      <c r="I134" s="624">
        <f>SUM(I135:I141)</f>
        <v>742757</v>
      </c>
      <c r="J134" s="624">
        <f t="shared" si="19"/>
        <v>9.6928034990030054E-2</v>
      </c>
      <c r="K134" s="622">
        <f>SUM(K135:K141)</f>
        <v>330221.06</v>
      </c>
      <c r="L134" s="624">
        <f>SUM(L135:L141)</f>
        <v>0</v>
      </c>
    </row>
    <row r="135" spans="1:12" ht="12.75" x14ac:dyDescent="0.2">
      <c r="A135" s="94" t="s">
        <v>398</v>
      </c>
      <c r="B135" s="624">
        <v>340000</v>
      </c>
      <c r="C135" s="624">
        <v>346978.06</v>
      </c>
      <c r="D135" s="624">
        <v>2428.3000000000002</v>
      </c>
      <c r="E135" s="624">
        <v>30384.3</v>
      </c>
      <c r="F135" s="624">
        <f t="shared" si="18"/>
        <v>3.0873191093408504E-3</v>
      </c>
      <c r="G135" s="624">
        <f t="shared" ref="G135:G141" si="20">C135-E135</f>
        <v>316593.76</v>
      </c>
      <c r="H135" s="624">
        <v>11956</v>
      </c>
      <c r="I135" s="624">
        <v>27956</v>
      </c>
      <c r="J135" s="624">
        <f t="shared" si="19"/>
        <v>3.6481920011272599E-3</v>
      </c>
      <c r="K135" s="622">
        <f t="shared" ref="K135:K141" si="21">C135-I135</f>
        <v>319022.06</v>
      </c>
      <c r="L135" s="624"/>
    </row>
    <row r="136" spans="1:12" ht="12.75" x14ac:dyDescent="0.2">
      <c r="A136" s="94" t="s">
        <v>399</v>
      </c>
      <c r="B136" s="624"/>
      <c r="C136" s="624"/>
      <c r="D136" s="624"/>
      <c r="E136" s="624"/>
      <c r="F136" s="624">
        <f t="shared" si="18"/>
        <v>0</v>
      </c>
      <c r="G136" s="624">
        <f t="shared" si="20"/>
        <v>0</v>
      </c>
      <c r="H136" s="624"/>
      <c r="I136" s="624"/>
      <c r="J136" s="624">
        <f t="shared" si="19"/>
        <v>0</v>
      </c>
      <c r="K136" s="622">
        <f t="shared" si="21"/>
        <v>0</v>
      </c>
      <c r="L136" s="624"/>
    </row>
    <row r="137" spans="1:12" ht="12.75" x14ac:dyDescent="0.2">
      <c r="A137" s="94" t="s">
        <v>400</v>
      </c>
      <c r="B137" s="624"/>
      <c r="C137" s="624"/>
      <c r="D137" s="624"/>
      <c r="E137" s="624"/>
      <c r="F137" s="624">
        <f t="shared" si="18"/>
        <v>0</v>
      </c>
      <c r="G137" s="624">
        <f t="shared" si="20"/>
        <v>0</v>
      </c>
      <c r="H137" s="624"/>
      <c r="I137" s="624"/>
      <c r="J137" s="624">
        <f t="shared" si="19"/>
        <v>0</v>
      </c>
      <c r="K137" s="622">
        <f t="shared" si="21"/>
        <v>0</v>
      </c>
      <c r="L137" s="624"/>
    </row>
    <row r="138" spans="1:12" ht="12.75" x14ac:dyDescent="0.2">
      <c r="A138" s="94" t="s">
        <v>401</v>
      </c>
      <c r="B138" s="624">
        <v>726000</v>
      </c>
      <c r="C138" s="624">
        <v>726000</v>
      </c>
      <c r="D138" s="624">
        <v>0</v>
      </c>
      <c r="E138" s="624">
        <v>714801</v>
      </c>
      <c r="F138" s="624">
        <f t="shared" si="18"/>
        <v>7.2630232938588335E-2</v>
      </c>
      <c r="G138" s="624">
        <f t="shared" si="20"/>
        <v>11199</v>
      </c>
      <c r="H138" s="624">
        <v>302428.5</v>
      </c>
      <c r="I138" s="624">
        <v>714801</v>
      </c>
      <c r="J138" s="624">
        <f t="shared" si="19"/>
        <v>9.3279842988902795E-2</v>
      </c>
      <c r="K138" s="622">
        <f t="shared" si="21"/>
        <v>11199</v>
      </c>
      <c r="L138" s="624"/>
    </row>
    <row r="139" spans="1:12" ht="12.75" x14ac:dyDescent="0.2">
      <c r="A139" s="94" t="s">
        <v>402</v>
      </c>
      <c r="B139" s="624"/>
      <c r="C139" s="624"/>
      <c r="D139" s="624"/>
      <c r="E139" s="624"/>
      <c r="F139" s="624">
        <f t="shared" si="18"/>
        <v>0</v>
      </c>
      <c r="G139" s="624">
        <f t="shared" si="20"/>
        <v>0</v>
      </c>
      <c r="H139" s="624"/>
      <c r="I139" s="624"/>
      <c r="J139" s="624">
        <f t="shared" si="19"/>
        <v>0</v>
      </c>
      <c r="K139" s="622">
        <f t="shared" si="21"/>
        <v>0</v>
      </c>
      <c r="L139" s="624"/>
    </row>
    <row r="140" spans="1:12" ht="12.75" x14ac:dyDescent="0.2">
      <c r="A140" s="94" t="s">
        <v>349</v>
      </c>
      <c r="B140" s="624"/>
      <c r="C140" s="624"/>
      <c r="D140" s="624"/>
      <c r="E140" s="624"/>
      <c r="F140" s="624">
        <f t="shared" si="18"/>
        <v>0</v>
      </c>
      <c r="G140" s="624">
        <f t="shared" si="20"/>
        <v>0</v>
      </c>
      <c r="H140" s="624"/>
      <c r="I140" s="624"/>
      <c r="J140" s="624">
        <f t="shared" si="19"/>
        <v>0</v>
      </c>
      <c r="K140" s="622">
        <f t="shared" si="21"/>
        <v>0</v>
      </c>
      <c r="L140" s="624"/>
    </row>
    <row r="141" spans="1:12" ht="12.75" x14ac:dyDescent="0.2">
      <c r="A141" s="94" t="s">
        <v>343</v>
      </c>
      <c r="B141" s="624"/>
      <c r="C141" s="624"/>
      <c r="D141" s="624"/>
      <c r="E141" s="624"/>
      <c r="F141" s="624">
        <f t="shared" si="18"/>
        <v>0</v>
      </c>
      <c r="G141" s="624">
        <f t="shared" si="20"/>
        <v>0</v>
      </c>
      <c r="H141" s="624"/>
      <c r="I141" s="624"/>
      <c r="J141" s="624">
        <f t="shared" si="19"/>
        <v>0</v>
      </c>
      <c r="K141" s="622">
        <f t="shared" si="21"/>
        <v>0</v>
      </c>
      <c r="L141" s="624"/>
    </row>
    <row r="142" spans="1:12" ht="12.75" x14ac:dyDescent="0.2">
      <c r="A142" s="93" t="s">
        <v>260</v>
      </c>
      <c r="B142" s="624">
        <f>SUM(B143:B147)</f>
        <v>0</v>
      </c>
      <c r="C142" s="624">
        <f>SUM(C143:C147)</f>
        <v>0</v>
      </c>
      <c r="D142" s="624">
        <f>SUM(D143:D147)</f>
        <v>0</v>
      </c>
      <c r="E142" s="624">
        <f>SUM(E143:E147)</f>
        <v>0</v>
      </c>
      <c r="F142" s="624">
        <f t="shared" si="18"/>
        <v>0</v>
      </c>
      <c r="G142" s="624">
        <f>SUM(G143:G147)</f>
        <v>0</v>
      </c>
      <c r="H142" s="624">
        <f>SUM(H143:H147)</f>
        <v>0</v>
      </c>
      <c r="I142" s="624">
        <f>SUM(I143:I147)</f>
        <v>0</v>
      </c>
      <c r="J142" s="624">
        <f t="shared" si="19"/>
        <v>0</v>
      </c>
      <c r="K142" s="622">
        <f>SUM(K143:K147)</f>
        <v>0</v>
      </c>
      <c r="L142" s="624">
        <f>SUM(L143:L147)</f>
        <v>0</v>
      </c>
    </row>
    <row r="143" spans="1:12" ht="12.75" x14ac:dyDescent="0.2">
      <c r="A143" s="94" t="s">
        <v>403</v>
      </c>
      <c r="B143" s="624"/>
      <c r="C143" s="624"/>
      <c r="D143" s="624"/>
      <c r="E143" s="624"/>
      <c r="F143" s="624">
        <f t="shared" si="18"/>
        <v>0</v>
      </c>
      <c r="G143" s="624">
        <f>C143-E143</f>
        <v>0</v>
      </c>
      <c r="H143" s="624"/>
      <c r="I143" s="624"/>
      <c r="J143" s="624">
        <f t="shared" si="19"/>
        <v>0</v>
      </c>
      <c r="K143" s="622">
        <f>C143-I143</f>
        <v>0</v>
      </c>
      <c r="L143" s="624"/>
    </row>
    <row r="144" spans="1:12" ht="12.75" x14ac:dyDescent="0.2">
      <c r="A144" s="94" t="s">
        <v>404</v>
      </c>
      <c r="B144" s="624"/>
      <c r="C144" s="624"/>
      <c r="D144" s="624"/>
      <c r="E144" s="624"/>
      <c r="F144" s="624">
        <f t="shared" si="18"/>
        <v>0</v>
      </c>
      <c r="G144" s="624">
        <f>C144-E144</f>
        <v>0</v>
      </c>
      <c r="H144" s="624"/>
      <c r="I144" s="624"/>
      <c r="J144" s="624">
        <f t="shared" si="19"/>
        <v>0</v>
      </c>
      <c r="K144" s="622">
        <f>C144-I144</f>
        <v>0</v>
      </c>
      <c r="L144" s="624"/>
    </row>
    <row r="145" spans="1:12" ht="12.75" x14ac:dyDescent="0.2">
      <c r="A145" s="94" t="s">
        <v>405</v>
      </c>
      <c r="B145" s="624"/>
      <c r="C145" s="624"/>
      <c r="D145" s="624"/>
      <c r="E145" s="624"/>
      <c r="F145" s="624">
        <f t="shared" si="18"/>
        <v>0</v>
      </c>
      <c r="G145" s="624">
        <f>C145-E145</f>
        <v>0</v>
      </c>
      <c r="H145" s="624"/>
      <c r="I145" s="624"/>
      <c r="J145" s="624">
        <f t="shared" si="19"/>
        <v>0</v>
      </c>
      <c r="K145" s="622">
        <f>C145-I145</f>
        <v>0</v>
      </c>
      <c r="L145" s="624"/>
    </row>
    <row r="146" spans="1:12" ht="12.75" x14ac:dyDescent="0.2">
      <c r="A146" s="94" t="s">
        <v>349</v>
      </c>
      <c r="B146" s="624"/>
      <c r="C146" s="624"/>
      <c r="D146" s="624"/>
      <c r="E146" s="624"/>
      <c r="F146" s="624">
        <f t="shared" si="18"/>
        <v>0</v>
      </c>
      <c r="G146" s="624">
        <f>C146-E146</f>
        <v>0</v>
      </c>
      <c r="H146" s="624"/>
      <c r="I146" s="624"/>
      <c r="J146" s="624">
        <f t="shared" si="19"/>
        <v>0</v>
      </c>
      <c r="K146" s="622">
        <f>C146-I146</f>
        <v>0</v>
      </c>
      <c r="L146" s="624"/>
    </row>
    <row r="147" spans="1:12" ht="12.75" x14ac:dyDescent="0.2">
      <c r="A147" s="94" t="s">
        <v>343</v>
      </c>
      <c r="B147" s="624"/>
      <c r="C147" s="624"/>
      <c r="D147" s="624"/>
      <c r="E147" s="624"/>
      <c r="F147" s="624">
        <f t="shared" si="18"/>
        <v>0</v>
      </c>
      <c r="G147" s="624">
        <f>C147-E147</f>
        <v>0</v>
      </c>
      <c r="H147" s="624"/>
      <c r="I147" s="624"/>
      <c r="J147" s="624">
        <f t="shared" si="19"/>
        <v>0</v>
      </c>
      <c r="K147" s="622">
        <f>C147-I147</f>
        <v>0</v>
      </c>
      <c r="L147" s="624"/>
    </row>
    <row r="148" spans="1:12" ht="12.75" x14ac:dyDescent="0.2">
      <c r="A148" s="93" t="s">
        <v>261</v>
      </c>
      <c r="B148" s="624">
        <f>SUM(B149:B155)</f>
        <v>0</v>
      </c>
      <c r="C148" s="624">
        <f>SUM(C149:C155)</f>
        <v>0</v>
      </c>
      <c r="D148" s="624">
        <f>SUM(D149:D155)</f>
        <v>0</v>
      </c>
      <c r="E148" s="624">
        <f>SUM(E149:E155)</f>
        <v>0</v>
      </c>
      <c r="F148" s="624">
        <f t="shared" ref="F148:F179" si="22">IF($E$214&gt;0,E148/$E$214,0)*100</f>
        <v>0</v>
      </c>
      <c r="G148" s="624">
        <f>SUM(G149:G155)</f>
        <v>0</v>
      </c>
      <c r="H148" s="624">
        <f>SUM(H149:H155)</f>
        <v>0</v>
      </c>
      <c r="I148" s="624">
        <f>SUM(I149:I155)</f>
        <v>0</v>
      </c>
      <c r="J148" s="624">
        <f t="shared" ref="J148:J179" si="23">IF($I$214&gt;0,I148/$I$214,0)*100</f>
        <v>0</v>
      </c>
      <c r="K148" s="622">
        <f>SUM(K149:K155)</f>
        <v>0</v>
      </c>
      <c r="L148" s="624">
        <f>SUM(L149:L155)</f>
        <v>0</v>
      </c>
    </row>
    <row r="149" spans="1:12" ht="12.75" x14ac:dyDescent="0.2">
      <c r="A149" s="94" t="s">
        <v>406</v>
      </c>
      <c r="B149" s="624"/>
      <c r="C149" s="624"/>
      <c r="D149" s="624"/>
      <c r="E149" s="624"/>
      <c r="F149" s="624">
        <f t="shared" si="22"/>
        <v>0</v>
      </c>
      <c r="G149" s="624">
        <f t="shared" ref="G149:G155" si="24">C149-E149</f>
        <v>0</v>
      </c>
      <c r="H149" s="624"/>
      <c r="I149" s="624"/>
      <c r="J149" s="624">
        <f t="shared" si="23"/>
        <v>0</v>
      </c>
      <c r="K149" s="622">
        <f t="shared" ref="K149:K155" si="25">C149-I149</f>
        <v>0</v>
      </c>
      <c r="L149" s="624"/>
    </row>
    <row r="150" spans="1:12" ht="12.75" x14ac:dyDescent="0.2">
      <c r="A150" s="94" t="s">
        <v>407</v>
      </c>
      <c r="B150" s="624"/>
      <c r="C150" s="624"/>
      <c r="D150" s="624"/>
      <c r="E150" s="624"/>
      <c r="F150" s="624">
        <f t="shared" si="22"/>
        <v>0</v>
      </c>
      <c r="G150" s="624">
        <f t="shared" si="24"/>
        <v>0</v>
      </c>
      <c r="H150" s="624"/>
      <c r="I150" s="624"/>
      <c r="J150" s="624">
        <f t="shared" si="23"/>
        <v>0</v>
      </c>
      <c r="K150" s="622">
        <f t="shared" si="25"/>
        <v>0</v>
      </c>
      <c r="L150" s="624"/>
    </row>
    <row r="151" spans="1:12" ht="12.75" x14ac:dyDescent="0.2">
      <c r="A151" s="94" t="s">
        <v>408</v>
      </c>
      <c r="B151" s="624"/>
      <c r="C151" s="624"/>
      <c r="D151" s="624"/>
      <c r="E151" s="624"/>
      <c r="F151" s="624">
        <f t="shared" si="22"/>
        <v>0</v>
      </c>
      <c r="G151" s="624">
        <f t="shared" si="24"/>
        <v>0</v>
      </c>
      <c r="H151" s="624"/>
      <c r="I151" s="624"/>
      <c r="J151" s="624">
        <f t="shared" si="23"/>
        <v>0</v>
      </c>
      <c r="K151" s="622">
        <f t="shared" si="25"/>
        <v>0</v>
      </c>
      <c r="L151" s="624"/>
    </row>
    <row r="152" spans="1:12" ht="12.75" x14ac:dyDescent="0.2">
      <c r="A152" s="94" t="s">
        <v>543</v>
      </c>
      <c r="B152" s="624"/>
      <c r="C152" s="624"/>
      <c r="D152" s="624"/>
      <c r="E152" s="624"/>
      <c r="F152" s="624">
        <f t="shared" si="22"/>
        <v>0</v>
      </c>
      <c r="G152" s="624">
        <f t="shared" si="24"/>
        <v>0</v>
      </c>
      <c r="H152" s="624"/>
      <c r="I152" s="624"/>
      <c r="J152" s="624">
        <f t="shared" si="23"/>
        <v>0</v>
      </c>
      <c r="K152" s="622">
        <f t="shared" si="25"/>
        <v>0</v>
      </c>
      <c r="L152" s="624"/>
    </row>
    <row r="153" spans="1:12" ht="12.75" x14ac:dyDescent="0.2">
      <c r="A153" s="94" t="s">
        <v>544</v>
      </c>
      <c r="B153" s="624"/>
      <c r="C153" s="624"/>
      <c r="D153" s="624"/>
      <c r="E153" s="624"/>
      <c r="F153" s="624">
        <f t="shared" si="22"/>
        <v>0</v>
      </c>
      <c r="G153" s="624">
        <f t="shared" si="24"/>
        <v>0</v>
      </c>
      <c r="H153" s="624"/>
      <c r="I153" s="624"/>
      <c r="J153" s="624">
        <f t="shared" si="23"/>
        <v>0</v>
      </c>
      <c r="K153" s="622">
        <f t="shared" si="25"/>
        <v>0</v>
      </c>
      <c r="L153" s="624"/>
    </row>
    <row r="154" spans="1:12" ht="12.75" x14ac:dyDescent="0.2">
      <c r="A154" s="94" t="s">
        <v>349</v>
      </c>
      <c r="B154" s="624"/>
      <c r="C154" s="624"/>
      <c r="D154" s="624"/>
      <c r="E154" s="624"/>
      <c r="F154" s="624">
        <f t="shared" si="22"/>
        <v>0</v>
      </c>
      <c r="G154" s="624">
        <f t="shared" si="24"/>
        <v>0</v>
      </c>
      <c r="H154" s="624"/>
      <c r="I154" s="624"/>
      <c r="J154" s="624">
        <f t="shared" si="23"/>
        <v>0</v>
      </c>
      <c r="K154" s="622">
        <f t="shared" si="25"/>
        <v>0</v>
      </c>
      <c r="L154" s="624"/>
    </row>
    <row r="155" spans="1:12" ht="12.75" x14ac:dyDescent="0.2">
      <c r="A155" s="94" t="s">
        <v>343</v>
      </c>
      <c r="B155" s="624"/>
      <c r="C155" s="624"/>
      <c r="D155" s="624"/>
      <c r="E155" s="624"/>
      <c r="F155" s="624">
        <f t="shared" si="22"/>
        <v>0</v>
      </c>
      <c r="G155" s="624">
        <f t="shared" si="24"/>
        <v>0</v>
      </c>
      <c r="H155" s="624"/>
      <c r="I155" s="624"/>
      <c r="J155" s="624">
        <f t="shared" si="23"/>
        <v>0</v>
      </c>
      <c r="K155" s="622">
        <f t="shared" si="25"/>
        <v>0</v>
      </c>
      <c r="L155" s="624"/>
    </row>
    <row r="156" spans="1:12" ht="12.75" x14ac:dyDescent="0.2">
      <c r="A156" s="93" t="s">
        <v>262</v>
      </c>
      <c r="B156" s="624">
        <f>SUM(B157:B160)</f>
        <v>0</v>
      </c>
      <c r="C156" s="624">
        <f>SUM(C157:C160)</f>
        <v>0</v>
      </c>
      <c r="D156" s="624">
        <f>SUM(D157:D160)</f>
        <v>0</v>
      </c>
      <c r="E156" s="624">
        <f>SUM(E157:E160)</f>
        <v>0</v>
      </c>
      <c r="F156" s="624">
        <f t="shared" si="22"/>
        <v>0</v>
      </c>
      <c r="G156" s="624">
        <f>SUM(G157:G160)</f>
        <v>0</v>
      </c>
      <c r="H156" s="624">
        <f>SUM(H157:H160)</f>
        <v>0</v>
      </c>
      <c r="I156" s="624">
        <f>SUM(I157:I160)</f>
        <v>0</v>
      </c>
      <c r="J156" s="624">
        <f t="shared" si="23"/>
        <v>0</v>
      </c>
      <c r="K156" s="622">
        <f>SUM(K157:K160)</f>
        <v>0</v>
      </c>
      <c r="L156" s="624">
        <f>SUM(L157:L160)</f>
        <v>0</v>
      </c>
    </row>
    <row r="157" spans="1:12" ht="12.75" x14ac:dyDescent="0.2">
      <c r="A157" s="94" t="s">
        <v>409</v>
      </c>
      <c r="B157" s="624"/>
      <c r="C157" s="624"/>
      <c r="D157" s="624"/>
      <c r="E157" s="624"/>
      <c r="F157" s="624">
        <f t="shared" si="22"/>
        <v>0</v>
      </c>
      <c r="G157" s="624">
        <f>C157-E157</f>
        <v>0</v>
      </c>
      <c r="H157" s="624"/>
      <c r="I157" s="624"/>
      <c r="J157" s="624">
        <f t="shared" si="23"/>
        <v>0</v>
      </c>
      <c r="K157" s="622">
        <f>C157-I157</f>
        <v>0</v>
      </c>
      <c r="L157" s="624"/>
    </row>
    <row r="158" spans="1:12" ht="12.75" x14ac:dyDescent="0.2">
      <c r="A158" s="94" t="s">
        <v>410</v>
      </c>
      <c r="B158" s="624"/>
      <c r="C158" s="624"/>
      <c r="D158" s="624"/>
      <c r="E158" s="624"/>
      <c r="F158" s="624">
        <f t="shared" si="22"/>
        <v>0</v>
      </c>
      <c r="G158" s="624">
        <f>C158-E158</f>
        <v>0</v>
      </c>
      <c r="H158" s="624"/>
      <c r="I158" s="624"/>
      <c r="J158" s="624">
        <f t="shared" si="23"/>
        <v>0</v>
      </c>
      <c r="K158" s="622">
        <f>C158-I158</f>
        <v>0</v>
      </c>
      <c r="L158" s="624"/>
    </row>
    <row r="159" spans="1:12" ht="12.75" x14ac:dyDescent="0.2">
      <c r="A159" s="94" t="s">
        <v>349</v>
      </c>
      <c r="B159" s="624"/>
      <c r="C159" s="624"/>
      <c r="D159" s="624"/>
      <c r="E159" s="624"/>
      <c r="F159" s="624">
        <f t="shared" si="22"/>
        <v>0</v>
      </c>
      <c r="G159" s="624">
        <f>C159-E159</f>
        <v>0</v>
      </c>
      <c r="H159" s="624"/>
      <c r="I159" s="624"/>
      <c r="J159" s="624">
        <f t="shared" si="23"/>
        <v>0</v>
      </c>
      <c r="K159" s="622">
        <f>C159-I159</f>
        <v>0</v>
      </c>
      <c r="L159" s="624"/>
    </row>
    <row r="160" spans="1:12" ht="12.75" x14ac:dyDescent="0.2">
      <c r="A160" s="94" t="s">
        <v>343</v>
      </c>
      <c r="B160" s="624"/>
      <c r="C160" s="624"/>
      <c r="D160" s="624"/>
      <c r="E160" s="624"/>
      <c r="F160" s="624">
        <f t="shared" si="22"/>
        <v>0</v>
      </c>
      <c r="G160" s="624">
        <f>C160-E160</f>
        <v>0</v>
      </c>
      <c r="H160" s="624"/>
      <c r="I160" s="624"/>
      <c r="J160" s="624">
        <f t="shared" si="23"/>
        <v>0</v>
      </c>
      <c r="K160" s="622">
        <f>C160-I160</f>
        <v>0</v>
      </c>
      <c r="L160" s="624"/>
    </row>
    <row r="161" spans="1:12" ht="12.75" x14ac:dyDescent="0.2">
      <c r="A161" s="93" t="s">
        <v>263</v>
      </c>
      <c r="B161" s="624">
        <f>SUM(B162:B168)</f>
        <v>2904000</v>
      </c>
      <c r="C161" s="624">
        <f>SUM(C162:C168)</f>
        <v>3033000</v>
      </c>
      <c r="D161" s="624">
        <f>SUM(D162:D168)</f>
        <v>363419.56</v>
      </c>
      <c r="E161" s="624">
        <f>SUM(E162:E168)</f>
        <v>1408183.6</v>
      </c>
      <c r="F161" s="624">
        <f t="shared" si="22"/>
        <v>0.14308416312833908</v>
      </c>
      <c r="G161" s="624">
        <f>SUM(G162:G168)</f>
        <v>1624816.4</v>
      </c>
      <c r="H161" s="624">
        <f>SUM(H162:H168)</f>
        <v>305727.03999999998</v>
      </c>
      <c r="I161" s="624">
        <f>SUM(I162:I168)</f>
        <v>1310682.47</v>
      </c>
      <c r="J161" s="624">
        <f t="shared" si="23"/>
        <v>0.17104096805951208</v>
      </c>
      <c r="K161" s="622">
        <f>SUM(K162:K168)</f>
        <v>1722317.53</v>
      </c>
      <c r="L161" s="624">
        <f>SUM(L162:L168)</f>
        <v>0</v>
      </c>
    </row>
    <row r="162" spans="1:12" ht="12.75" x14ac:dyDescent="0.2">
      <c r="A162" s="94" t="s">
        <v>411</v>
      </c>
      <c r="B162" s="624">
        <v>2904000</v>
      </c>
      <c r="C162" s="624">
        <v>3033000</v>
      </c>
      <c r="D162" s="624">
        <v>363419.56</v>
      </c>
      <c r="E162" s="624">
        <v>1408183.6</v>
      </c>
      <c r="F162" s="624">
        <f t="shared" si="22"/>
        <v>0.14308416312833908</v>
      </c>
      <c r="G162" s="624">
        <f t="shared" ref="G162:G168" si="26">C162-E162</f>
        <v>1624816.4</v>
      </c>
      <c r="H162" s="624">
        <v>305727.03999999998</v>
      </c>
      <c r="I162" s="624">
        <v>1310682.47</v>
      </c>
      <c r="J162" s="624">
        <f t="shared" si="23"/>
        <v>0.17104096805951208</v>
      </c>
      <c r="K162" s="622">
        <f t="shared" ref="K162:K168" si="27">C162-I162</f>
        <v>1722317.53</v>
      </c>
      <c r="L162" s="624"/>
    </row>
    <row r="163" spans="1:12" ht="12.75" x14ac:dyDescent="0.2">
      <c r="A163" s="94" t="s">
        <v>412</v>
      </c>
      <c r="B163" s="624"/>
      <c r="C163" s="624"/>
      <c r="D163" s="624"/>
      <c r="E163" s="624"/>
      <c r="F163" s="624">
        <f t="shared" si="22"/>
        <v>0</v>
      </c>
      <c r="G163" s="624">
        <f t="shared" si="26"/>
        <v>0</v>
      </c>
      <c r="H163" s="624"/>
      <c r="I163" s="624"/>
      <c r="J163" s="624">
        <f t="shared" si="23"/>
        <v>0</v>
      </c>
      <c r="K163" s="622">
        <f t="shared" si="27"/>
        <v>0</v>
      </c>
      <c r="L163" s="624"/>
    </row>
    <row r="164" spans="1:12" ht="12.75" x14ac:dyDescent="0.2">
      <c r="A164" s="94" t="s">
        <v>413</v>
      </c>
      <c r="B164" s="624"/>
      <c r="C164" s="624"/>
      <c r="D164" s="624"/>
      <c r="E164" s="624"/>
      <c r="F164" s="624">
        <f t="shared" si="22"/>
        <v>0</v>
      </c>
      <c r="G164" s="624">
        <f t="shared" si="26"/>
        <v>0</v>
      </c>
      <c r="H164" s="624"/>
      <c r="I164" s="624"/>
      <c r="J164" s="624">
        <f t="shared" si="23"/>
        <v>0</v>
      </c>
      <c r="K164" s="622">
        <f t="shared" si="27"/>
        <v>0</v>
      </c>
      <c r="L164" s="624"/>
    </row>
    <row r="165" spans="1:12" ht="12.75" x14ac:dyDescent="0.2">
      <c r="A165" s="94" t="s">
        <v>414</v>
      </c>
      <c r="B165" s="624"/>
      <c r="C165" s="624"/>
      <c r="D165" s="624"/>
      <c r="E165" s="624"/>
      <c r="F165" s="624">
        <f t="shared" si="22"/>
        <v>0</v>
      </c>
      <c r="G165" s="624">
        <f t="shared" si="26"/>
        <v>0</v>
      </c>
      <c r="H165" s="624"/>
      <c r="I165" s="624"/>
      <c r="J165" s="624">
        <f t="shared" si="23"/>
        <v>0</v>
      </c>
      <c r="K165" s="622">
        <f t="shared" si="27"/>
        <v>0</v>
      </c>
      <c r="L165" s="624"/>
    </row>
    <row r="166" spans="1:12" ht="12.75" x14ac:dyDescent="0.2">
      <c r="A166" s="94" t="s">
        <v>415</v>
      </c>
      <c r="B166" s="624"/>
      <c r="C166" s="624"/>
      <c r="D166" s="624"/>
      <c r="E166" s="624"/>
      <c r="F166" s="624">
        <f t="shared" si="22"/>
        <v>0</v>
      </c>
      <c r="G166" s="624">
        <f t="shared" si="26"/>
        <v>0</v>
      </c>
      <c r="H166" s="624"/>
      <c r="I166" s="624"/>
      <c r="J166" s="624">
        <f t="shared" si="23"/>
        <v>0</v>
      </c>
      <c r="K166" s="622">
        <f t="shared" si="27"/>
        <v>0</v>
      </c>
      <c r="L166" s="624"/>
    </row>
    <row r="167" spans="1:12" ht="12.75" x14ac:dyDescent="0.2">
      <c r="A167" s="94" t="s">
        <v>349</v>
      </c>
      <c r="B167" s="624"/>
      <c r="C167" s="624"/>
      <c r="D167" s="624"/>
      <c r="E167" s="624"/>
      <c r="F167" s="624">
        <f t="shared" si="22"/>
        <v>0</v>
      </c>
      <c r="G167" s="624">
        <f t="shared" si="26"/>
        <v>0</v>
      </c>
      <c r="H167" s="624"/>
      <c r="I167" s="624"/>
      <c r="J167" s="624">
        <f t="shared" si="23"/>
        <v>0</v>
      </c>
      <c r="K167" s="622">
        <f t="shared" si="27"/>
        <v>0</v>
      </c>
      <c r="L167" s="624"/>
    </row>
    <row r="168" spans="1:12" ht="12.75" x14ac:dyDescent="0.2">
      <c r="A168" s="94" t="s">
        <v>343</v>
      </c>
      <c r="B168" s="624"/>
      <c r="C168" s="624"/>
      <c r="D168" s="624"/>
      <c r="E168" s="624"/>
      <c r="F168" s="624">
        <f t="shared" si="22"/>
        <v>0</v>
      </c>
      <c r="G168" s="624">
        <f t="shared" si="26"/>
        <v>0</v>
      </c>
      <c r="H168" s="624"/>
      <c r="I168" s="624"/>
      <c r="J168" s="624">
        <f t="shared" si="23"/>
        <v>0</v>
      </c>
      <c r="K168" s="622">
        <f t="shared" si="27"/>
        <v>0</v>
      </c>
      <c r="L168" s="624"/>
    </row>
    <row r="169" spans="1:12" ht="12.75" x14ac:dyDescent="0.2">
      <c r="A169" s="93" t="s">
        <v>264</v>
      </c>
      <c r="B169" s="624">
        <f>SUM(B170:B176)</f>
        <v>292000</v>
      </c>
      <c r="C169" s="624">
        <f>SUM(C170:C176)</f>
        <v>292000</v>
      </c>
      <c r="D169" s="624">
        <f>SUM(D170:D176)</f>
        <v>1700</v>
      </c>
      <c r="E169" s="624">
        <f>SUM(E170:E176)</f>
        <v>76100</v>
      </c>
      <c r="F169" s="624">
        <f t="shared" si="22"/>
        <v>7.7324468301339421E-3</v>
      </c>
      <c r="G169" s="624">
        <f>SUM(G170:G176)</f>
        <v>215900</v>
      </c>
      <c r="H169" s="624">
        <f>SUM(H170:H176)</f>
        <v>0</v>
      </c>
      <c r="I169" s="624">
        <f>SUM(I170:I176)</f>
        <v>20000</v>
      </c>
      <c r="J169" s="624">
        <f t="shared" si="23"/>
        <v>2.6099527837510801E-3</v>
      </c>
      <c r="K169" s="622">
        <f>SUM(K170:K176)</f>
        <v>272000</v>
      </c>
      <c r="L169" s="624">
        <f>SUM(L170:L176)</f>
        <v>0</v>
      </c>
    </row>
    <row r="170" spans="1:12" ht="12.75" x14ac:dyDescent="0.2">
      <c r="A170" s="94" t="s">
        <v>416</v>
      </c>
      <c r="B170" s="624"/>
      <c r="C170" s="624"/>
      <c r="D170" s="624"/>
      <c r="E170" s="624"/>
      <c r="F170" s="624">
        <f t="shared" si="22"/>
        <v>0</v>
      </c>
      <c r="G170" s="624">
        <f t="shared" ref="G170:G176" si="28">C170-E170</f>
        <v>0</v>
      </c>
      <c r="H170" s="624"/>
      <c r="I170" s="624"/>
      <c r="J170" s="624">
        <f t="shared" si="23"/>
        <v>0</v>
      </c>
      <c r="K170" s="622">
        <f t="shared" ref="K170:K176" si="29">C170-I170</f>
        <v>0</v>
      </c>
      <c r="L170" s="624"/>
    </row>
    <row r="171" spans="1:12" ht="12.75" x14ac:dyDescent="0.2">
      <c r="A171" s="94" t="s">
        <v>417</v>
      </c>
      <c r="B171" s="624"/>
      <c r="C171" s="624"/>
      <c r="D171" s="624"/>
      <c r="E171" s="624"/>
      <c r="F171" s="624">
        <f t="shared" si="22"/>
        <v>0</v>
      </c>
      <c r="G171" s="624">
        <f t="shared" si="28"/>
        <v>0</v>
      </c>
      <c r="H171" s="624"/>
      <c r="I171" s="624"/>
      <c r="J171" s="624">
        <f t="shared" si="23"/>
        <v>0</v>
      </c>
      <c r="K171" s="622">
        <f t="shared" si="29"/>
        <v>0</v>
      </c>
      <c r="L171" s="624"/>
    </row>
    <row r="172" spans="1:12" ht="12.75" x14ac:dyDescent="0.2">
      <c r="A172" s="94" t="s">
        <v>418</v>
      </c>
      <c r="B172" s="624"/>
      <c r="C172" s="624"/>
      <c r="D172" s="624"/>
      <c r="E172" s="624"/>
      <c r="F172" s="624">
        <f t="shared" si="22"/>
        <v>0</v>
      </c>
      <c r="G172" s="624">
        <f t="shared" si="28"/>
        <v>0</v>
      </c>
      <c r="H172" s="624"/>
      <c r="I172" s="624"/>
      <c r="J172" s="624">
        <f t="shared" si="23"/>
        <v>0</v>
      </c>
      <c r="K172" s="622">
        <f t="shared" si="29"/>
        <v>0</v>
      </c>
      <c r="L172" s="624"/>
    </row>
    <row r="173" spans="1:12" ht="12.75" x14ac:dyDescent="0.2">
      <c r="A173" s="94" t="s">
        <v>419</v>
      </c>
      <c r="B173" s="624"/>
      <c r="C173" s="624"/>
      <c r="D173" s="624"/>
      <c r="E173" s="624"/>
      <c r="F173" s="624">
        <f t="shared" si="22"/>
        <v>0</v>
      </c>
      <c r="G173" s="624">
        <f t="shared" si="28"/>
        <v>0</v>
      </c>
      <c r="H173" s="624"/>
      <c r="I173" s="624"/>
      <c r="J173" s="624">
        <f t="shared" si="23"/>
        <v>0</v>
      </c>
      <c r="K173" s="622">
        <f t="shared" si="29"/>
        <v>0</v>
      </c>
      <c r="L173" s="624"/>
    </row>
    <row r="174" spans="1:12" ht="12.75" x14ac:dyDescent="0.2">
      <c r="A174" s="94" t="s">
        <v>420</v>
      </c>
      <c r="B174" s="624">
        <v>292000</v>
      </c>
      <c r="C174" s="624">
        <v>292000</v>
      </c>
      <c r="D174" s="624">
        <v>1700</v>
      </c>
      <c r="E174" s="624">
        <v>76100</v>
      </c>
      <c r="F174" s="624">
        <f t="shared" si="22"/>
        <v>7.7324468301339421E-3</v>
      </c>
      <c r="G174" s="624">
        <f t="shared" si="28"/>
        <v>215900</v>
      </c>
      <c r="H174" s="624">
        <v>0</v>
      </c>
      <c r="I174" s="624">
        <v>20000</v>
      </c>
      <c r="J174" s="624">
        <f t="shared" si="23"/>
        <v>2.6099527837510801E-3</v>
      </c>
      <c r="K174" s="622">
        <f t="shared" si="29"/>
        <v>272000</v>
      </c>
      <c r="L174" s="624"/>
    </row>
    <row r="175" spans="1:12" ht="12.75" x14ac:dyDescent="0.2">
      <c r="A175" s="94" t="s">
        <v>349</v>
      </c>
      <c r="B175" s="624"/>
      <c r="C175" s="624"/>
      <c r="D175" s="624"/>
      <c r="E175" s="624"/>
      <c r="F175" s="624">
        <f t="shared" si="22"/>
        <v>0</v>
      </c>
      <c r="G175" s="624">
        <f t="shared" si="28"/>
        <v>0</v>
      </c>
      <c r="H175" s="624"/>
      <c r="I175" s="624"/>
      <c r="J175" s="624">
        <f t="shared" si="23"/>
        <v>0</v>
      </c>
      <c r="K175" s="622">
        <f t="shared" si="29"/>
        <v>0</v>
      </c>
      <c r="L175" s="624"/>
    </row>
    <row r="176" spans="1:12" ht="12.75" x14ac:dyDescent="0.2">
      <c r="A176" s="94" t="s">
        <v>343</v>
      </c>
      <c r="B176" s="624"/>
      <c r="C176" s="624"/>
      <c r="D176" s="624"/>
      <c r="E176" s="624"/>
      <c r="F176" s="624">
        <f t="shared" si="22"/>
        <v>0</v>
      </c>
      <c r="G176" s="624">
        <f t="shared" si="28"/>
        <v>0</v>
      </c>
      <c r="H176" s="624"/>
      <c r="I176" s="624"/>
      <c r="J176" s="624">
        <f t="shared" si="23"/>
        <v>0</v>
      </c>
      <c r="K176" s="622">
        <f t="shared" si="29"/>
        <v>0</v>
      </c>
      <c r="L176" s="624"/>
    </row>
    <row r="177" spans="1:12" ht="12.75" x14ac:dyDescent="0.2">
      <c r="A177" s="93" t="s">
        <v>265</v>
      </c>
      <c r="B177" s="624">
        <f>SUM(B178:B181)</f>
        <v>0</v>
      </c>
      <c r="C177" s="624">
        <f>SUM(C178:C181)</f>
        <v>0</v>
      </c>
      <c r="D177" s="624">
        <f>SUM(D178:D181)</f>
        <v>0</v>
      </c>
      <c r="E177" s="624">
        <f>SUM(E178:E181)</f>
        <v>0</v>
      </c>
      <c r="F177" s="624">
        <f t="shared" si="22"/>
        <v>0</v>
      </c>
      <c r="G177" s="624">
        <f>SUM(G178:G181)</f>
        <v>0</v>
      </c>
      <c r="H177" s="624">
        <f>SUM(H178:H181)</f>
        <v>0</v>
      </c>
      <c r="I177" s="624">
        <f>SUM(I178:I181)</f>
        <v>0</v>
      </c>
      <c r="J177" s="624">
        <f t="shared" si="23"/>
        <v>0</v>
      </c>
      <c r="K177" s="622">
        <f>SUM(K178:K181)</f>
        <v>0</v>
      </c>
      <c r="L177" s="624">
        <f>SUM(L178:L181)</f>
        <v>0</v>
      </c>
    </row>
    <row r="178" spans="1:12" ht="12.75" x14ac:dyDescent="0.2">
      <c r="A178" s="94" t="s">
        <v>421</v>
      </c>
      <c r="B178" s="624"/>
      <c r="C178" s="624"/>
      <c r="D178" s="624"/>
      <c r="E178" s="624"/>
      <c r="F178" s="624">
        <f t="shared" si="22"/>
        <v>0</v>
      </c>
      <c r="G178" s="624">
        <f>C178-E178</f>
        <v>0</v>
      </c>
      <c r="H178" s="624"/>
      <c r="I178" s="624"/>
      <c r="J178" s="624">
        <f t="shared" si="23"/>
        <v>0</v>
      </c>
      <c r="K178" s="622">
        <f>C178-I178</f>
        <v>0</v>
      </c>
      <c r="L178" s="624"/>
    </row>
    <row r="179" spans="1:12" ht="12.75" x14ac:dyDescent="0.2">
      <c r="A179" s="94" t="s">
        <v>422</v>
      </c>
      <c r="B179" s="624"/>
      <c r="C179" s="624"/>
      <c r="D179" s="624"/>
      <c r="E179" s="624"/>
      <c r="F179" s="624">
        <f t="shared" si="22"/>
        <v>0</v>
      </c>
      <c r="G179" s="624">
        <f>C179-E179</f>
        <v>0</v>
      </c>
      <c r="H179" s="624"/>
      <c r="I179" s="624"/>
      <c r="J179" s="624">
        <f t="shared" si="23"/>
        <v>0</v>
      </c>
      <c r="K179" s="622">
        <f>C179-I179</f>
        <v>0</v>
      </c>
      <c r="L179" s="624"/>
    </row>
    <row r="180" spans="1:12" ht="12.75" x14ac:dyDescent="0.2">
      <c r="A180" s="94" t="s">
        <v>349</v>
      </c>
      <c r="B180" s="624"/>
      <c r="C180" s="624"/>
      <c r="D180" s="624"/>
      <c r="E180" s="624"/>
      <c r="F180" s="624">
        <f t="shared" ref="F180:F211" si="30">IF($E$214&gt;0,E180/$E$214,0)*100</f>
        <v>0</v>
      </c>
      <c r="G180" s="624">
        <f>C180-E180</f>
        <v>0</v>
      </c>
      <c r="H180" s="624"/>
      <c r="I180" s="624"/>
      <c r="J180" s="624">
        <f t="shared" ref="J180:J211" si="31">IF($I$214&gt;0,I180/$I$214,0)*100</f>
        <v>0</v>
      </c>
      <c r="K180" s="622">
        <f>C180-I180</f>
        <v>0</v>
      </c>
      <c r="L180" s="624"/>
    </row>
    <row r="181" spans="1:12" ht="12.75" x14ac:dyDescent="0.2">
      <c r="A181" s="94" t="s">
        <v>343</v>
      </c>
      <c r="B181" s="624"/>
      <c r="C181" s="624"/>
      <c r="D181" s="624"/>
      <c r="E181" s="624"/>
      <c r="F181" s="624">
        <f t="shared" si="30"/>
        <v>0</v>
      </c>
      <c r="G181" s="624">
        <f>C181-E181</f>
        <v>0</v>
      </c>
      <c r="H181" s="624"/>
      <c r="I181" s="624"/>
      <c r="J181" s="624">
        <f t="shared" si="31"/>
        <v>0</v>
      </c>
      <c r="K181" s="622">
        <f>C181-I181</f>
        <v>0</v>
      </c>
      <c r="L181" s="624"/>
    </row>
    <row r="182" spans="1:12" ht="12.75" x14ac:dyDescent="0.2">
      <c r="A182" s="93" t="s">
        <v>266</v>
      </c>
      <c r="B182" s="624">
        <f>SUM(B183:B188)</f>
        <v>0</v>
      </c>
      <c r="C182" s="624">
        <f>SUM(C183:C188)</f>
        <v>0</v>
      </c>
      <c r="D182" s="624">
        <f>SUM(D183:D188)</f>
        <v>0</v>
      </c>
      <c r="E182" s="624">
        <f>SUM(E183:E188)</f>
        <v>0</v>
      </c>
      <c r="F182" s="624">
        <f t="shared" si="30"/>
        <v>0</v>
      </c>
      <c r="G182" s="624">
        <f>SUM(G183:G188)</f>
        <v>0</v>
      </c>
      <c r="H182" s="624">
        <f>SUM(H183:H188)</f>
        <v>0</v>
      </c>
      <c r="I182" s="624">
        <f>SUM(I183:I188)</f>
        <v>0</v>
      </c>
      <c r="J182" s="624">
        <f t="shared" si="31"/>
        <v>0</v>
      </c>
      <c r="K182" s="622">
        <f>SUM(K183:K188)</f>
        <v>0</v>
      </c>
      <c r="L182" s="624">
        <f>SUM(L183:L188)</f>
        <v>0</v>
      </c>
    </row>
    <row r="183" spans="1:12" ht="12.75" x14ac:dyDescent="0.2">
      <c r="A183" s="94" t="s">
        <v>423</v>
      </c>
      <c r="B183" s="624"/>
      <c r="C183" s="624"/>
      <c r="D183" s="624"/>
      <c r="E183" s="624"/>
      <c r="F183" s="624">
        <f t="shared" si="30"/>
        <v>0</v>
      </c>
      <c r="G183" s="624">
        <f t="shared" ref="G183:G188" si="32">C183-E183</f>
        <v>0</v>
      </c>
      <c r="H183" s="624"/>
      <c r="I183" s="624"/>
      <c r="J183" s="624">
        <f t="shared" si="31"/>
        <v>0</v>
      </c>
      <c r="K183" s="622">
        <f t="shared" ref="K183:K188" si="33">C183-I183</f>
        <v>0</v>
      </c>
      <c r="L183" s="624"/>
    </row>
    <row r="184" spans="1:12" ht="12.75" x14ac:dyDescent="0.2">
      <c r="A184" s="94" t="s">
        <v>424</v>
      </c>
      <c r="B184" s="624"/>
      <c r="C184" s="624"/>
      <c r="D184" s="624"/>
      <c r="E184" s="624"/>
      <c r="F184" s="624">
        <f t="shared" si="30"/>
        <v>0</v>
      </c>
      <c r="G184" s="624">
        <f t="shared" si="32"/>
        <v>0</v>
      </c>
      <c r="H184" s="624"/>
      <c r="I184" s="624"/>
      <c r="J184" s="624">
        <f t="shared" si="31"/>
        <v>0</v>
      </c>
      <c r="K184" s="622">
        <f t="shared" si="33"/>
        <v>0</v>
      </c>
      <c r="L184" s="624"/>
    </row>
    <row r="185" spans="1:12" ht="12.75" x14ac:dyDescent="0.2">
      <c r="A185" s="94" t="s">
        <v>425</v>
      </c>
      <c r="B185" s="624"/>
      <c r="C185" s="624"/>
      <c r="D185" s="624"/>
      <c r="E185" s="624"/>
      <c r="F185" s="624">
        <f t="shared" si="30"/>
        <v>0</v>
      </c>
      <c r="G185" s="624">
        <f t="shared" si="32"/>
        <v>0</v>
      </c>
      <c r="H185" s="624"/>
      <c r="I185" s="624"/>
      <c r="J185" s="624">
        <f t="shared" si="31"/>
        <v>0</v>
      </c>
      <c r="K185" s="622">
        <f t="shared" si="33"/>
        <v>0</v>
      </c>
      <c r="L185" s="624"/>
    </row>
    <row r="186" spans="1:12" ht="12.75" x14ac:dyDescent="0.2">
      <c r="A186" s="94" t="s">
        <v>426</v>
      </c>
      <c r="B186" s="624"/>
      <c r="C186" s="624"/>
      <c r="D186" s="624"/>
      <c r="E186" s="624"/>
      <c r="F186" s="624">
        <f t="shared" si="30"/>
        <v>0</v>
      </c>
      <c r="G186" s="624">
        <f t="shared" si="32"/>
        <v>0</v>
      </c>
      <c r="H186" s="624"/>
      <c r="I186" s="624"/>
      <c r="J186" s="624">
        <f t="shared" si="31"/>
        <v>0</v>
      </c>
      <c r="K186" s="622">
        <f t="shared" si="33"/>
        <v>0</v>
      </c>
      <c r="L186" s="624"/>
    </row>
    <row r="187" spans="1:12" ht="12.75" x14ac:dyDescent="0.2">
      <c r="A187" s="94" t="s">
        <v>349</v>
      </c>
      <c r="B187" s="624"/>
      <c r="C187" s="624"/>
      <c r="D187" s="624"/>
      <c r="E187" s="624"/>
      <c r="F187" s="624">
        <f t="shared" si="30"/>
        <v>0</v>
      </c>
      <c r="G187" s="624">
        <f t="shared" si="32"/>
        <v>0</v>
      </c>
      <c r="H187" s="624"/>
      <c r="I187" s="624"/>
      <c r="J187" s="624">
        <f t="shared" si="31"/>
        <v>0</v>
      </c>
      <c r="K187" s="622">
        <f t="shared" si="33"/>
        <v>0</v>
      </c>
      <c r="L187" s="624"/>
    </row>
    <row r="188" spans="1:12" ht="12.75" x14ac:dyDescent="0.2">
      <c r="A188" s="94" t="s">
        <v>343</v>
      </c>
      <c r="B188" s="624"/>
      <c r="C188" s="624"/>
      <c r="D188" s="624"/>
      <c r="E188" s="624"/>
      <c r="F188" s="624">
        <f t="shared" si="30"/>
        <v>0</v>
      </c>
      <c r="G188" s="624">
        <f t="shared" si="32"/>
        <v>0</v>
      </c>
      <c r="H188" s="624"/>
      <c r="I188" s="624"/>
      <c r="J188" s="624">
        <f t="shared" si="31"/>
        <v>0</v>
      </c>
      <c r="K188" s="622">
        <f t="shared" si="33"/>
        <v>0</v>
      </c>
      <c r="L188" s="624"/>
    </row>
    <row r="189" spans="1:12" ht="12.75" x14ac:dyDescent="0.2">
      <c r="A189" s="93" t="s">
        <v>267</v>
      </c>
      <c r="B189" s="624">
        <f>SUM(B190:B196)</f>
        <v>0</v>
      </c>
      <c r="C189" s="624">
        <f>SUM(C190:C196)</f>
        <v>0</v>
      </c>
      <c r="D189" s="624">
        <f>SUM(D190:D196)</f>
        <v>0</v>
      </c>
      <c r="E189" s="624">
        <f>SUM(E190:E196)</f>
        <v>0</v>
      </c>
      <c r="F189" s="624">
        <f t="shared" si="30"/>
        <v>0</v>
      </c>
      <c r="G189" s="624">
        <f>SUM(G190:G196)</f>
        <v>0</v>
      </c>
      <c r="H189" s="624">
        <f>SUM(H190:H196)</f>
        <v>0</v>
      </c>
      <c r="I189" s="624">
        <f>SUM(I190:I196)</f>
        <v>0</v>
      </c>
      <c r="J189" s="624">
        <f t="shared" si="31"/>
        <v>0</v>
      </c>
      <c r="K189" s="622">
        <f>SUM(K190:K196)</f>
        <v>0</v>
      </c>
      <c r="L189" s="624">
        <f>SUM(L190:L196)</f>
        <v>0</v>
      </c>
    </row>
    <row r="190" spans="1:12" ht="12.75" x14ac:dyDescent="0.2">
      <c r="A190" s="94" t="s">
        <v>427</v>
      </c>
      <c r="B190" s="624"/>
      <c r="C190" s="624"/>
      <c r="D190" s="624"/>
      <c r="E190" s="624"/>
      <c r="F190" s="624">
        <f t="shared" si="30"/>
        <v>0</v>
      </c>
      <c r="G190" s="624">
        <f t="shared" ref="G190:G196" si="34">C190-E190</f>
        <v>0</v>
      </c>
      <c r="H190" s="624"/>
      <c r="I190" s="624"/>
      <c r="J190" s="624">
        <f t="shared" si="31"/>
        <v>0</v>
      </c>
      <c r="K190" s="622">
        <f t="shared" ref="K190:K196" si="35">C190-I190</f>
        <v>0</v>
      </c>
      <c r="L190" s="624"/>
    </row>
    <row r="191" spans="1:12" ht="12.75" x14ac:dyDescent="0.2">
      <c r="A191" s="94" t="s">
        <v>428</v>
      </c>
      <c r="B191" s="624"/>
      <c r="C191" s="624"/>
      <c r="D191" s="624"/>
      <c r="E191" s="624"/>
      <c r="F191" s="624">
        <f t="shared" si="30"/>
        <v>0</v>
      </c>
      <c r="G191" s="624">
        <f t="shared" si="34"/>
        <v>0</v>
      </c>
      <c r="H191" s="624"/>
      <c r="I191" s="624"/>
      <c r="J191" s="624">
        <f t="shared" si="31"/>
        <v>0</v>
      </c>
      <c r="K191" s="622">
        <f t="shared" si="35"/>
        <v>0</v>
      </c>
      <c r="L191" s="624"/>
    </row>
    <row r="192" spans="1:12" ht="12.75" x14ac:dyDescent="0.2">
      <c r="A192" s="94" t="s">
        <v>429</v>
      </c>
      <c r="B192" s="624"/>
      <c r="C192" s="624"/>
      <c r="D192" s="624"/>
      <c r="E192" s="624"/>
      <c r="F192" s="624">
        <f t="shared" si="30"/>
        <v>0</v>
      </c>
      <c r="G192" s="624">
        <f t="shared" si="34"/>
        <v>0</v>
      </c>
      <c r="H192" s="624"/>
      <c r="I192" s="624"/>
      <c r="J192" s="624">
        <f t="shared" si="31"/>
        <v>0</v>
      </c>
      <c r="K192" s="622">
        <f t="shared" si="35"/>
        <v>0</v>
      </c>
      <c r="L192" s="624"/>
    </row>
    <row r="193" spans="1:12" ht="12.75" x14ac:dyDescent="0.2">
      <c r="A193" s="94" t="s">
        <v>430</v>
      </c>
      <c r="B193" s="624"/>
      <c r="C193" s="624"/>
      <c r="D193" s="624"/>
      <c r="E193" s="624"/>
      <c r="F193" s="624">
        <f t="shared" si="30"/>
        <v>0</v>
      </c>
      <c r="G193" s="624">
        <f t="shared" si="34"/>
        <v>0</v>
      </c>
      <c r="H193" s="624"/>
      <c r="I193" s="624"/>
      <c r="J193" s="624">
        <f t="shared" si="31"/>
        <v>0</v>
      </c>
      <c r="K193" s="622">
        <f t="shared" si="35"/>
        <v>0</v>
      </c>
      <c r="L193" s="624"/>
    </row>
    <row r="194" spans="1:12" ht="12.75" x14ac:dyDescent="0.2">
      <c r="A194" s="94" t="s">
        <v>431</v>
      </c>
      <c r="B194" s="624"/>
      <c r="C194" s="624"/>
      <c r="D194" s="624"/>
      <c r="E194" s="624"/>
      <c r="F194" s="624">
        <f t="shared" si="30"/>
        <v>0</v>
      </c>
      <c r="G194" s="624">
        <f t="shared" si="34"/>
        <v>0</v>
      </c>
      <c r="H194" s="624"/>
      <c r="I194" s="624"/>
      <c r="J194" s="624">
        <f t="shared" si="31"/>
        <v>0</v>
      </c>
      <c r="K194" s="622">
        <f t="shared" si="35"/>
        <v>0</v>
      </c>
      <c r="L194" s="624"/>
    </row>
    <row r="195" spans="1:12" ht="12.75" x14ac:dyDescent="0.2">
      <c r="A195" s="94" t="s">
        <v>349</v>
      </c>
      <c r="B195" s="624"/>
      <c r="C195" s="624"/>
      <c r="D195" s="624"/>
      <c r="E195" s="624"/>
      <c r="F195" s="624">
        <f t="shared" si="30"/>
        <v>0</v>
      </c>
      <c r="G195" s="624">
        <f t="shared" si="34"/>
        <v>0</v>
      </c>
      <c r="H195" s="624"/>
      <c r="I195" s="624"/>
      <c r="J195" s="624">
        <f t="shared" si="31"/>
        <v>0</v>
      </c>
      <c r="K195" s="622">
        <f t="shared" si="35"/>
        <v>0</v>
      </c>
      <c r="L195" s="624"/>
    </row>
    <row r="196" spans="1:12" ht="12.75" x14ac:dyDescent="0.2">
      <c r="A196" s="94" t="s">
        <v>343</v>
      </c>
      <c r="B196" s="624"/>
      <c r="C196" s="624"/>
      <c r="D196" s="624"/>
      <c r="E196" s="624"/>
      <c r="F196" s="624">
        <f t="shared" si="30"/>
        <v>0</v>
      </c>
      <c r="G196" s="624">
        <f t="shared" si="34"/>
        <v>0</v>
      </c>
      <c r="H196" s="624"/>
      <c r="I196" s="624"/>
      <c r="J196" s="624">
        <f t="shared" si="31"/>
        <v>0</v>
      </c>
      <c r="K196" s="622">
        <f t="shared" si="35"/>
        <v>0</v>
      </c>
      <c r="L196" s="624"/>
    </row>
    <row r="197" spans="1:12" ht="12.75" x14ac:dyDescent="0.2">
      <c r="A197" s="93" t="s">
        <v>268</v>
      </c>
      <c r="B197" s="624">
        <f>SUM(B198:B202)</f>
        <v>17404000</v>
      </c>
      <c r="C197" s="624">
        <f>SUM(C198:C202)</f>
        <v>20637141.800000001</v>
      </c>
      <c r="D197" s="624">
        <f>SUM(D198:D202)</f>
        <v>1816057.28</v>
      </c>
      <c r="E197" s="624">
        <f>SUM(E198:E202)</f>
        <v>10517340.869999999</v>
      </c>
      <c r="F197" s="624">
        <f t="shared" si="30"/>
        <v>1.068656755212479</v>
      </c>
      <c r="G197" s="624">
        <f>SUM(G198:G202)</f>
        <v>10119800.930000002</v>
      </c>
      <c r="H197" s="624">
        <f>SUM(H198:H202)</f>
        <v>2183385.44</v>
      </c>
      <c r="I197" s="624">
        <f>SUM(I198:I202)</f>
        <v>8942843.2400000002</v>
      </c>
      <c r="J197" s="624">
        <f t="shared" si="31"/>
        <v>1.1670199304443767</v>
      </c>
      <c r="K197" s="622">
        <f>SUM(K198:K202)</f>
        <v>11694298.560000002</v>
      </c>
      <c r="L197" s="624">
        <f>SUM(L198:L202)</f>
        <v>0</v>
      </c>
    </row>
    <row r="198" spans="1:12" ht="12.75" x14ac:dyDescent="0.2">
      <c r="A198" s="94" t="s">
        <v>432</v>
      </c>
      <c r="B198" s="624">
        <v>2156000</v>
      </c>
      <c r="C198" s="624">
        <v>2156000</v>
      </c>
      <c r="D198" s="624">
        <v>126023.6</v>
      </c>
      <c r="E198" s="624">
        <v>1183720.76</v>
      </c>
      <c r="F198" s="624">
        <f t="shared" si="30"/>
        <v>0.12027671272569962</v>
      </c>
      <c r="G198" s="624">
        <f>C198-E198</f>
        <v>972279.24</v>
      </c>
      <c r="H198" s="624">
        <v>196606.37</v>
      </c>
      <c r="I198" s="624">
        <v>1093879.76</v>
      </c>
      <c r="J198" s="624">
        <f t="shared" si="31"/>
        <v>0.1427487262350482</v>
      </c>
      <c r="K198" s="622">
        <f>C198-I198</f>
        <v>1062120.24</v>
      </c>
      <c r="L198" s="624"/>
    </row>
    <row r="199" spans="1:12" ht="12.75" x14ac:dyDescent="0.2">
      <c r="A199" s="94" t="s">
        <v>433</v>
      </c>
      <c r="B199" s="624">
        <v>15007000</v>
      </c>
      <c r="C199" s="624">
        <v>18100141.800000001</v>
      </c>
      <c r="D199" s="624">
        <v>1673853.68</v>
      </c>
      <c r="E199" s="624">
        <v>9282358.1699999999</v>
      </c>
      <c r="F199" s="624">
        <f t="shared" si="30"/>
        <v>0.94317136672515645</v>
      </c>
      <c r="G199" s="624">
        <f>C199-E199</f>
        <v>8817783.6300000008</v>
      </c>
      <c r="H199" s="624">
        <v>1970759.07</v>
      </c>
      <c r="I199" s="624">
        <v>7806861.54</v>
      </c>
      <c r="J199" s="624">
        <f t="shared" si="31"/>
        <v>1.0187770004341123</v>
      </c>
      <c r="K199" s="622">
        <f>C199-I199</f>
        <v>10293280.260000002</v>
      </c>
      <c r="L199" s="624"/>
    </row>
    <row r="200" spans="1:12" ht="12.75" x14ac:dyDescent="0.2">
      <c r="A200" s="94" t="s">
        <v>434</v>
      </c>
      <c r="B200" s="624">
        <v>241000</v>
      </c>
      <c r="C200" s="624">
        <v>381000</v>
      </c>
      <c r="D200" s="624">
        <v>16180</v>
      </c>
      <c r="E200" s="624">
        <v>51261.94</v>
      </c>
      <c r="F200" s="624">
        <f t="shared" si="30"/>
        <v>5.20867576162308E-3</v>
      </c>
      <c r="G200" s="624">
        <f>C200-E200</f>
        <v>329738.06</v>
      </c>
      <c r="H200" s="624">
        <v>16020</v>
      </c>
      <c r="I200" s="624">
        <v>42101.94</v>
      </c>
      <c r="J200" s="624">
        <f t="shared" si="31"/>
        <v>5.4942037752160481E-3</v>
      </c>
      <c r="K200" s="622">
        <f>C200-I200</f>
        <v>338898.06</v>
      </c>
      <c r="L200" s="624"/>
    </row>
    <row r="201" spans="1:12" ht="12.75" x14ac:dyDescent="0.2">
      <c r="A201" s="94" t="s">
        <v>349</v>
      </c>
      <c r="B201" s="624"/>
      <c r="C201" s="624"/>
      <c r="D201" s="624"/>
      <c r="E201" s="624"/>
      <c r="F201" s="624">
        <f t="shared" si="30"/>
        <v>0</v>
      </c>
      <c r="G201" s="624">
        <f>C201-E201</f>
        <v>0</v>
      </c>
      <c r="H201" s="624"/>
      <c r="I201" s="624"/>
      <c r="J201" s="624">
        <f t="shared" si="31"/>
        <v>0</v>
      </c>
      <c r="K201" s="622">
        <f>C201-I201</f>
        <v>0</v>
      </c>
      <c r="L201" s="624"/>
    </row>
    <row r="202" spans="1:12" ht="12.75" x14ac:dyDescent="0.2">
      <c r="A202" s="94" t="s">
        <v>343</v>
      </c>
      <c r="B202" s="624"/>
      <c r="C202" s="624"/>
      <c r="D202" s="624"/>
      <c r="E202" s="624"/>
      <c r="F202" s="624">
        <f t="shared" si="30"/>
        <v>0</v>
      </c>
      <c r="G202" s="624">
        <f>C202-E202</f>
        <v>0</v>
      </c>
      <c r="H202" s="624"/>
      <c r="I202" s="624"/>
      <c r="J202" s="624">
        <f t="shared" si="31"/>
        <v>0</v>
      </c>
      <c r="K202" s="622">
        <f>C202-I202</f>
        <v>0</v>
      </c>
      <c r="L202" s="624"/>
    </row>
    <row r="203" spans="1:12" ht="12.75" x14ac:dyDescent="0.2">
      <c r="A203" s="93" t="s">
        <v>269</v>
      </c>
      <c r="B203" s="624">
        <f>SUM(B204:B211)</f>
        <v>30005200</v>
      </c>
      <c r="C203" s="624">
        <f>SUM(C204:C211)</f>
        <v>33503318.379999999</v>
      </c>
      <c r="D203" s="624">
        <f>SUM(D204:D211)</f>
        <v>6144645.3500000006</v>
      </c>
      <c r="E203" s="624">
        <f>SUM(E204:E211)</f>
        <v>25870353.259999998</v>
      </c>
      <c r="F203" s="624">
        <f t="shared" si="30"/>
        <v>2.6286613805483876</v>
      </c>
      <c r="G203" s="624">
        <f>SUM(G204:G211)</f>
        <v>7632965.1199999992</v>
      </c>
      <c r="H203" s="624">
        <f>SUM(H204:H211)</f>
        <v>7997034.2700000005</v>
      </c>
      <c r="I203" s="624">
        <f>SUM(I204:I211)</f>
        <v>23020340.780000001</v>
      </c>
      <c r="J203" s="624">
        <f t="shared" si="31"/>
        <v>3.0041001250829762</v>
      </c>
      <c r="K203" s="622">
        <f>SUM(K204:K211)</f>
        <v>10482977.6</v>
      </c>
      <c r="L203" s="624">
        <f>SUM(L204:L211)</f>
        <v>0</v>
      </c>
    </row>
    <row r="204" spans="1:12" ht="12.75" x14ac:dyDescent="0.2">
      <c r="A204" s="94" t="s">
        <v>435</v>
      </c>
      <c r="B204" s="624"/>
      <c r="C204" s="624"/>
      <c r="D204" s="624"/>
      <c r="E204" s="624"/>
      <c r="F204" s="624">
        <f t="shared" si="30"/>
        <v>0</v>
      </c>
      <c r="G204" s="624">
        <f t="shared" ref="G204:G213" si="36">C204-E204</f>
        <v>0</v>
      </c>
      <c r="H204" s="624"/>
      <c r="I204" s="624"/>
      <c r="J204" s="624">
        <f t="shared" si="31"/>
        <v>0</v>
      </c>
      <c r="K204" s="622">
        <f t="shared" ref="K204:K213" si="37">C204-I204</f>
        <v>0</v>
      </c>
      <c r="L204" s="624"/>
    </row>
    <row r="205" spans="1:12" ht="12.75" x14ac:dyDescent="0.2">
      <c r="A205" s="94" t="s">
        <v>436</v>
      </c>
      <c r="B205" s="624"/>
      <c r="C205" s="624"/>
      <c r="D205" s="624"/>
      <c r="E205" s="624"/>
      <c r="F205" s="624">
        <f t="shared" si="30"/>
        <v>0</v>
      </c>
      <c r="G205" s="624">
        <f t="shared" si="36"/>
        <v>0</v>
      </c>
      <c r="H205" s="624"/>
      <c r="I205" s="624"/>
      <c r="J205" s="624">
        <f t="shared" si="31"/>
        <v>0</v>
      </c>
      <c r="K205" s="622">
        <f t="shared" si="37"/>
        <v>0</v>
      </c>
      <c r="L205" s="624"/>
    </row>
    <row r="206" spans="1:12" ht="12.75" x14ac:dyDescent="0.2">
      <c r="A206" s="94" t="s">
        <v>437</v>
      </c>
      <c r="B206" s="624">
        <v>13000000</v>
      </c>
      <c r="C206" s="624">
        <v>15500000</v>
      </c>
      <c r="D206" s="624">
        <v>5508984.4400000004</v>
      </c>
      <c r="E206" s="624">
        <v>10505516.49</v>
      </c>
      <c r="F206" s="624">
        <f t="shared" si="30"/>
        <v>1.0674552914851558</v>
      </c>
      <c r="G206" s="624">
        <f t="shared" si="36"/>
        <v>4994483.51</v>
      </c>
      <c r="H206" s="624">
        <v>5508984.4400000004</v>
      </c>
      <c r="I206" s="624">
        <v>10505516.49</v>
      </c>
      <c r="J206" s="624">
        <f t="shared" si="31"/>
        <v>1.370945100390919</v>
      </c>
      <c r="K206" s="622">
        <f t="shared" si="37"/>
        <v>4994483.51</v>
      </c>
      <c r="L206" s="624"/>
    </row>
    <row r="207" spans="1:12" ht="12.75" x14ac:dyDescent="0.2">
      <c r="A207" s="94" t="s">
        <v>438</v>
      </c>
      <c r="B207" s="624"/>
      <c r="C207" s="624"/>
      <c r="D207" s="624"/>
      <c r="E207" s="624"/>
      <c r="F207" s="624">
        <f t="shared" si="30"/>
        <v>0</v>
      </c>
      <c r="G207" s="624">
        <f t="shared" si="36"/>
        <v>0</v>
      </c>
      <c r="H207" s="624"/>
      <c r="I207" s="624"/>
      <c r="J207" s="624">
        <f t="shared" si="31"/>
        <v>0</v>
      </c>
      <c r="K207" s="622">
        <f t="shared" si="37"/>
        <v>0</v>
      </c>
      <c r="L207" s="624"/>
    </row>
    <row r="208" spans="1:12" ht="12.75" x14ac:dyDescent="0.2">
      <c r="A208" s="94" t="s">
        <v>439</v>
      </c>
      <c r="B208" s="624"/>
      <c r="C208" s="624"/>
      <c r="D208" s="624"/>
      <c r="E208" s="624"/>
      <c r="F208" s="624">
        <f t="shared" si="30"/>
        <v>0</v>
      </c>
      <c r="G208" s="624">
        <f t="shared" si="36"/>
        <v>0</v>
      </c>
      <c r="H208" s="624"/>
      <c r="I208" s="624"/>
      <c r="J208" s="624">
        <f t="shared" si="31"/>
        <v>0</v>
      </c>
      <c r="K208" s="622">
        <f t="shared" si="37"/>
        <v>0</v>
      </c>
      <c r="L208" s="624"/>
    </row>
    <row r="209" spans="1:12" ht="12.75" x14ac:dyDescent="0.2">
      <c r="A209" s="94" t="s">
        <v>440</v>
      </c>
      <c r="B209" s="624">
        <v>17005200</v>
      </c>
      <c r="C209" s="624">
        <v>18003318.379999999</v>
      </c>
      <c r="D209" s="624">
        <v>635660.91</v>
      </c>
      <c r="E209" s="624">
        <v>15364836.77</v>
      </c>
      <c r="F209" s="624">
        <f t="shared" si="30"/>
        <v>1.5612060890632318</v>
      </c>
      <c r="G209" s="624">
        <f t="shared" si="36"/>
        <v>2638481.6099999994</v>
      </c>
      <c r="H209" s="624">
        <v>2488049.83</v>
      </c>
      <c r="I209" s="624">
        <v>12514824.289999999</v>
      </c>
      <c r="J209" s="624">
        <f t="shared" si="31"/>
        <v>1.6331550246920568</v>
      </c>
      <c r="K209" s="622">
        <f t="shared" si="37"/>
        <v>5488494.0899999999</v>
      </c>
      <c r="L209" s="624"/>
    </row>
    <row r="210" spans="1:12" ht="12.75" x14ac:dyDescent="0.2">
      <c r="A210" s="94" t="s">
        <v>530</v>
      </c>
      <c r="B210" s="624"/>
      <c r="C210" s="624"/>
      <c r="D210" s="624"/>
      <c r="E210" s="624"/>
      <c r="F210" s="624">
        <f t="shared" si="30"/>
        <v>0</v>
      </c>
      <c r="G210" s="624">
        <f t="shared" si="36"/>
        <v>0</v>
      </c>
      <c r="H210" s="624"/>
      <c r="I210" s="624"/>
      <c r="J210" s="624">
        <f t="shared" si="31"/>
        <v>0</v>
      </c>
      <c r="K210" s="622">
        <f t="shared" si="37"/>
        <v>0</v>
      </c>
      <c r="L210" s="624"/>
    </row>
    <row r="211" spans="1:12" ht="12.75" x14ac:dyDescent="0.2">
      <c r="A211" s="94" t="s">
        <v>343</v>
      </c>
      <c r="B211" s="624"/>
      <c r="C211" s="624"/>
      <c r="D211" s="624"/>
      <c r="E211" s="624"/>
      <c r="F211" s="624">
        <f t="shared" si="30"/>
        <v>0</v>
      </c>
      <c r="G211" s="624">
        <f t="shared" si="36"/>
        <v>0</v>
      </c>
      <c r="H211" s="624"/>
      <c r="I211" s="624"/>
      <c r="J211" s="624">
        <f t="shared" si="31"/>
        <v>0</v>
      </c>
      <c r="K211" s="622">
        <f t="shared" si="37"/>
        <v>0</v>
      </c>
      <c r="L211" s="624"/>
    </row>
    <row r="212" spans="1:12" ht="12.75" x14ac:dyDescent="0.2">
      <c r="A212" s="93" t="s">
        <v>61</v>
      </c>
      <c r="B212" s="627">
        <v>41867800</v>
      </c>
      <c r="C212" s="627">
        <v>38202800</v>
      </c>
      <c r="D212" s="642"/>
      <c r="E212" s="642"/>
      <c r="F212" s="642"/>
      <c r="G212" s="627">
        <f t="shared" si="36"/>
        <v>38202800</v>
      </c>
      <c r="H212" s="642"/>
      <c r="I212" s="642"/>
      <c r="J212" s="642"/>
      <c r="K212" s="627">
        <f t="shared" si="37"/>
        <v>38202800</v>
      </c>
      <c r="L212" s="642"/>
    </row>
    <row r="213" spans="1:12" ht="12.75" x14ac:dyDescent="0.2">
      <c r="A213" s="93" t="s">
        <v>154</v>
      </c>
      <c r="B213" s="624">
        <f>B222</f>
        <v>102125100</v>
      </c>
      <c r="C213" s="624">
        <f>C222</f>
        <v>100575296.29000001</v>
      </c>
      <c r="D213" s="624">
        <f>D222</f>
        <v>15052232.200000001</v>
      </c>
      <c r="E213" s="624">
        <f>E222</f>
        <v>60012069.499999993</v>
      </c>
      <c r="F213" s="624">
        <f>IF($E$214&gt;0,E213/$E$214,0)*100</f>
        <v>6.0977678919192222</v>
      </c>
      <c r="G213" s="624">
        <f t="shared" si="36"/>
        <v>40563226.790000014</v>
      </c>
      <c r="H213" s="624">
        <f>H222</f>
        <v>15172634.600000001</v>
      </c>
      <c r="I213" s="624">
        <f>I222</f>
        <v>59095429.449999996</v>
      </c>
      <c r="J213" s="624">
        <f>IF($I$214&gt;0,I213/$I$214,0)*100</f>
        <v>7.7118140299996529</v>
      </c>
      <c r="K213" s="622">
        <f t="shared" si="37"/>
        <v>41479866.840000011</v>
      </c>
      <c r="L213" s="624">
        <f>L222</f>
        <v>0</v>
      </c>
    </row>
    <row r="214" spans="1:12" ht="12.75" x14ac:dyDescent="0.2">
      <c r="A214" s="468" t="s">
        <v>155</v>
      </c>
      <c r="B214" s="627">
        <f>B213+B20</f>
        <v>1200000000</v>
      </c>
      <c r="C214" s="627">
        <f>C213+C20</f>
        <v>1463984553.26</v>
      </c>
      <c r="D214" s="627">
        <f>D213+D20</f>
        <v>242203287.05999997</v>
      </c>
      <c r="E214" s="627">
        <f>E213+E20</f>
        <v>984164542.88999987</v>
      </c>
      <c r="F214" s="627">
        <f>IF($E$214&gt;0,E214/$E$214,0)*100</f>
        <v>100</v>
      </c>
      <c r="G214" s="627">
        <f>G213+G20</f>
        <v>479820010.37</v>
      </c>
      <c r="H214" s="627">
        <f>H213+H20</f>
        <v>221710940.69</v>
      </c>
      <c r="I214" s="627">
        <f>I213+I20</f>
        <v>766297387.62000012</v>
      </c>
      <c r="J214" s="627">
        <f>IF($I$214&gt;0,I214/$I$214,0)*100</f>
        <v>100</v>
      </c>
      <c r="K214" s="626">
        <f>K213+K20</f>
        <v>697687165.6400001</v>
      </c>
      <c r="L214" s="627">
        <f>L213+L20</f>
        <v>0</v>
      </c>
    </row>
    <row r="215" spans="1:12" ht="12.75" x14ac:dyDescent="0.2">
      <c r="A215" s="790"/>
      <c r="B215" s="792"/>
      <c r="C215" s="792"/>
      <c r="D215" s="792"/>
      <c r="E215" s="792"/>
      <c r="F215" s="792"/>
      <c r="G215" s="792"/>
      <c r="H215" s="792"/>
      <c r="I215" s="792"/>
      <c r="J215" s="792"/>
      <c r="K215" s="792"/>
      <c r="L215" s="792"/>
    </row>
    <row r="216" spans="1:12" ht="12.75" x14ac:dyDescent="0.2">
      <c r="A216" s="793"/>
      <c r="B216" s="793"/>
      <c r="C216" s="793"/>
      <c r="D216" s="77"/>
      <c r="E216" s="77"/>
      <c r="F216" s="77"/>
      <c r="G216" s="77"/>
      <c r="H216" s="77"/>
      <c r="I216" s="77"/>
      <c r="J216" s="77"/>
      <c r="K216" s="77"/>
      <c r="L216" s="77"/>
    </row>
    <row r="217" spans="1:12" ht="12.75" x14ac:dyDescent="0.2">
      <c r="A217" s="794"/>
      <c r="B217" s="794"/>
      <c r="C217" s="794"/>
      <c r="D217" s="794"/>
      <c r="E217" s="794"/>
      <c r="F217" s="794"/>
      <c r="G217" s="794"/>
      <c r="H217" s="794"/>
      <c r="I217" s="794"/>
      <c r="J217" s="794"/>
      <c r="K217" s="77"/>
      <c r="L217" s="77"/>
    </row>
    <row r="218" spans="1:12" s="92" customFormat="1" ht="11.25" customHeight="1" x14ac:dyDescent="0.2"/>
    <row r="219" spans="1:12" ht="24.75" customHeight="1" x14ac:dyDescent="0.2">
      <c r="A219" s="442"/>
      <c r="B219" s="463" t="s">
        <v>94</v>
      </c>
      <c r="C219" s="463" t="s">
        <v>94</v>
      </c>
      <c r="D219" s="802" t="s">
        <v>95</v>
      </c>
      <c r="E219" s="803"/>
      <c r="F219" s="804"/>
      <c r="G219" s="464" t="s">
        <v>98</v>
      </c>
      <c r="H219" s="799" t="s">
        <v>96</v>
      </c>
      <c r="I219" s="800"/>
      <c r="J219" s="801"/>
      <c r="K219" s="464" t="s">
        <v>98</v>
      </c>
      <c r="L219" s="795" t="s">
        <v>717</v>
      </c>
    </row>
    <row r="220" spans="1:12" ht="20.25" customHeight="1" x14ac:dyDescent="0.2">
      <c r="A220" s="465" t="s">
        <v>105</v>
      </c>
      <c r="B220" s="466" t="s">
        <v>70</v>
      </c>
      <c r="C220" s="466" t="s">
        <v>71</v>
      </c>
      <c r="D220" s="463" t="str">
        <f>D18</f>
        <v>No Bimestre</v>
      </c>
      <c r="E220" s="463" t="str">
        <f>E18</f>
        <v>Até o  Bimestre</v>
      </c>
      <c r="F220" s="463" t="s">
        <v>73</v>
      </c>
      <c r="G220" s="452"/>
      <c r="H220" s="463" t="str">
        <f>H18</f>
        <v>No Bimestre</v>
      </c>
      <c r="I220" s="463" t="str">
        <f>I18</f>
        <v>Até o  Bimestre</v>
      </c>
      <c r="J220" s="463" t="s">
        <v>73</v>
      </c>
      <c r="K220" s="452"/>
      <c r="L220" s="796"/>
    </row>
    <row r="221" spans="1:12" ht="21.75" customHeight="1" x14ac:dyDescent="0.2">
      <c r="A221" s="447"/>
      <c r="B221" s="467"/>
      <c r="C221" s="449" t="s">
        <v>75</v>
      </c>
      <c r="D221" s="449"/>
      <c r="E221" s="449" t="s">
        <v>76</v>
      </c>
      <c r="F221" s="449" t="s">
        <v>35</v>
      </c>
      <c r="G221" s="448" t="s">
        <v>244</v>
      </c>
      <c r="H221" s="449"/>
      <c r="I221" s="449" t="s">
        <v>99</v>
      </c>
      <c r="J221" s="449" t="s">
        <v>504</v>
      </c>
      <c r="K221" s="448" t="s">
        <v>503</v>
      </c>
      <c r="L221" s="797"/>
    </row>
    <row r="222" spans="1:12" ht="11.25" customHeight="1" x14ac:dyDescent="0.2">
      <c r="A222" s="64" t="s">
        <v>154</v>
      </c>
      <c r="B222" s="624">
        <f>B223+B228+B233+B238+B251+B257+B263+B268+B275+B282+B291+B298+B309+B314+B320+B326+B331+B336+B344+B350+B358+B363+B371+B379+B384+B391+B399+B405+B414</f>
        <v>102125100</v>
      </c>
      <c r="C222" s="624">
        <f>C223+C228+C233+C238+C251+C257+C263+C268+C275+C282+C291+C298+C309+C314+C320+C326+C331+C336+C344+C350+C358+C363+C371+C379+C384+C391+C399+C405+C414</f>
        <v>100575296.29000001</v>
      </c>
      <c r="D222" s="624">
        <f>D223+D228+D233+D238+D251+D257+D263+D268+D275+D282+D291+D298+D309+D314+D320+D326+D331+D336+D344+D350+D358+D363+D371+D379+D384+D391+D399+D405+D414</f>
        <v>15052232.200000001</v>
      </c>
      <c r="E222" s="624">
        <f>E223+E228+E233+E238+E251+E257+E263+E268+E275+E282+E291+E298+E309+E314+E320+E326+E331+E336+E344+E350+E358+E363+E371+E379+E384+E391+E399+E405+E414</f>
        <v>60012069.499999993</v>
      </c>
      <c r="F222" s="624">
        <f t="shared" ref="F222:F253" si="38">IF($E$214&gt;0,E222/$E$214,0)*100</f>
        <v>6.0977678919192222</v>
      </c>
      <c r="G222" s="624">
        <f>G223+G228+G233+G238+G251+G257+G263+G268+G275+G282+G291+G298+G309+G314+G320+G326+G331+G336+G344+G350+G358+G363+G371+G379+G384+G391+G399+G405+G414</f>
        <v>40563226.790000007</v>
      </c>
      <c r="H222" s="624">
        <f>H223+H228+H233+H238+H251+H257+H263+H268+H275+H282+H291+H298+H309+H314+H320+H326+H331+H336+H344+H350+H358+H363+H371+H379+H384+H391+H399+H405+H414</f>
        <v>15172634.600000001</v>
      </c>
      <c r="I222" s="624">
        <f>I223+I228+I233+I238+I251+I257+I263+I268+I275+I282+I291+I298+I309+I314+I320+I326+I331+I336+I344+I350+I358+I363+I371+I379+I384+I391+I399+I405+I414</f>
        <v>59095429.449999996</v>
      </c>
      <c r="J222" s="622">
        <f t="shared" ref="J222:J253" si="39">IF($I$214&gt;0,I222/$I$214,0)*100</f>
        <v>7.7118140299996529</v>
      </c>
      <c r="K222" s="622">
        <f>K223+K228+K233+K238+K251+K257+K263+K268+K275+K282+K291+K298+K309+K314+K320+K326+K331+K336+K344+K350+K358+K363+K371+K379+K384+K391+K399+K405+K414</f>
        <v>41479866.840000004</v>
      </c>
      <c r="L222" s="625">
        <f>L223+L228+L233+L238+L251+L257+L263+L268+L275+L282+L291+L298+L309+L314+L320+L326+L331+L336+L344+L350+L358+L363+L371+L379+L384+L391+L399+L405+L414</f>
        <v>0</v>
      </c>
    </row>
    <row r="223" spans="1:12" ht="11.25" customHeight="1" x14ac:dyDescent="0.2">
      <c r="A223" s="93" t="s">
        <v>235</v>
      </c>
      <c r="B223" s="624">
        <f>SUM(B224:B227)</f>
        <v>1825000</v>
      </c>
      <c r="C223" s="624">
        <f>SUM(C224:C227)</f>
        <v>1825000</v>
      </c>
      <c r="D223" s="624">
        <f>SUM(D224:D227)</f>
        <v>215025.74</v>
      </c>
      <c r="E223" s="624">
        <f>SUM(E224:E227)</f>
        <v>744123.4</v>
      </c>
      <c r="F223" s="624">
        <f t="shared" si="38"/>
        <v>7.5609653423896084E-2</v>
      </c>
      <c r="G223" s="624">
        <f>SUM(G224:G227)</f>
        <v>1080876.6000000001</v>
      </c>
      <c r="H223" s="624">
        <f>SUM(H224:H227)</f>
        <v>215025.74</v>
      </c>
      <c r="I223" s="624">
        <f>SUM(I224:I227)</f>
        <v>744123.4</v>
      </c>
      <c r="J223" s="622">
        <f t="shared" si="39"/>
        <v>9.7106346964215939E-2</v>
      </c>
      <c r="K223" s="622">
        <f>SUM(K224:K227)</f>
        <v>1080876.6000000001</v>
      </c>
      <c r="L223" s="624">
        <f>SUM(L224:L227)</f>
        <v>0</v>
      </c>
    </row>
    <row r="224" spans="1:12" ht="11.25" customHeight="1" x14ac:dyDescent="0.2">
      <c r="A224" s="94" t="s">
        <v>341</v>
      </c>
      <c r="B224" s="639">
        <v>1825000</v>
      </c>
      <c r="C224" s="624">
        <v>1825000</v>
      </c>
      <c r="D224" s="624">
        <v>215025.74</v>
      </c>
      <c r="E224" s="624">
        <v>744123.4</v>
      </c>
      <c r="F224" s="624">
        <f t="shared" si="38"/>
        <v>7.5609653423896084E-2</v>
      </c>
      <c r="G224" s="624">
        <f>C224-E224</f>
        <v>1080876.6000000001</v>
      </c>
      <c r="H224" s="624">
        <v>215025.74</v>
      </c>
      <c r="I224" s="624">
        <v>744123.4</v>
      </c>
      <c r="J224" s="622">
        <f t="shared" si="39"/>
        <v>9.7106346964215939E-2</v>
      </c>
      <c r="K224" s="622">
        <f>C224-I224</f>
        <v>1080876.6000000001</v>
      </c>
      <c r="L224" s="624"/>
    </row>
    <row r="225" spans="1:12" ht="11.25" customHeight="1" x14ac:dyDescent="0.2">
      <c r="A225" s="94" t="s">
        <v>342</v>
      </c>
      <c r="B225" s="639"/>
      <c r="C225" s="624"/>
      <c r="D225" s="624"/>
      <c r="E225" s="624"/>
      <c r="F225" s="624">
        <f t="shared" si="38"/>
        <v>0</v>
      </c>
      <c r="G225" s="624">
        <f>C225-E225</f>
        <v>0</v>
      </c>
      <c r="H225" s="624"/>
      <c r="I225" s="624"/>
      <c r="J225" s="622">
        <f t="shared" si="39"/>
        <v>0</v>
      </c>
      <c r="K225" s="622">
        <f>C225-I225</f>
        <v>0</v>
      </c>
      <c r="L225" s="624"/>
    </row>
    <row r="226" spans="1:12" ht="11.25" customHeight="1" x14ac:dyDescent="0.2">
      <c r="A226" s="94" t="s">
        <v>349</v>
      </c>
      <c r="B226" s="639"/>
      <c r="C226" s="624"/>
      <c r="D226" s="624"/>
      <c r="E226" s="624"/>
      <c r="F226" s="624">
        <f t="shared" si="38"/>
        <v>0</v>
      </c>
      <c r="G226" s="624">
        <f>C226-E226</f>
        <v>0</v>
      </c>
      <c r="H226" s="624"/>
      <c r="I226" s="624"/>
      <c r="J226" s="622">
        <f t="shared" si="39"/>
        <v>0</v>
      </c>
      <c r="K226" s="622">
        <f>C226-I226</f>
        <v>0</v>
      </c>
      <c r="L226" s="624"/>
    </row>
    <row r="227" spans="1:12" ht="11.25" customHeight="1" x14ac:dyDescent="0.2">
      <c r="A227" s="94" t="s">
        <v>343</v>
      </c>
      <c r="B227" s="639"/>
      <c r="C227" s="624"/>
      <c r="D227" s="624"/>
      <c r="E227" s="624"/>
      <c r="F227" s="624">
        <f t="shared" si="38"/>
        <v>0</v>
      </c>
      <c r="G227" s="624">
        <f>C227-E227</f>
        <v>0</v>
      </c>
      <c r="H227" s="624"/>
      <c r="I227" s="624"/>
      <c r="J227" s="624">
        <f t="shared" si="39"/>
        <v>0</v>
      </c>
      <c r="K227" s="622">
        <f>C227-I227</f>
        <v>0</v>
      </c>
      <c r="L227" s="624"/>
    </row>
    <row r="228" spans="1:12" ht="11.25" customHeight="1" x14ac:dyDescent="0.2">
      <c r="A228" s="93" t="s">
        <v>236</v>
      </c>
      <c r="B228" s="624">
        <f>SUM(B229:B232)</f>
        <v>0</v>
      </c>
      <c r="C228" s="624">
        <f>SUM(C229:C232)</f>
        <v>0</v>
      </c>
      <c r="D228" s="624">
        <f>SUM(D229:D232)</f>
        <v>0</v>
      </c>
      <c r="E228" s="624">
        <f>SUM(E229:E232)</f>
        <v>0</v>
      </c>
      <c r="F228" s="624">
        <f t="shared" si="38"/>
        <v>0</v>
      </c>
      <c r="G228" s="624">
        <f>SUM(G229:G232)</f>
        <v>0</v>
      </c>
      <c r="H228" s="624">
        <f>SUM(H229:H232)</f>
        <v>0</v>
      </c>
      <c r="I228" s="624">
        <f>SUM(I229:I232)</f>
        <v>0</v>
      </c>
      <c r="J228" s="624">
        <f t="shared" si="39"/>
        <v>0</v>
      </c>
      <c r="K228" s="622">
        <f>SUM(K229:K232)</f>
        <v>0</v>
      </c>
      <c r="L228" s="624">
        <f>SUM(L229:L232)</f>
        <v>0</v>
      </c>
    </row>
    <row r="229" spans="1:12" ht="11.25" customHeight="1" x14ac:dyDescent="0.2">
      <c r="A229" s="94" t="s">
        <v>344</v>
      </c>
      <c r="B229" s="624"/>
      <c r="C229" s="624"/>
      <c r="D229" s="624"/>
      <c r="E229" s="624"/>
      <c r="F229" s="624">
        <f t="shared" si="38"/>
        <v>0</v>
      </c>
      <c r="G229" s="624">
        <f>C229-E229</f>
        <v>0</v>
      </c>
      <c r="H229" s="624"/>
      <c r="I229" s="624"/>
      <c r="J229" s="624">
        <f t="shared" si="39"/>
        <v>0</v>
      </c>
      <c r="K229" s="622">
        <f>C229-I229</f>
        <v>0</v>
      </c>
      <c r="L229" s="624"/>
    </row>
    <row r="230" spans="1:12" ht="11.25" customHeight="1" x14ac:dyDescent="0.2">
      <c r="A230" s="94" t="s">
        <v>345</v>
      </c>
      <c r="B230" s="624"/>
      <c r="C230" s="624"/>
      <c r="D230" s="624"/>
      <c r="E230" s="624"/>
      <c r="F230" s="624">
        <f t="shared" si="38"/>
        <v>0</v>
      </c>
      <c r="G230" s="624">
        <f>C230-E230</f>
        <v>0</v>
      </c>
      <c r="H230" s="624"/>
      <c r="I230" s="624"/>
      <c r="J230" s="624">
        <f t="shared" si="39"/>
        <v>0</v>
      </c>
      <c r="K230" s="622">
        <f>C230-I230</f>
        <v>0</v>
      </c>
      <c r="L230" s="624"/>
    </row>
    <row r="231" spans="1:12" ht="11.25" customHeight="1" x14ac:dyDescent="0.2">
      <c r="A231" s="94" t="s">
        <v>349</v>
      </c>
      <c r="B231" s="624"/>
      <c r="C231" s="624"/>
      <c r="D231" s="624"/>
      <c r="E231" s="624"/>
      <c r="F231" s="624">
        <f t="shared" si="38"/>
        <v>0</v>
      </c>
      <c r="G231" s="624">
        <f>C231-E231</f>
        <v>0</v>
      </c>
      <c r="H231" s="624"/>
      <c r="I231" s="624"/>
      <c r="J231" s="624">
        <f t="shared" si="39"/>
        <v>0</v>
      </c>
      <c r="K231" s="622">
        <f>C231-I231</f>
        <v>0</v>
      </c>
      <c r="L231" s="624"/>
    </row>
    <row r="232" spans="1:12" ht="11.25" customHeight="1" x14ac:dyDescent="0.2">
      <c r="A232" s="94" t="s">
        <v>343</v>
      </c>
      <c r="B232" s="624"/>
      <c r="C232" s="624"/>
      <c r="D232" s="624"/>
      <c r="E232" s="624"/>
      <c r="F232" s="624">
        <f t="shared" si="38"/>
        <v>0</v>
      </c>
      <c r="G232" s="624">
        <f>C232-E232</f>
        <v>0</v>
      </c>
      <c r="H232" s="624"/>
      <c r="I232" s="624"/>
      <c r="J232" s="624">
        <f t="shared" si="39"/>
        <v>0</v>
      </c>
      <c r="K232" s="622">
        <f>C232-I232</f>
        <v>0</v>
      </c>
      <c r="L232" s="624"/>
    </row>
    <row r="233" spans="1:12" ht="11.25" customHeight="1" x14ac:dyDescent="0.2">
      <c r="A233" s="93" t="s">
        <v>237</v>
      </c>
      <c r="B233" s="624">
        <f>SUM(B234:B237)</f>
        <v>0</v>
      </c>
      <c r="C233" s="624">
        <f>SUM(C234:C237)</f>
        <v>0</v>
      </c>
      <c r="D233" s="624">
        <f>SUM(D234:D237)</f>
        <v>0</v>
      </c>
      <c r="E233" s="624">
        <f>SUM(E234:E237)</f>
        <v>0</v>
      </c>
      <c r="F233" s="624">
        <f t="shared" si="38"/>
        <v>0</v>
      </c>
      <c r="G233" s="624">
        <f>SUM(G234:G237)</f>
        <v>0</v>
      </c>
      <c r="H233" s="624">
        <f>SUM(H234:H237)</f>
        <v>0</v>
      </c>
      <c r="I233" s="624">
        <f>SUM(I234:I237)</f>
        <v>0</v>
      </c>
      <c r="J233" s="624">
        <f t="shared" si="39"/>
        <v>0</v>
      </c>
      <c r="K233" s="622">
        <f>SUM(K234:K237)</f>
        <v>0</v>
      </c>
      <c r="L233" s="624">
        <f>SUM(L234:L237)</f>
        <v>0</v>
      </c>
    </row>
    <row r="234" spans="1:12" ht="11.25" customHeight="1" x14ac:dyDescent="0.2">
      <c r="A234" s="94" t="s">
        <v>346</v>
      </c>
      <c r="B234" s="624"/>
      <c r="C234" s="624"/>
      <c r="D234" s="624"/>
      <c r="E234" s="624"/>
      <c r="F234" s="624">
        <f t="shared" si="38"/>
        <v>0</v>
      </c>
      <c r="G234" s="624">
        <f>C234-E234</f>
        <v>0</v>
      </c>
      <c r="H234" s="624"/>
      <c r="I234" s="624"/>
      <c r="J234" s="624">
        <f t="shared" si="39"/>
        <v>0</v>
      </c>
      <c r="K234" s="622">
        <f>C234-I234</f>
        <v>0</v>
      </c>
      <c r="L234" s="624"/>
    </row>
    <row r="235" spans="1:12" ht="11.25" customHeight="1" x14ac:dyDescent="0.2">
      <c r="A235" s="94" t="s">
        <v>347</v>
      </c>
      <c r="B235" s="624"/>
      <c r="C235" s="624"/>
      <c r="D235" s="624"/>
      <c r="E235" s="624"/>
      <c r="F235" s="624">
        <f t="shared" si="38"/>
        <v>0</v>
      </c>
      <c r="G235" s="624">
        <f>C235-E235</f>
        <v>0</v>
      </c>
      <c r="H235" s="624"/>
      <c r="I235" s="624"/>
      <c r="J235" s="624">
        <f t="shared" si="39"/>
        <v>0</v>
      </c>
      <c r="K235" s="622">
        <f>C235-I235</f>
        <v>0</v>
      </c>
      <c r="L235" s="624"/>
    </row>
    <row r="236" spans="1:12" ht="11.25" customHeight="1" x14ac:dyDescent="0.2">
      <c r="A236" s="94" t="s">
        <v>349</v>
      </c>
      <c r="B236" s="624"/>
      <c r="C236" s="624"/>
      <c r="D236" s="624"/>
      <c r="E236" s="624"/>
      <c r="F236" s="624">
        <f t="shared" si="38"/>
        <v>0</v>
      </c>
      <c r="G236" s="624">
        <f>C236-E236</f>
        <v>0</v>
      </c>
      <c r="H236" s="624"/>
      <c r="I236" s="624"/>
      <c r="J236" s="624">
        <f t="shared" si="39"/>
        <v>0</v>
      </c>
      <c r="K236" s="622">
        <f>C236-I236</f>
        <v>0</v>
      </c>
      <c r="L236" s="624"/>
    </row>
    <row r="237" spans="1:12" ht="11.25" customHeight="1" x14ac:dyDescent="0.2">
      <c r="A237" s="94" t="s">
        <v>343</v>
      </c>
      <c r="B237" s="624"/>
      <c r="C237" s="624"/>
      <c r="D237" s="624"/>
      <c r="E237" s="624"/>
      <c r="F237" s="624">
        <f t="shared" si="38"/>
        <v>0</v>
      </c>
      <c r="G237" s="624">
        <f>C237-E237</f>
        <v>0</v>
      </c>
      <c r="H237" s="624"/>
      <c r="I237" s="624"/>
      <c r="J237" s="624">
        <f t="shared" si="39"/>
        <v>0</v>
      </c>
      <c r="K237" s="622">
        <f>C237-I237</f>
        <v>0</v>
      </c>
      <c r="L237" s="624"/>
    </row>
    <row r="238" spans="1:12" ht="11.25" customHeight="1" x14ac:dyDescent="0.2">
      <c r="A238" s="93" t="s">
        <v>245</v>
      </c>
      <c r="B238" s="624">
        <f>SUM(B239:B250)</f>
        <v>7690000</v>
      </c>
      <c r="C238" s="624">
        <f>SUM(C239:C250)</f>
        <v>7690120</v>
      </c>
      <c r="D238" s="624">
        <f>SUM(D239:D250)</f>
        <v>1064305.6099999999</v>
      </c>
      <c r="E238" s="624">
        <f>SUM(E239:E250)</f>
        <v>4400565.99</v>
      </c>
      <c r="F238" s="624">
        <f t="shared" si="38"/>
        <v>0.44713722129002281</v>
      </c>
      <c r="G238" s="624">
        <f>SUM(G239:G250)</f>
        <v>3289554.01</v>
      </c>
      <c r="H238" s="624">
        <f>SUM(H239:H250)</f>
        <v>1075658.79</v>
      </c>
      <c r="I238" s="624">
        <f>SUM(I239:I250)</f>
        <v>4352106.63</v>
      </c>
      <c r="J238" s="624">
        <f t="shared" si="39"/>
        <v>0.56793964070750169</v>
      </c>
      <c r="K238" s="622">
        <f>SUM(K239:K250)</f>
        <v>3338013.37</v>
      </c>
      <c r="L238" s="624">
        <f>SUM(L239:L250)</f>
        <v>0</v>
      </c>
    </row>
    <row r="239" spans="1:12" ht="11.25" customHeight="1" x14ac:dyDescent="0.2">
      <c r="A239" s="94" t="s">
        <v>348</v>
      </c>
      <c r="B239" s="624"/>
      <c r="C239" s="624"/>
      <c r="D239" s="624"/>
      <c r="E239" s="624"/>
      <c r="F239" s="624">
        <f t="shared" si="38"/>
        <v>0</v>
      </c>
      <c r="G239" s="624">
        <f t="shared" ref="G239:G250" si="40">C239-E239</f>
        <v>0</v>
      </c>
      <c r="H239" s="624"/>
      <c r="I239" s="624"/>
      <c r="J239" s="624">
        <f t="shared" si="39"/>
        <v>0</v>
      </c>
      <c r="K239" s="622">
        <f t="shared" ref="K239:K250" si="41">C239-I239</f>
        <v>0</v>
      </c>
      <c r="L239" s="624"/>
    </row>
    <row r="240" spans="1:12" ht="11.25" customHeight="1" x14ac:dyDescent="0.2">
      <c r="A240" s="94" t="s">
        <v>349</v>
      </c>
      <c r="B240" s="624">
        <v>4335000</v>
      </c>
      <c r="C240" s="624">
        <v>4335000</v>
      </c>
      <c r="D240" s="624">
        <v>587332.81999999995</v>
      </c>
      <c r="E240" s="624">
        <v>2484289.85</v>
      </c>
      <c r="F240" s="624">
        <f t="shared" si="38"/>
        <v>0.25242627037800824</v>
      </c>
      <c r="G240" s="624">
        <f t="shared" si="40"/>
        <v>1850710.15</v>
      </c>
      <c r="H240" s="624">
        <v>598326</v>
      </c>
      <c r="I240" s="624">
        <v>2440970.4900000002</v>
      </c>
      <c r="J240" s="624">
        <f t="shared" si="39"/>
        <v>0.31854088627148697</v>
      </c>
      <c r="K240" s="622">
        <f t="shared" si="41"/>
        <v>1894029.5099999998</v>
      </c>
      <c r="L240" s="624"/>
    </row>
    <row r="241" spans="1:12" ht="11.25" customHeight="1" x14ac:dyDescent="0.2">
      <c r="A241" s="94" t="s">
        <v>350</v>
      </c>
      <c r="B241" s="624">
        <v>1510000</v>
      </c>
      <c r="C241" s="624">
        <v>1510000</v>
      </c>
      <c r="D241" s="624">
        <v>203754.5</v>
      </c>
      <c r="E241" s="624">
        <v>834084.5</v>
      </c>
      <c r="F241" s="624">
        <f t="shared" si="38"/>
        <v>8.4750513115490853E-2</v>
      </c>
      <c r="G241" s="624">
        <f t="shared" si="40"/>
        <v>675915.5</v>
      </c>
      <c r="H241" s="624">
        <v>204114.5</v>
      </c>
      <c r="I241" s="624">
        <v>828944.5</v>
      </c>
      <c r="J241" s="624">
        <f t="shared" si="39"/>
        <v>0.10817530026750737</v>
      </c>
      <c r="K241" s="622">
        <f t="shared" si="41"/>
        <v>681055.5</v>
      </c>
      <c r="L241" s="624"/>
    </row>
    <row r="242" spans="1:12" ht="11.25" customHeight="1" x14ac:dyDescent="0.2">
      <c r="A242" s="94" t="s">
        <v>351</v>
      </c>
      <c r="B242" s="624">
        <v>135000</v>
      </c>
      <c r="C242" s="624">
        <v>135000</v>
      </c>
      <c r="D242" s="624">
        <v>19962.95</v>
      </c>
      <c r="E242" s="624">
        <v>73630.850000000006</v>
      </c>
      <c r="F242" s="624">
        <f t="shared" si="38"/>
        <v>7.4815589051585784E-3</v>
      </c>
      <c r="G242" s="624">
        <f t="shared" si="40"/>
        <v>61369.149999999994</v>
      </c>
      <c r="H242" s="624">
        <v>19962.95</v>
      </c>
      <c r="I242" s="624">
        <v>73630.850000000006</v>
      </c>
      <c r="J242" s="624">
        <f t="shared" si="39"/>
        <v>9.6086520963729119E-3</v>
      </c>
      <c r="K242" s="622">
        <f t="shared" si="41"/>
        <v>61369.149999999994</v>
      </c>
      <c r="L242" s="624"/>
    </row>
    <row r="243" spans="1:12" ht="11.25" customHeight="1" x14ac:dyDescent="0.2">
      <c r="A243" s="94" t="s">
        <v>352</v>
      </c>
      <c r="B243" s="624"/>
      <c r="C243" s="624"/>
      <c r="D243" s="624"/>
      <c r="E243" s="624"/>
      <c r="F243" s="624">
        <f t="shared" si="38"/>
        <v>0</v>
      </c>
      <c r="G243" s="624">
        <f t="shared" si="40"/>
        <v>0</v>
      </c>
      <c r="H243" s="624"/>
      <c r="I243" s="624"/>
      <c r="J243" s="624">
        <f t="shared" si="39"/>
        <v>0</v>
      </c>
      <c r="K243" s="622">
        <f t="shared" si="41"/>
        <v>0</v>
      </c>
      <c r="L243" s="624"/>
    </row>
    <row r="244" spans="1:12" ht="11.25" customHeight="1" x14ac:dyDescent="0.2">
      <c r="A244" s="94" t="s">
        <v>353</v>
      </c>
      <c r="B244" s="624"/>
      <c r="C244" s="624"/>
      <c r="D244" s="624"/>
      <c r="E244" s="624"/>
      <c r="F244" s="624">
        <f t="shared" si="38"/>
        <v>0</v>
      </c>
      <c r="G244" s="624">
        <f t="shared" si="40"/>
        <v>0</v>
      </c>
      <c r="H244" s="624"/>
      <c r="I244" s="624"/>
      <c r="J244" s="624">
        <f t="shared" si="39"/>
        <v>0</v>
      </c>
      <c r="K244" s="622">
        <f t="shared" si="41"/>
        <v>0</v>
      </c>
      <c r="L244" s="624"/>
    </row>
    <row r="245" spans="1:12" ht="11.25" customHeight="1" x14ac:dyDescent="0.2">
      <c r="A245" s="94" t="s">
        <v>354</v>
      </c>
      <c r="B245" s="624">
        <v>1055000</v>
      </c>
      <c r="C245" s="624">
        <v>1055000</v>
      </c>
      <c r="D245" s="624">
        <v>161744.39000000001</v>
      </c>
      <c r="E245" s="624">
        <v>638639.53</v>
      </c>
      <c r="F245" s="624">
        <f t="shared" si="38"/>
        <v>6.4891540201665321E-2</v>
      </c>
      <c r="G245" s="624">
        <f t="shared" si="40"/>
        <v>416360.47</v>
      </c>
      <c r="H245" s="624">
        <v>161744.39000000001</v>
      </c>
      <c r="I245" s="624">
        <v>638639.53</v>
      </c>
      <c r="J245" s="624">
        <f t="shared" si="39"/>
        <v>8.3340950956849083E-2</v>
      </c>
      <c r="K245" s="622">
        <f t="shared" si="41"/>
        <v>416360.47</v>
      </c>
      <c r="L245" s="624"/>
    </row>
    <row r="246" spans="1:12" ht="11.25" customHeight="1" x14ac:dyDescent="0.2">
      <c r="A246" s="94" t="s">
        <v>355</v>
      </c>
      <c r="B246" s="624"/>
      <c r="C246" s="624"/>
      <c r="D246" s="624"/>
      <c r="E246" s="624"/>
      <c r="F246" s="624">
        <f t="shared" si="38"/>
        <v>0</v>
      </c>
      <c r="G246" s="624">
        <f t="shared" si="40"/>
        <v>0</v>
      </c>
      <c r="H246" s="624"/>
      <c r="I246" s="624"/>
      <c r="J246" s="624">
        <f t="shared" si="39"/>
        <v>0</v>
      </c>
      <c r="K246" s="622">
        <f t="shared" si="41"/>
        <v>0</v>
      </c>
      <c r="L246" s="624"/>
    </row>
    <row r="247" spans="1:12" ht="11.25" customHeight="1" x14ac:dyDescent="0.2">
      <c r="A247" s="94" t="s">
        <v>356</v>
      </c>
      <c r="B247" s="624"/>
      <c r="C247" s="624"/>
      <c r="D247" s="624"/>
      <c r="E247" s="624"/>
      <c r="F247" s="624">
        <f t="shared" si="38"/>
        <v>0</v>
      </c>
      <c r="G247" s="624">
        <f t="shared" si="40"/>
        <v>0</v>
      </c>
      <c r="H247" s="624"/>
      <c r="I247" s="624"/>
      <c r="J247" s="624">
        <f t="shared" si="39"/>
        <v>0</v>
      </c>
      <c r="K247" s="622">
        <f t="shared" si="41"/>
        <v>0</v>
      </c>
      <c r="L247" s="624"/>
    </row>
    <row r="248" spans="1:12" ht="11.25" customHeight="1" x14ac:dyDescent="0.2">
      <c r="A248" s="94" t="s">
        <v>357</v>
      </c>
      <c r="B248" s="624"/>
      <c r="C248" s="624"/>
      <c r="D248" s="624"/>
      <c r="E248" s="624"/>
      <c r="F248" s="624">
        <f t="shared" si="38"/>
        <v>0</v>
      </c>
      <c r="G248" s="624">
        <f t="shared" si="40"/>
        <v>0</v>
      </c>
      <c r="H248" s="624"/>
      <c r="I248" s="624"/>
      <c r="J248" s="624">
        <f t="shared" si="39"/>
        <v>0</v>
      </c>
      <c r="K248" s="622">
        <f t="shared" si="41"/>
        <v>0</v>
      </c>
      <c r="L248" s="624"/>
    </row>
    <row r="249" spans="1:12" ht="11.25" customHeight="1" x14ac:dyDescent="0.2">
      <c r="A249" s="94" t="s">
        <v>358</v>
      </c>
      <c r="B249" s="624">
        <v>655000</v>
      </c>
      <c r="C249" s="624">
        <v>655120</v>
      </c>
      <c r="D249" s="624">
        <v>91510.95</v>
      </c>
      <c r="E249" s="624">
        <v>369921.26</v>
      </c>
      <c r="F249" s="624">
        <f t="shared" si="38"/>
        <v>3.7587338689699795E-2</v>
      </c>
      <c r="G249" s="624">
        <f t="shared" si="40"/>
        <v>285198.74</v>
      </c>
      <c r="H249" s="624">
        <v>91510.95</v>
      </c>
      <c r="I249" s="624">
        <v>369921.26</v>
      </c>
      <c r="J249" s="624">
        <f t="shared" si="39"/>
        <v>4.8273851115285357E-2</v>
      </c>
      <c r="K249" s="622">
        <f t="shared" si="41"/>
        <v>285198.74</v>
      </c>
      <c r="L249" s="624"/>
    </row>
    <row r="250" spans="1:12" ht="11.25" customHeight="1" x14ac:dyDescent="0.2">
      <c r="A250" s="94" t="s">
        <v>343</v>
      </c>
      <c r="B250" s="624"/>
      <c r="C250" s="624"/>
      <c r="D250" s="624"/>
      <c r="E250" s="624"/>
      <c r="F250" s="624">
        <f t="shared" si="38"/>
        <v>0</v>
      </c>
      <c r="G250" s="624">
        <f t="shared" si="40"/>
        <v>0</v>
      </c>
      <c r="H250" s="624"/>
      <c r="I250" s="624"/>
      <c r="J250" s="624">
        <f t="shared" si="39"/>
        <v>0</v>
      </c>
      <c r="K250" s="622">
        <f t="shared" si="41"/>
        <v>0</v>
      </c>
      <c r="L250" s="624"/>
    </row>
    <row r="251" spans="1:12" ht="11.25" customHeight="1" x14ac:dyDescent="0.2">
      <c r="A251" s="93" t="s">
        <v>246</v>
      </c>
      <c r="B251" s="624">
        <f>SUM(B252:B256)</f>
        <v>0</v>
      </c>
      <c r="C251" s="624">
        <f>SUM(C252:C256)</f>
        <v>0</v>
      </c>
      <c r="D251" s="624">
        <f>SUM(D252:D256)</f>
        <v>0</v>
      </c>
      <c r="E251" s="624">
        <f>SUM(E252:E256)</f>
        <v>0</v>
      </c>
      <c r="F251" s="624">
        <f t="shared" si="38"/>
        <v>0</v>
      </c>
      <c r="G251" s="624">
        <f>SUM(G252:G256)</f>
        <v>0</v>
      </c>
      <c r="H251" s="624">
        <f>SUM(H252:H256)</f>
        <v>0</v>
      </c>
      <c r="I251" s="624">
        <f>SUM(I252:I256)</f>
        <v>0</v>
      </c>
      <c r="J251" s="624">
        <f t="shared" si="39"/>
        <v>0</v>
      </c>
      <c r="K251" s="622">
        <f>SUM(K252:K256)</f>
        <v>0</v>
      </c>
      <c r="L251" s="624">
        <f>SUM(L252:L256)</f>
        <v>0</v>
      </c>
    </row>
    <row r="252" spans="1:12" ht="11.25" customHeight="1" x14ac:dyDescent="0.2">
      <c r="A252" s="94" t="s">
        <v>359</v>
      </c>
      <c r="B252" s="624"/>
      <c r="C252" s="624"/>
      <c r="D252" s="624"/>
      <c r="E252" s="624"/>
      <c r="F252" s="624">
        <f t="shared" si="38"/>
        <v>0</v>
      </c>
      <c r="G252" s="624">
        <f>C252-E252</f>
        <v>0</v>
      </c>
      <c r="H252" s="624"/>
      <c r="I252" s="624"/>
      <c r="J252" s="624">
        <f t="shared" si="39"/>
        <v>0</v>
      </c>
      <c r="K252" s="622">
        <f>C252-I252</f>
        <v>0</v>
      </c>
      <c r="L252" s="624"/>
    </row>
    <row r="253" spans="1:12" ht="11.25" customHeight="1" x14ac:dyDescent="0.2">
      <c r="A253" s="94" t="s">
        <v>360</v>
      </c>
      <c r="B253" s="624"/>
      <c r="C253" s="624"/>
      <c r="D253" s="624"/>
      <c r="E253" s="624"/>
      <c r="F253" s="624">
        <f t="shared" si="38"/>
        <v>0</v>
      </c>
      <c r="G253" s="624">
        <f>C253-E253</f>
        <v>0</v>
      </c>
      <c r="H253" s="624"/>
      <c r="I253" s="624"/>
      <c r="J253" s="624">
        <f t="shared" si="39"/>
        <v>0</v>
      </c>
      <c r="K253" s="622">
        <f>C253-I253</f>
        <v>0</v>
      </c>
      <c r="L253" s="624"/>
    </row>
    <row r="254" spans="1:12" ht="11.25" customHeight="1" x14ac:dyDescent="0.2">
      <c r="A254" s="94" t="s">
        <v>361</v>
      </c>
      <c r="B254" s="624"/>
      <c r="C254" s="624"/>
      <c r="D254" s="624"/>
      <c r="E254" s="624"/>
      <c r="F254" s="624">
        <f t="shared" ref="F254:F285" si="42">IF($E$214&gt;0,E254/$E$214,0)*100</f>
        <v>0</v>
      </c>
      <c r="G254" s="624">
        <f>C254-E254</f>
        <v>0</v>
      </c>
      <c r="H254" s="624"/>
      <c r="I254" s="624"/>
      <c r="J254" s="624">
        <f t="shared" ref="J254:J285" si="43">IF($I$214&gt;0,I254/$I$214,0)*100</f>
        <v>0</v>
      </c>
      <c r="K254" s="622">
        <f>C254-I254</f>
        <v>0</v>
      </c>
      <c r="L254" s="624"/>
    </row>
    <row r="255" spans="1:12" ht="11.25" customHeight="1" x14ac:dyDescent="0.2">
      <c r="A255" s="94" t="s">
        <v>349</v>
      </c>
      <c r="B255" s="624"/>
      <c r="C255" s="624"/>
      <c r="D255" s="624"/>
      <c r="E255" s="624"/>
      <c r="F255" s="624">
        <f t="shared" si="42"/>
        <v>0</v>
      </c>
      <c r="G255" s="624">
        <f>C255-E255</f>
        <v>0</v>
      </c>
      <c r="H255" s="624"/>
      <c r="I255" s="624"/>
      <c r="J255" s="624">
        <f t="shared" si="43"/>
        <v>0</v>
      </c>
      <c r="K255" s="622">
        <f>C255-I255</f>
        <v>0</v>
      </c>
      <c r="L255" s="624"/>
    </row>
    <row r="256" spans="1:12" ht="11.25" customHeight="1" x14ac:dyDescent="0.2">
      <c r="A256" s="94" t="s">
        <v>343</v>
      </c>
      <c r="B256" s="624"/>
      <c r="C256" s="624"/>
      <c r="D256" s="624"/>
      <c r="E256" s="624"/>
      <c r="F256" s="624">
        <f t="shared" si="42"/>
        <v>0</v>
      </c>
      <c r="G256" s="624">
        <f>C256-E256</f>
        <v>0</v>
      </c>
      <c r="H256" s="624"/>
      <c r="I256" s="624"/>
      <c r="J256" s="624">
        <f t="shared" si="43"/>
        <v>0</v>
      </c>
      <c r="K256" s="622">
        <f>C256-I256</f>
        <v>0</v>
      </c>
      <c r="L256" s="624"/>
    </row>
    <row r="257" spans="1:12" ht="11.25" customHeight="1" x14ac:dyDescent="0.2">
      <c r="A257" s="93" t="s">
        <v>247</v>
      </c>
      <c r="B257" s="624">
        <f>SUM(B258:B262)</f>
        <v>7640000</v>
      </c>
      <c r="C257" s="624">
        <f>SUM(C258:C262)</f>
        <v>7640000</v>
      </c>
      <c r="D257" s="624">
        <f>SUM(D258:D262)</f>
        <v>1097946.97</v>
      </c>
      <c r="E257" s="624">
        <f>SUM(E258:E262)</f>
        <v>4388501.37</v>
      </c>
      <c r="F257" s="624">
        <f t="shared" si="42"/>
        <v>0.44591134701044632</v>
      </c>
      <c r="G257" s="624">
        <f>SUM(G258:G262)</f>
        <v>3251498.63</v>
      </c>
      <c r="H257" s="624">
        <f>SUM(H258:H262)</f>
        <v>1098986.97</v>
      </c>
      <c r="I257" s="624">
        <f>SUM(I258:I262)</f>
        <v>4385981.37</v>
      </c>
      <c r="J257" s="624">
        <f t="shared" si="43"/>
        <v>0.57236021430559392</v>
      </c>
      <c r="K257" s="622">
        <f>SUM(K258:K262)</f>
        <v>3254018.63</v>
      </c>
      <c r="L257" s="624">
        <f>SUM(L258:L262)</f>
        <v>0</v>
      </c>
    </row>
    <row r="258" spans="1:12" ht="11.25" customHeight="1" x14ac:dyDescent="0.2">
      <c r="A258" s="94" t="s">
        <v>362</v>
      </c>
      <c r="B258" s="624"/>
      <c r="C258" s="624"/>
      <c r="D258" s="624"/>
      <c r="E258" s="624"/>
      <c r="F258" s="624">
        <f t="shared" si="42"/>
        <v>0</v>
      </c>
      <c r="G258" s="624">
        <f>C258-E258</f>
        <v>0</v>
      </c>
      <c r="H258" s="624"/>
      <c r="I258" s="624"/>
      <c r="J258" s="624">
        <f t="shared" si="43"/>
        <v>0</v>
      </c>
      <c r="K258" s="622">
        <f>C258-I258</f>
        <v>0</v>
      </c>
      <c r="L258" s="624"/>
    </row>
    <row r="259" spans="1:12" ht="11.25" customHeight="1" x14ac:dyDescent="0.2">
      <c r="A259" s="94" t="s">
        <v>363</v>
      </c>
      <c r="B259" s="624">
        <v>7640000</v>
      </c>
      <c r="C259" s="624">
        <v>7640000</v>
      </c>
      <c r="D259" s="624">
        <v>1097946.97</v>
      </c>
      <c r="E259" s="624">
        <v>4388501.37</v>
      </c>
      <c r="F259" s="624">
        <f t="shared" si="42"/>
        <v>0.44591134701044632</v>
      </c>
      <c r="G259" s="624">
        <f>C259-E259</f>
        <v>3251498.63</v>
      </c>
      <c r="H259" s="624">
        <v>1098986.97</v>
      </c>
      <c r="I259" s="624">
        <v>4385981.37</v>
      </c>
      <c r="J259" s="624">
        <f t="shared" si="43"/>
        <v>0.57236021430559392</v>
      </c>
      <c r="K259" s="622">
        <f>C259-I259</f>
        <v>3254018.63</v>
      </c>
      <c r="L259" s="624"/>
    </row>
    <row r="260" spans="1:12" ht="11.25" customHeight="1" x14ac:dyDescent="0.2">
      <c r="A260" s="94" t="s">
        <v>364</v>
      </c>
      <c r="B260" s="624"/>
      <c r="C260" s="624"/>
      <c r="D260" s="624"/>
      <c r="E260" s="624"/>
      <c r="F260" s="624">
        <f t="shared" si="42"/>
        <v>0</v>
      </c>
      <c r="G260" s="624">
        <f>C260-E260</f>
        <v>0</v>
      </c>
      <c r="H260" s="624"/>
      <c r="I260" s="624"/>
      <c r="J260" s="624">
        <f t="shared" si="43"/>
        <v>0</v>
      </c>
      <c r="K260" s="622">
        <f>C260-I260</f>
        <v>0</v>
      </c>
      <c r="L260" s="624"/>
    </row>
    <row r="261" spans="1:12" ht="11.25" customHeight="1" x14ac:dyDescent="0.2">
      <c r="A261" s="94" t="s">
        <v>349</v>
      </c>
      <c r="B261" s="624"/>
      <c r="C261" s="624"/>
      <c r="D261" s="624"/>
      <c r="E261" s="624"/>
      <c r="F261" s="624">
        <f t="shared" si="42"/>
        <v>0</v>
      </c>
      <c r="G261" s="624">
        <f>C261-E261</f>
        <v>0</v>
      </c>
      <c r="H261" s="624"/>
      <c r="I261" s="624"/>
      <c r="J261" s="624">
        <f t="shared" si="43"/>
        <v>0</v>
      </c>
      <c r="K261" s="622">
        <f>C261-I261</f>
        <v>0</v>
      </c>
      <c r="L261" s="624"/>
    </row>
    <row r="262" spans="1:12" ht="11.25" customHeight="1" x14ac:dyDescent="0.2">
      <c r="A262" s="94" t="s">
        <v>343</v>
      </c>
      <c r="B262" s="624"/>
      <c r="C262" s="624"/>
      <c r="D262" s="624"/>
      <c r="E262" s="624"/>
      <c r="F262" s="624">
        <f t="shared" si="42"/>
        <v>0</v>
      </c>
      <c r="G262" s="624">
        <f>C262-E262</f>
        <v>0</v>
      </c>
      <c r="H262" s="624"/>
      <c r="I262" s="624"/>
      <c r="J262" s="624">
        <f t="shared" si="43"/>
        <v>0</v>
      </c>
      <c r="K262" s="622">
        <f>C262-I262</f>
        <v>0</v>
      </c>
      <c r="L262" s="624"/>
    </row>
    <row r="263" spans="1:12" ht="11.25" customHeight="1" x14ac:dyDescent="0.2">
      <c r="A263" s="93" t="s">
        <v>248</v>
      </c>
      <c r="B263" s="624">
        <f>SUM(B264:B267)</f>
        <v>0</v>
      </c>
      <c r="C263" s="624">
        <f>SUM(C264:C267)</f>
        <v>0</v>
      </c>
      <c r="D263" s="624">
        <f>SUM(D264:D267)</f>
        <v>0</v>
      </c>
      <c r="E263" s="624">
        <f>SUM(E264:E267)</f>
        <v>0</v>
      </c>
      <c r="F263" s="624">
        <f t="shared" si="42"/>
        <v>0</v>
      </c>
      <c r="G263" s="624">
        <f>SUM(G264:G267)</f>
        <v>0</v>
      </c>
      <c r="H263" s="624">
        <f>SUM(H264:H267)</f>
        <v>0</v>
      </c>
      <c r="I263" s="624">
        <f>SUM(I264:I267)</f>
        <v>0</v>
      </c>
      <c r="J263" s="624">
        <f t="shared" si="43"/>
        <v>0</v>
      </c>
      <c r="K263" s="622">
        <f>SUM(K264:K267)</f>
        <v>0</v>
      </c>
      <c r="L263" s="624">
        <f>SUM(L264:L267)</f>
        <v>0</v>
      </c>
    </row>
    <row r="264" spans="1:12" ht="11.25" customHeight="1" x14ac:dyDescent="0.2">
      <c r="A264" s="94" t="s">
        <v>365</v>
      </c>
      <c r="B264" s="624"/>
      <c r="C264" s="624"/>
      <c r="D264" s="624"/>
      <c r="E264" s="624"/>
      <c r="F264" s="624">
        <f t="shared" si="42"/>
        <v>0</v>
      </c>
      <c r="G264" s="624">
        <f>C264-E264</f>
        <v>0</v>
      </c>
      <c r="H264" s="624"/>
      <c r="I264" s="624"/>
      <c r="J264" s="624">
        <f t="shared" si="43"/>
        <v>0</v>
      </c>
      <c r="K264" s="622">
        <f>C264-I264</f>
        <v>0</v>
      </c>
      <c r="L264" s="624"/>
    </row>
    <row r="265" spans="1:12" ht="11.25" customHeight="1" x14ac:dyDescent="0.2">
      <c r="A265" s="94" t="s">
        <v>366</v>
      </c>
      <c r="B265" s="624"/>
      <c r="C265" s="624"/>
      <c r="D265" s="624"/>
      <c r="E265" s="624"/>
      <c r="F265" s="624">
        <f t="shared" si="42"/>
        <v>0</v>
      </c>
      <c r="G265" s="624">
        <f>C265-E265</f>
        <v>0</v>
      </c>
      <c r="H265" s="624"/>
      <c r="I265" s="624"/>
      <c r="J265" s="624">
        <f t="shared" si="43"/>
        <v>0</v>
      </c>
      <c r="K265" s="622">
        <f>C265-I265</f>
        <v>0</v>
      </c>
      <c r="L265" s="624"/>
    </row>
    <row r="266" spans="1:12" ht="11.25" customHeight="1" x14ac:dyDescent="0.2">
      <c r="A266" s="94" t="s">
        <v>349</v>
      </c>
      <c r="B266" s="624"/>
      <c r="C266" s="624"/>
      <c r="D266" s="624"/>
      <c r="E266" s="624"/>
      <c r="F266" s="624">
        <f t="shared" si="42"/>
        <v>0</v>
      </c>
      <c r="G266" s="624">
        <f>C266-E266</f>
        <v>0</v>
      </c>
      <c r="H266" s="624"/>
      <c r="I266" s="624"/>
      <c r="J266" s="624">
        <f t="shared" si="43"/>
        <v>0</v>
      </c>
      <c r="K266" s="622">
        <f>C266-I266</f>
        <v>0</v>
      </c>
      <c r="L266" s="624"/>
    </row>
    <row r="267" spans="1:12" ht="11.25" customHeight="1" x14ac:dyDescent="0.2">
      <c r="A267" s="94" t="s">
        <v>343</v>
      </c>
      <c r="B267" s="624"/>
      <c r="C267" s="624"/>
      <c r="D267" s="624"/>
      <c r="E267" s="624"/>
      <c r="F267" s="624">
        <f t="shared" si="42"/>
        <v>0</v>
      </c>
      <c r="G267" s="624">
        <f>C267-E267</f>
        <v>0</v>
      </c>
      <c r="H267" s="624"/>
      <c r="I267" s="624"/>
      <c r="J267" s="624">
        <f t="shared" si="43"/>
        <v>0</v>
      </c>
      <c r="K267" s="622">
        <f>C267-I267</f>
        <v>0</v>
      </c>
      <c r="L267" s="624"/>
    </row>
    <row r="268" spans="1:12" ht="11.25" customHeight="1" x14ac:dyDescent="0.2">
      <c r="A268" s="93" t="s">
        <v>249</v>
      </c>
      <c r="B268" s="624">
        <f>SUM(B269:B274)</f>
        <v>2050100</v>
      </c>
      <c r="C268" s="624">
        <f>SUM(C269:C274)</f>
        <v>2050100</v>
      </c>
      <c r="D268" s="624">
        <f>SUM(D269:D274)</f>
        <v>294917.13</v>
      </c>
      <c r="E268" s="624">
        <f>SUM(E269:E274)</f>
        <v>1185828.0900000001</v>
      </c>
      <c r="F268" s="624">
        <f t="shared" si="42"/>
        <v>0.1204908364731181</v>
      </c>
      <c r="G268" s="624">
        <f>SUM(G269:G274)</f>
        <v>864271.90999999992</v>
      </c>
      <c r="H268" s="624">
        <f>SUM(H269:H274)</f>
        <v>295277.13</v>
      </c>
      <c r="I268" s="624">
        <f>SUM(I269:I274)</f>
        <v>1184916.0900000001</v>
      </c>
      <c r="J268" s="624">
        <f t="shared" si="43"/>
        <v>0.15462875238034729</v>
      </c>
      <c r="K268" s="622">
        <f>SUM(K269:K274)</f>
        <v>865183.90999999992</v>
      </c>
      <c r="L268" s="624">
        <f>SUM(L269:L274)</f>
        <v>0</v>
      </c>
    </row>
    <row r="269" spans="1:12" ht="11.25" customHeight="1" x14ac:dyDescent="0.2">
      <c r="A269" s="94" t="s">
        <v>367</v>
      </c>
      <c r="B269" s="624"/>
      <c r="C269" s="624"/>
      <c r="D269" s="624"/>
      <c r="E269" s="624"/>
      <c r="F269" s="624">
        <f t="shared" si="42"/>
        <v>0</v>
      </c>
      <c r="G269" s="624">
        <f t="shared" ref="G269:G274" si="44">C269-E269</f>
        <v>0</v>
      </c>
      <c r="H269" s="624"/>
      <c r="I269" s="624"/>
      <c r="J269" s="624">
        <f t="shared" si="43"/>
        <v>0</v>
      </c>
      <c r="K269" s="622">
        <f t="shared" ref="K269:K274" si="45">C269-I269</f>
        <v>0</v>
      </c>
      <c r="L269" s="624"/>
    </row>
    <row r="270" spans="1:12" ht="11.25" customHeight="1" x14ac:dyDescent="0.2">
      <c r="A270" s="94" t="s">
        <v>368</v>
      </c>
      <c r="B270" s="624"/>
      <c r="C270" s="624"/>
      <c r="D270" s="624"/>
      <c r="E270" s="624"/>
      <c r="F270" s="624">
        <f t="shared" si="42"/>
        <v>0</v>
      </c>
      <c r="G270" s="624">
        <f t="shared" si="44"/>
        <v>0</v>
      </c>
      <c r="H270" s="624"/>
      <c r="I270" s="624"/>
      <c r="J270" s="624">
        <f t="shared" si="43"/>
        <v>0</v>
      </c>
      <c r="K270" s="622">
        <f t="shared" si="45"/>
        <v>0</v>
      </c>
      <c r="L270" s="624"/>
    </row>
    <row r="271" spans="1:12" ht="11.25" customHeight="1" x14ac:dyDescent="0.2">
      <c r="A271" s="94" t="s">
        <v>369</v>
      </c>
      <c r="B271" s="624"/>
      <c r="C271" s="624"/>
      <c r="D271" s="624"/>
      <c r="E271" s="624"/>
      <c r="F271" s="624">
        <f t="shared" si="42"/>
        <v>0</v>
      </c>
      <c r="G271" s="624">
        <f t="shared" si="44"/>
        <v>0</v>
      </c>
      <c r="H271" s="624"/>
      <c r="I271" s="624"/>
      <c r="J271" s="624">
        <f t="shared" si="43"/>
        <v>0</v>
      </c>
      <c r="K271" s="622">
        <f t="shared" si="45"/>
        <v>0</v>
      </c>
      <c r="L271" s="624"/>
    </row>
    <row r="272" spans="1:12" ht="11.25" customHeight="1" x14ac:dyDescent="0.2">
      <c r="A272" s="94" t="s">
        <v>370</v>
      </c>
      <c r="B272" s="624">
        <v>2050100</v>
      </c>
      <c r="C272" s="624">
        <v>2050100</v>
      </c>
      <c r="D272" s="624">
        <v>294917.13</v>
      </c>
      <c r="E272" s="624">
        <v>1185828.0900000001</v>
      </c>
      <c r="F272" s="624">
        <f t="shared" si="42"/>
        <v>0.1204908364731181</v>
      </c>
      <c r="G272" s="624">
        <f t="shared" si="44"/>
        <v>864271.90999999992</v>
      </c>
      <c r="H272" s="624">
        <v>295277.13</v>
      </c>
      <c r="I272" s="624">
        <v>1184916.0900000001</v>
      </c>
      <c r="J272" s="624">
        <f t="shared" si="43"/>
        <v>0.15462875238034729</v>
      </c>
      <c r="K272" s="622">
        <f t="shared" si="45"/>
        <v>865183.90999999992</v>
      </c>
      <c r="L272" s="624"/>
    </row>
    <row r="273" spans="1:12" ht="11.25" customHeight="1" x14ac:dyDescent="0.2">
      <c r="A273" s="94" t="s">
        <v>349</v>
      </c>
      <c r="B273" s="624"/>
      <c r="C273" s="624"/>
      <c r="D273" s="624"/>
      <c r="E273" s="624"/>
      <c r="F273" s="624">
        <f t="shared" si="42"/>
        <v>0</v>
      </c>
      <c r="G273" s="624">
        <f t="shared" si="44"/>
        <v>0</v>
      </c>
      <c r="H273" s="624"/>
      <c r="I273" s="624"/>
      <c r="J273" s="624">
        <f t="shared" si="43"/>
        <v>0</v>
      </c>
      <c r="K273" s="622">
        <f t="shared" si="45"/>
        <v>0</v>
      </c>
      <c r="L273" s="624"/>
    </row>
    <row r="274" spans="1:12" ht="11.25" customHeight="1" x14ac:dyDescent="0.2">
      <c r="A274" s="94" t="s">
        <v>343</v>
      </c>
      <c r="B274" s="624"/>
      <c r="C274" s="624"/>
      <c r="D274" s="624"/>
      <c r="E274" s="624"/>
      <c r="F274" s="624">
        <f t="shared" si="42"/>
        <v>0</v>
      </c>
      <c r="G274" s="624">
        <f t="shared" si="44"/>
        <v>0</v>
      </c>
      <c r="H274" s="624"/>
      <c r="I274" s="624"/>
      <c r="J274" s="624">
        <f t="shared" si="43"/>
        <v>0</v>
      </c>
      <c r="K274" s="622">
        <f t="shared" si="45"/>
        <v>0</v>
      </c>
      <c r="L274" s="624"/>
    </row>
    <row r="275" spans="1:12" ht="11.25" customHeight="1" x14ac:dyDescent="0.2">
      <c r="A275" s="93" t="s">
        <v>250</v>
      </c>
      <c r="B275" s="624">
        <f>SUM(B276:B281)</f>
        <v>480000</v>
      </c>
      <c r="C275" s="624">
        <f>SUM(C276:C281)</f>
        <v>480000</v>
      </c>
      <c r="D275" s="624">
        <f>SUM(D276:D281)</f>
        <v>54216.59</v>
      </c>
      <c r="E275" s="624">
        <f>SUM(E276:E281)</f>
        <v>228411.4</v>
      </c>
      <c r="F275" s="624">
        <f t="shared" si="42"/>
        <v>2.3208659735827281E-2</v>
      </c>
      <c r="G275" s="624">
        <f>SUM(G276:G281)</f>
        <v>251588.6</v>
      </c>
      <c r="H275" s="624">
        <f>SUM(H276:H281)</f>
        <v>54994.87</v>
      </c>
      <c r="I275" s="624">
        <f>SUM(I276:I281)</f>
        <v>223458.47</v>
      </c>
      <c r="J275" s="624">
        <f t="shared" si="43"/>
        <v>2.9160802791462864E-2</v>
      </c>
      <c r="K275" s="622">
        <f>SUM(K276:K281)</f>
        <v>256541.53</v>
      </c>
      <c r="L275" s="624">
        <f>SUM(L276:L281)</f>
        <v>0</v>
      </c>
    </row>
    <row r="276" spans="1:12" ht="11.25" customHeight="1" x14ac:dyDescent="0.2">
      <c r="A276" s="94" t="s">
        <v>371</v>
      </c>
      <c r="B276" s="624"/>
      <c r="C276" s="624"/>
      <c r="D276" s="624"/>
      <c r="E276" s="624"/>
      <c r="F276" s="624">
        <f t="shared" si="42"/>
        <v>0</v>
      </c>
      <c r="G276" s="624">
        <f t="shared" ref="G276:G281" si="46">C276-E276</f>
        <v>0</v>
      </c>
      <c r="H276" s="624"/>
      <c r="I276" s="624"/>
      <c r="J276" s="624">
        <f t="shared" si="43"/>
        <v>0</v>
      </c>
      <c r="K276" s="622">
        <f t="shared" ref="K276:K281" si="47">C276-I276</f>
        <v>0</v>
      </c>
      <c r="L276" s="624"/>
    </row>
    <row r="277" spans="1:12" ht="11.25" customHeight="1" x14ac:dyDescent="0.2">
      <c r="A277" s="94" t="s">
        <v>372</v>
      </c>
      <c r="B277" s="624">
        <v>480000</v>
      </c>
      <c r="C277" s="624">
        <v>480000</v>
      </c>
      <c r="D277" s="624">
        <v>54216.59</v>
      </c>
      <c r="E277" s="624">
        <v>228411.4</v>
      </c>
      <c r="F277" s="624">
        <f t="shared" si="42"/>
        <v>2.3208659735827281E-2</v>
      </c>
      <c r="G277" s="624">
        <f t="shared" si="46"/>
        <v>251588.6</v>
      </c>
      <c r="H277" s="624">
        <v>54994.87</v>
      </c>
      <c r="I277" s="624">
        <v>223458.47</v>
      </c>
      <c r="J277" s="624">
        <f t="shared" si="43"/>
        <v>2.9160802791462864E-2</v>
      </c>
      <c r="K277" s="622">
        <f t="shared" si="47"/>
        <v>256541.53</v>
      </c>
      <c r="L277" s="624"/>
    </row>
    <row r="278" spans="1:12" ht="11.25" customHeight="1" x14ac:dyDescent="0.2">
      <c r="A278" s="94" t="s">
        <v>373</v>
      </c>
      <c r="B278" s="624"/>
      <c r="C278" s="624"/>
      <c r="D278" s="624"/>
      <c r="E278" s="624"/>
      <c r="F278" s="624">
        <f t="shared" si="42"/>
        <v>0</v>
      </c>
      <c r="G278" s="624">
        <f t="shared" si="46"/>
        <v>0</v>
      </c>
      <c r="H278" s="624"/>
      <c r="I278" s="624"/>
      <c r="J278" s="624">
        <f t="shared" si="43"/>
        <v>0</v>
      </c>
      <c r="K278" s="622">
        <f t="shared" si="47"/>
        <v>0</v>
      </c>
      <c r="L278" s="624"/>
    </row>
    <row r="279" spans="1:12" ht="11.25" customHeight="1" x14ac:dyDescent="0.2">
      <c r="A279" s="94" t="s">
        <v>374</v>
      </c>
      <c r="B279" s="624"/>
      <c r="C279" s="624"/>
      <c r="D279" s="624"/>
      <c r="E279" s="624"/>
      <c r="F279" s="624">
        <f t="shared" si="42"/>
        <v>0</v>
      </c>
      <c r="G279" s="624">
        <f t="shared" si="46"/>
        <v>0</v>
      </c>
      <c r="H279" s="624"/>
      <c r="I279" s="624"/>
      <c r="J279" s="624">
        <f t="shared" si="43"/>
        <v>0</v>
      </c>
      <c r="K279" s="622">
        <f t="shared" si="47"/>
        <v>0</v>
      </c>
      <c r="L279" s="624"/>
    </row>
    <row r="280" spans="1:12" ht="11.25" customHeight="1" x14ac:dyDescent="0.2">
      <c r="A280" s="94" t="s">
        <v>349</v>
      </c>
      <c r="B280" s="624"/>
      <c r="C280" s="624"/>
      <c r="D280" s="624"/>
      <c r="E280" s="624"/>
      <c r="F280" s="624">
        <f t="shared" si="42"/>
        <v>0</v>
      </c>
      <c r="G280" s="624">
        <f t="shared" si="46"/>
        <v>0</v>
      </c>
      <c r="H280" s="624"/>
      <c r="I280" s="624"/>
      <c r="J280" s="624">
        <f t="shared" si="43"/>
        <v>0</v>
      </c>
      <c r="K280" s="622">
        <f t="shared" si="47"/>
        <v>0</v>
      </c>
      <c r="L280" s="624"/>
    </row>
    <row r="281" spans="1:12" ht="11.25" customHeight="1" x14ac:dyDescent="0.2">
      <c r="A281" s="94" t="s">
        <v>343</v>
      </c>
      <c r="B281" s="624"/>
      <c r="C281" s="624"/>
      <c r="D281" s="624"/>
      <c r="E281" s="624"/>
      <c r="F281" s="624">
        <f t="shared" si="42"/>
        <v>0</v>
      </c>
      <c r="G281" s="624">
        <f t="shared" si="46"/>
        <v>0</v>
      </c>
      <c r="H281" s="624"/>
      <c r="I281" s="624"/>
      <c r="J281" s="624">
        <f t="shared" si="43"/>
        <v>0</v>
      </c>
      <c r="K281" s="622">
        <f t="shared" si="47"/>
        <v>0</v>
      </c>
      <c r="L281" s="624"/>
    </row>
    <row r="282" spans="1:12" ht="11.25" customHeight="1" x14ac:dyDescent="0.2">
      <c r="A282" s="93" t="s">
        <v>251</v>
      </c>
      <c r="B282" s="624">
        <f>SUM(B283:B290)</f>
        <v>30905000</v>
      </c>
      <c r="C282" s="624">
        <f>SUM(C283:C290)</f>
        <v>29809000</v>
      </c>
      <c r="D282" s="624">
        <f>SUM(D283:D290)</f>
        <v>4185212.95</v>
      </c>
      <c r="E282" s="624">
        <f>SUM(E283:E290)</f>
        <v>17184699.239999998</v>
      </c>
      <c r="F282" s="624">
        <f t="shared" si="42"/>
        <v>1.7461205409348641</v>
      </c>
      <c r="G282" s="624">
        <f>SUM(G283:G290)</f>
        <v>12624300.760000004</v>
      </c>
      <c r="H282" s="624">
        <f>SUM(H283:H290)</f>
        <v>4252812.1500000004</v>
      </c>
      <c r="I282" s="624">
        <f>SUM(I283:I290)</f>
        <v>16932134.469999999</v>
      </c>
      <c r="J282" s="624">
        <f t="shared" si="43"/>
        <v>2.2096035747412057</v>
      </c>
      <c r="K282" s="622">
        <f>SUM(K283:K290)</f>
        <v>12876865.530000003</v>
      </c>
      <c r="L282" s="624">
        <f>SUM(L283:L290)</f>
        <v>0</v>
      </c>
    </row>
    <row r="283" spans="1:12" ht="11.25" customHeight="1" x14ac:dyDescent="0.2">
      <c r="A283" s="94" t="s">
        <v>196</v>
      </c>
      <c r="B283" s="624">
        <v>10525000</v>
      </c>
      <c r="C283" s="624">
        <v>9665000</v>
      </c>
      <c r="D283" s="624">
        <v>1524223.02</v>
      </c>
      <c r="E283" s="624">
        <v>6077042.2999999998</v>
      </c>
      <c r="F283" s="624">
        <f t="shared" si="42"/>
        <v>0.61748234519349388</v>
      </c>
      <c r="G283" s="624">
        <f t="shared" ref="G283:G290" si="48">C283-E283</f>
        <v>3587957.7</v>
      </c>
      <c r="H283" s="624">
        <v>1524223.02</v>
      </c>
      <c r="I283" s="624">
        <v>6077042.2999999998</v>
      </c>
      <c r="J283" s="624">
        <f t="shared" si="43"/>
        <v>0.79303967339290327</v>
      </c>
      <c r="K283" s="622">
        <f t="shared" ref="K283:K290" si="49">C283-I283</f>
        <v>3587957.7</v>
      </c>
      <c r="L283" s="624"/>
    </row>
    <row r="284" spans="1:12" ht="11.25" customHeight="1" x14ac:dyDescent="0.2">
      <c r="A284" s="94" t="s">
        <v>197</v>
      </c>
      <c r="B284" s="624">
        <v>16310000</v>
      </c>
      <c r="C284" s="624">
        <v>16310000</v>
      </c>
      <c r="D284" s="624">
        <v>2153813.7400000002</v>
      </c>
      <c r="E284" s="624">
        <v>8695285.1899999995</v>
      </c>
      <c r="F284" s="624">
        <f t="shared" si="42"/>
        <v>0.88351945341032989</v>
      </c>
      <c r="G284" s="624">
        <f t="shared" si="48"/>
        <v>7614714.8100000005</v>
      </c>
      <c r="H284" s="624">
        <v>2153813.7400000002</v>
      </c>
      <c r="I284" s="624">
        <v>8695285.1899999995</v>
      </c>
      <c r="J284" s="624">
        <f t="shared" si="43"/>
        <v>1.1347141893575021</v>
      </c>
      <c r="K284" s="622">
        <f t="shared" si="49"/>
        <v>7614714.8100000005</v>
      </c>
      <c r="L284" s="624"/>
    </row>
    <row r="285" spans="1:12" ht="11.25" customHeight="1" x14ac:dyDescent="0.2">
      <c r="A285" s="94" t="s">
        <v>198</v>
      </c>
      <c r="B285" s="624">
        <v>467000</v>
      </c>
      <c r="C285" s="624">
        <v>417000</v>
      </c>
      <c r="D285" s="624">
        <v>61435.49</v>
      </c>
      <c r="E285" s="624">
        <v>246593.36</v>
      </c>
      <c r="F285" s="624">
        <f t="shared" si="42"/>
        <v>2.5056110970618637E-2</v>
      </c>
      <c r="G285" s="624">
        <f t="shared" si="48"/>
        <v>170406.64</v>
      </c>
      <c r="H285" s="624">
        <v>61435.49</v>
      </c>
      <c r="I285" s="624">
        <v>246593.36</v>
      </c>
      <c r="J285" s="624">
        <f t="shared" si="43"/>
        <v>3.2179851319326616E-2</v>
      </c>
      <c r="K285" s="622">
        <f t="shared" si="49"/>
        <v>170406.64</v>
      </c>
      <c r="L285" s="624"/>
    </row>
    <row r="286" spans="1:12" ht="11.25" customHeight="1" x14ac:dyDescent="0.2">
      <c r="A286" s="94" t="s">
        <v>199</v>
      </c>
      <c r="B286" s="624">
        <v>632000</v>
      </c>
      <c r="C286" s="624">
        <v>626000</v>
      </c>
      <c r="D286" s="624">
        <v>70757.95</v>
      </c>
      <c r="E286" s="624">
        <v>285001.40999999997</v>
      </c>
      <c r="F286" s="624">
        <f t="shared" ref="F286:F317" si="50">IF($E$214&gt;0,E286/$E$214,0)*100</f>
        <v>2.8958715497216871E-2</v>
      </c>
      <c r="G286" s="624">
        <f t="shared" si="48"/>
        <v>340998.59</v>
      </c>
      <c r="H286" s="624">
        <v>70757.95</v>
      </c>
      <c r="I286" s="624">
        <v>285001.40999999997</v>
      </c>
      <c r="J286" s="624">
        <f t="shared" ref="J286:J317" si="51">IF($I$214&gt;0,I286/$I$214,0)*100</f>
        <v>3.7192011170124141E-2</v>
      </c>
      <c r="K286" s="622">
        <f t="shared" si="49"/>
        <v>340998.59</v>
      </c>
      <c r="L286" s="624"/>
    </row>
    <row r="287" spans="1:12" ht="11.25" customHeight="1" x14ac:dyDescent="0.2">
      <c r="A287" s="94" t="s">
        <v>200</v>
      </c>
      <c r="B287" s="624">
        <v>833000</v>
      </c>
      <c r="C287" s="624">
        <v>833000</v>
      </c>
      <c r="D287" s="624">
        <v>134628.49</v>
      </c>
      <c r="E287" s="624">
        <v>540766.03</v>
      </c>
      <c r="F287" s="624">
        <f t="shared" si="50"/>
        <v>5.4946709257787343E-2</v>
      </c>
      <c r="G287" s="624">
        <f t="shared" si="48"/>
        <v>292233.96999999997</v>
      </c>
      <c r="H287" s="624">
        <v>134628.49</v>
      </c>
      <c r="I287" s="624">
        <v>540766.03</v>
      </c>
      <c r="J287" s="624">
        <f t="shared" si="51"/>
        <v>7.0568690267826015E-2</v>
      </c>
      <c r="K287" s="622">
        <f t="shared" si="49"/>
        <v>292233.96999999997</v>
      </c>
      <c r="L287" s="624"/>
    </row>
    <row r="288" spans="1:12" ht="11.25" customHeight="1" x14ac:dyDescent="0.2">
      <c r="A288" s="94" t="s">
        <v>201</v>
      </c>
      <c r="B288" s="624"/>
      <c r="C288" s="624"/>
      <c r="D288" s="624"/>
      <c r="E288" s="624"/>
      <c r="F288" s="624">
        <f t="shared" si="50"/>
        <v>0</v>
      </c>
      <c r="G288" s="624">
        <f t="shared" si="48"/>
        <v>0</v>
      </c>
      <c r="H288" s="624"/>
      <c r="I288" s="624"/>
      <c r="J288" s="624">
        <f t="shared" si="51"/>
        <v>0</v>
      </c>
      <c r="K288" s="622">
        <f t="shared" si="49"/>
        <v>0</v>
      </c>
      <c r="L288" s="624"/>
    </row>
    <row r="289" spans="1:12" ht="11.25" customHeight="1" x14ac:dyDescent="0.2">
      <c r="A289" s="94" t="s">
        <v>349</v>
      </c>
      <c r="B289" s="624">
        <v>2138000</v>
      </c>
      <c r="C289" s="624">
        <v>1958000</v>
      </c>
      <c r="D289" s="624">
        <v>240354.26</v>
      </c>
      <c r="E289" s="624">
        <v>1340010.95</v>
      </c>
      <c r="F289" s="624">
        <f t="shared" si="50"/>
        <v>0.1361572066054175</v>
      </c>
      <c r="G289" s="624">
        <f t="shared" si="48"/>
        <v>617989.05000000005</v>
      </c>
      <c r="H289" s="624">
        <v>307953.46000000002</v>
      </c>
      <c r="I289" s="624">
        <v>1087446.18</v>
      </c>
      <c r="J289" s="624">
        <f t="shared" si="51"/>
        <v>0.14190915923352393</v>
      </c>
      <c r="K289" s="622">
        <f t="shared" si="49"/>
        <v>870553.82000000007</v>
      </c>
      <c r="L289" s="624"/>
    </row>
    <row r="290" spans="1:12" ht="11.25" customHeight="1" x14ac:dyDescent="0.2">
      <c r="A290" s="94" t="s">
        <v>343</v>
      </c>
      <c r="B290" s="624"/>
      <c r="C290" s="624"/>
      <c r="D290" s="624"/>
      <c r="E290" s="624"/>
      <c r="F290" s="624">
        <f t="shared" si="50"/>
        <v>0</v>
      </c>
      <c r="G290" s="624">
        <f t="shared" si="48"/>
        <v>0</v>
      </c>
      <c r="H290" s="624"/>
      <c r="I290" s="624"/>
      <c r="J290" s="624">
        <f t="shared" si="51"/>
        <v>0</v>
      </c>
      <c r="K290" s="622">
        <f t="shared" si="49"/>
        <v>0</v>
      </c>
      <c r="L290" s="624"/>
    </row>
    <row r="291" spans="1:12" ht="11.25" customHeight="1" x14ac:dyDescent="0.2">
      <c r="A291" s="93" t="s">
        <v>252</v>
      </c>
      <c r="B291" s="624">
        <f>SUM(B292:B297)</f>
        <v>0</v>
      </c>
      <c r="C291" s="624">
        <f>SUM(C292:C297)</f>
        <v>0</v>
      </c>
      <c r="D291" s="624">
        <f>SUM(D292:D297)</f>
        <v>0</v>
      </c>
      <c r="E291" s="624">
        <f>SUM(E292:E297)</f>
        <v>0</v>
      </c>
      <c r="F291" s="624">
        <f t="shared" si="50"/>
        <v>0</v>
      </c>
      <c r="G291" s="624">
        <f>SUM(G292:G297)</f>
        <v>0</v>
      </c>
      <c r="H291" s="624">
        <f>SUM(H292:H297)</f>
        <v>0</v>
      </c>
      <c r="I291" s="624">
        <f>SUM(I292:I297)</f>
        <v>0</v>
      </c>
      <c r="J291" s="624">
        <f t="shared" si="51"/>
        <v>0</v>
      </c>
      <c r="K291" s="622">
        <f>SUM(K292:K297)</f>
        <v>0</v>
      </c>
      <c r="L291" s="624">
        <f>SUM(L292:L297)</f>
        <v>0</v>
      </c>
    </row>
    <row r="292" spans="1:12" ht="11.25" customHeight="1" x14ac:dyDescent="0.2">
      <c r="A292" s="94" t="s">
        <v>375</v>
      </c>
      <c r="B292" s="624"/>
      <c r="C292" s="624"/>
      <c r="D292" s="624"/>
      <c r="E292" s="624"/>
      <c r="F292" s="624">
        <f t="shared" si="50"/>
        <v>0</v>
      </c>
      <c r="G292" s="624">
        <f t="shared" ref="G292:G297" si="52">C292-E292</f>
        <v>0</v>
      </c>
      <c r="H292" s="624"/>
      <c r="I292" s="624"/>
      <c r="J292" s="624">
        <f t="shared" si="51"/>
        <v>0</v>
      </c>
      <c r="K292" s="622">
        <f t="shared" ref="K292:K297" si="53">C292-I292</f>
        <v>0</v>
      </c>
      <c r="L292" s="624"/>
    </row>
    <row r="293" spans="1:12" ht="11.25" customHeight="1" x14ac:dyDescent="0.2">
      <c r="A293" s="94" t="s">
        <v>376</v>
      </c>
      <c r="B293" s="624"/>
      <c r="C293" s="624"/>
      <c r="D293" s="624"/>
      <c r="E293" s="624"/>
      <c r="F293" s="624">
        <f t="shared" si="50"/>
        <v>0</v>
      </c>
      <c r="G293" s="624">
        <f t="shared" si="52"/>
        <v>0</v>
      </c>
      <c r="H293" s="624"/>
      <c r="I293" s="624"/>
      <c r="J293" s="624">
        <f t="shared" si="51"/>
        <v>0</v>
      </c>
      <c r="K293" s="622">
        <f t="shared" si="53"/>
        <v>0</v>
      </c>
      <c r="L293" s="624"/>
    </row>
    <row r="294" spans="1:12" ht="11.25" customHeight="1" x14ac:dyDescent="0.2">
      <c r="A294" s="94" t="s">
        <v>377</v>
      </c>
      <c r="B294" s="624"/>
      <c r="C294" s="624"/>
      <c r="D294" s="624"/>
      <c r="E294" s="624"/>
      <c r="F294" s="624">
        <f t="shared" si="50"/>
        <v>0</v>
      </c>
      <c r="G294" s="624">
        <f t="shared" si="52"/>
        <v>0</v>
      </c>
      <c r="H294" s="624"/>
      <c r="I294" s="624"/>
      <c r="J294" s="624">
        <f t="shared" si="51"/>
        <v>0</v>
      </c>
      <c r="K294" s="622">
        <f t="shared" si="53"/>
        <v>0</v>
      </c>
      <c r="L294" s="624"/>
    </row>
    <row r="295" spans="1:12" ht="11.25" customHeight="1" x14ac:dyDescent="0.2">
      <c r="A295" s="94" t="s">
        <v>378</v>
      </c>
      <c r="B295" s="624"/>
      <c r="C295" s="624"/>
      <c r="D295" s="624"/>
      <c r="E295" s="624"/>
      <c r="F295" s="624">
        <f t="shared" si="50"/>
        <v>0</v>
      </c>
      <c r="G295" s="624">
        <f t="shared" si="52"/>
        <v>0</v>
      </c>
      <c r="H295" s="624"/>
      <c r="I295" s="624"/>
      <c r="J295" s="624">
        <f t="shared" si="51"/>
        <v>0</v>
      </c>
      <c r="K295" s="622">
        <f t="shared" si="53"/>
        <v>0</v>
      </c>
      <c r="L295" s="624"/>
    </row>
    <row r="296" spans="1:12" ht="11.25" customHeight="1" x14ac:dyDescent="0.2">
      <c r="A296" s="94" t="s">
        <v>349</v>
      </c>
      <c r="B296" s="624"/>
      <c r="C296" s="624"/>
      <c r="D296" s="624"/>
      <c r="E296" s="624"/>
      <c r="F296" s="624">
        <f t="shared" si="50"/>
        <v>0</v>
      </c>
      <c r="G296" s="624">
        <f t="shared" si="52"/>
        <v>0</v>
      </c>
      <c r="H296" s="624"/>
      <c r="I296" s="624"/>
      <c r="J296" s="624">
        <f t="shared" si="51"/>
        <v>0</v>
      </c>
      <c r="K296" s="622">
        <f t="shared" si="53"/>
        <v>0</v>
      </c>
      <c r="L296" s="624"/>
    </row>
    <row r="297" spans="1:12" ht="11.25" customHeight="1" x14ac:dyDescent="0.2">
      <c r="A297" s="94" t="s">
        <v>343</v>
      </c>
      <c r="B297" s="624"/>
      <c r="C297" s="624"/>
      <c r="D297" s="624"/>
      <c r="E297" s="624"/>
      <c r="F297" s="624">
        <f t="shared" si="50"/>
        <v>0</v>
      </c>
      <c r="G297" s="624">
        <f t="shared" si="52"/>
        <v>0</v>
      </c>
      <c r="H297" s="624"/>
      <c r="I297" s="624"/>
      <c r="J297" s="624">
        <f t="shared" si="51"/>
        <v>0</v>
      </c>
      <c r="K297" s="622">
        <f t="shared" si="53"/>
        <v>0</v>
      </c>
      <c r="L297" s="624"/>
    </row>
    <row r="298" spans="1:12" ht="11.25" customHeight="1" x14ac:dyDescent="0.2">
      <c r="A298" s="93" t="s">
        <v>253</v>
      </c>
      <c r="B298" s="624">
        <f>SUM(B299:B308)</f>
        <v>31184000</v>
      </c>
      <c r="C298" s="624">
        <f>SUM(C299:C308)</f>
        <v>32854000</v>
      </c>
      <c r="D298" s="624">
        <f>SUM(D299:D308)</f>
        <v>5303511.1800000006</v>
      </c>
      <c r="E298" s="624">
        <f>SUM(E299:E308)</f>
        <v>21502829.59</v>
      </c>
      <c r="F298" s="624">
        <f t="shared" si="50"/>
        <v>2.1848815571893017</v>
      </c>
      <c r="G298" s="624">
        <f>SUM(G299:G308)</f>
        <v>11351170.410000002</v>
      </c>
      <c r="H298" s="624">
        <f>SUM(H299:H308)</f>
        <v>5405460.6400000006</v>
      </c>
      <c r="I298" s="624">
        <f>SUM(I299:I308)</f>
        <v>21160409.370000001</v>
      </c>
      <c r="J298" s="624">
        <f t="shared" si="51"/>
        <v>2.7613834670271973</v>
      </c>
      <c r="K298" s="622">
        <f>SUM(K299:K308)</f>
        <v>11693590.630000003</v>
      </c>
      <c r="L298" s="624">
        <f>SUM(L299:L308)</f>
        <v>0</v>
      </c>
    </row>
    <row r="299" spans="1:12" ht="11.25" customHeight="1" x14ac:dyDescent="0.2">
      <c r="A299" s="94" t="s">
        <v>379</v>
      </c>
      <c r="B299" s="624">
        <v>17724000</v>
      </c>
      <c r="C299" s="624">
        <v>18324000</v>
      </c>
      <c r="D299" s="624">
        <v>2903004.33</v>
      </c>
      <c r="E299" s="624">
        <v>12119092.949999999</v>
      </c>
      <c r="F299" s="624">
        <f t="shared" si="50"/>
        <v>1.2314092229346401</v>
      </c>
      <c r="G299" s="624">
        <f t="shared" ref="G299:G308" si="54">C299-E299</f>
        <v>6204907.0500000007</v>
      </c>
      <c r="H299" s="624">
        <v>2968089.17</v>
      </c>
      <c r="I299" s="624">
        <v>11945377.939999999</v>
      </c>
      <c r="J299" s="624">
        <f t="shared" si="51"/>
        <v>1.5588436203730873</v>
      </c>
      <c r="K299" s="622">
        <f t="shared" ref="K299:K308" si="55">C299-I299</f>
        <v>6378622.0600000005</v>
      </c>
      <c r="L299" s="624"/>
    </row>
    <row r="300" spans="1:12" ht="11.25" customHeight="1" x14ac:dyDescent="0.2">
      <c r="A300" s="94" t="s">
        <v>380</v>
      </c>
      <c r="B300" s="624">
        <v>24000</v>
      </c>
      <c r="C300" s="624">
        <v>34000</v>
      </c>
      <c r="D300" s="624">
        <v>8378.7000000000007</v>
      </c>
      <c r="E300" s="624">
        <v>21294.89</v>
      </c>
      <c r="F300" s="624">
        <f t="shared" si="50"/>
        <v>2.163753018114993E-3</v>
      </c>
      <c r="G300" s="624">
        <f t="shared" si="54"/>
        <v>12705.11</v>
      </c>
      <c r="H300" s="624">
        <v>8378.7000000000007</v>
      </c>
      <c r="I300" s="624">
        <v>21294.89</v>
      </c>
      <c r="J300" s="624">
        <f t="shared" si="51"/>
        <v>2.7789328717586523E-3</v>
      </c>
      <c r="K300" s="622">
        <f t="shared" si="55"/>
        <v>12705.11</v>
      </c>
      <c r="L300" s="624"/>
    </row>
    <row r="301" spans="1:12" ht="11.25" customHeight="1" x14ac:dyDescent="0.2">
      <c r="A301" s="94" t="s">
        <v>381</v>
      </c>
      <c r="B301" s="624">
        <v>1296000</v>
      </c>
      <c r="C301" s="624">
        <v>1586000</v>
      </c>
      <c r="D301" s="624">
        <v>419801.42</v>
      </c>
      <c r="E301" s="624">
        <v>1222365.79</v>
      </c>
      <c r="F301" s="624">
        <f t="shared" si="50"/>
        <v>0.12420339655912843</v>
      </c>
      <c r="G301" s="624">
        <f t="shared" si="54"/>
        <v>363634.20999999996</v>
      </c>
      <c r="H301" s="624">
        <v>430495.89</v>
      </c>
      <c r="I301" s="624">
        <v>1168831.3799999999</v>
      </c>
      <c r="J301" s="624">
        <f t="shared" si="51"/>
        <v>0.15252973569833084</v>
      </c>
      <c r="K301" s="622">
        <f t="shared" si="55"/>
        <v>417168.62000000011</v>
      </c>
      <c r="L301" s="624"/>
    </row>
    <row r="302" spans="1:12" ht="11.25" customHeight="1" x14ac:dyDescent="0.2">
      <c r="A302" s="94" t="s">
        <v>382</v>
      </c>
      <c r="B302" s="624">
        <v>36000</v>
      </c>
      <c r="C302" s="624">
        <v>36000</v>
      </c>
      <c r="D302" s="624">
        <v>8128.74</v>
      </c>
      <c r="E302" s="624">
        <v>17679.919999999998</v>
      </c>
      <c r="F302" s="624">
        <f t="shared" si="50"/>
        <v>1.7964394396980511E-3</v>
      </c>
      <c r="G302" s="624">
        <f t="shared" si="54"/>
        <v>18320.080000000002</v>
      </c>
      <c r="H302" s="624">
        <v>8128.74</v>
      </c>
      <c r="I302" s="624">
        <v>17679.919999999998</v>
      </c>
      <c r="J302" s="624">
        <f t="shared" si="51"/>
        <v>2.3071878210248198E-3</v>
      </c>
      <c r="K302" s="622">
        <f t="shared" si="55"/>
        <v>18320.080000000002</v>
      </c>
      <c r="L302" s="624"/>
    </row>
    <row r="303" spans="1:12" ht="11.25" customHeight="1" x14ac:dyDescent="0.2">
      <c r="A303" s="94" t="s">
        <v>383</v>
      </c>
      <c r="B303" s="624">
        <v>12034000</v>
      </c>
      <c r="C303" s="624">
        <v>12804000</v>
      </c>
      <c r="D303" s="624">
        <v>1959599.79</v>
      </c>
      <c r="E303" s="624">
        <v>8101113.5899999999</v>
      </c>
      <c r="F303" s="624">
        <f t="shared" si="50"/>
        <v>0.82314625623588034</v>
      </c>
      <c r="G303" s="624">
        <f t="shared" si="54"/>
        <v>4702886.41</v>
      </c>
      <c r="H303" s="624">
        <v>1985769.94</v>
      </c>
      <c r="I303" s="624">
        <v>7985942.79</v>
      </c>
      <c r="J303" s="624">
        <f t="shared" si="51"/>
        <v>1.0421466807818685</v>
      </c>
      <c r="K303" s="622">
        <f t="shared" si="55"/>
        <v>4818057.21</v>
      </c>
      <c r="L303" s="624"/>
    </row>
    <row r="304" spans="1:12" ht="11.25" customHeight="1" x14ac:dyDescent="0.2">
      <c r="A304" s="94" t="s">
        <v>384</v>
      </c>
      <c r="B304" s="624">
        <v>70000</v>
      </c>
      <c r="C304" s="624">
        <v>70000</v>
      </c>
      <c r="D304" s="624">
        <v>4598.2</v>
      </c>
      <c r="E304" s="624">
        <v>21282.45</v>
      </c>
      <c r="F304" s="624">
        <f t="shared" si="50"/>
        <v>2.1624890018394761E-3</v>
      </c>
      <c r="G304" s="624">
        <f t="shared" si="54"/>
        <v>48717.55</v>
      </c>
      <c r="H304" s="624">
        <v>4598.2</v>
      </c>
      <c r="I304" s="624">
        <v>21282.45</v>
      </c>
      <c r="J304" s="624">
        <f t="shared" si="51"/>
        <v>2.7773094811271593E-3</v>
      </c>
      <c r="K304" s="622">
        <f t="shared" si="55"/>
        <v>48717.55</v>
      </c>
      <c r="L304" s="624"/>
    </row>
    <row r="305" spans="1:12" ht="11.25" customHeight="1" x14ac:dyDescent="0.2">
      <c r="A305" s="94" t="s">
        <v>385</v>
      </c>
      <c r="B305" s="624"/>
      <c r="C305" s="624"/>
      <c r="D305" s="624"/>
      <c r="E305" s="624"/>
      <c r="F305" s="624">
        <f t="shared" si="50"/>
        <v>0</v>
      </c>
      <c r="G305" s="624">
        <f t="shared" si="54"/>
        <v>0</v>
      </c>
      <c r="H305" s="624"/>
      <c r="I305" s="624"/>
      <c r="J305" s="624">
        <f t="shared" si="51"/>
        <v>0</v>
      </c>
      <c r="K305" s="622">
        <f t="shared" si="55"/>
        <v>0</v>
      </c>
      <c r="L305" s="624"/>
    </row>
    <row r="306" spans="1:12" ht="11.25" customHeight="1" x14ac:dyDescent="0.2">
      <c r="A306" s="94" t="s">
        <v>532</v>
      </c>
      <c r="B306" s="624"/>
      <c r="C306" s="624"/>
      <c r="D306" s="624"/>
      <c r="E306" s="624"/>
      <c r="F306" s="624">
        <f t="shared" si="50"/>
        <v>0</v>
      </c>
      <c r="G306" s="624">
        <f t="shared" si="54"/>
        <v>0</v>
      </c>
      <c r="H306" s="624"/>
      <c r="I306" s="624"/>
      <c r="J306" s="624">
        <f t="shared" si="51"/>
        <v>0</v>
      </c>
      <c r="K306" s="622">
        <f t="shared" si="55"/>
        <v>0</v>
      </c>
      <c r="L306" s="624"/>
    </row>
    <row r="307" spans="1:12" ht="11.25" customHeight="1" x14ac:dyDescent="0.2">
      <c r="A307" s="94" t="s">
        <v>349</v>
      </c>
      <c r="B307" s="624"/>
      <c r="C307" s="624"/>
      <c r="D307" s="624"/>
      <c r="E307" s="624"/>
      <c r="F307" s="624">
        <f t="shared" si="50"/>
        <v>0</v>
      </c>
      <c r="G307" s="624">
        <f t="shared" si="54"/>
        <v>0</v>
      </c>
      <c r="H307" s="624"/>
      <c r="I307" s="624"/>
      <c r="J307" s="624">
        <f t="shared" si="51"/>
        <v>0</v>
      </c>
      <c r="K307" s="622">
        <f t="shared" si="55"/>
        <v>0</v>
      </c>
      <c r="L307" s="624"/>
    </row>
    <row r="308" spans="1:12" ht="11.25" customHeight="1" x14ac:dyDescent="0.2">
      <c r="A308" s="94" t="s">
        <v>343</v>
      </c>
      <c r="B308" s="624"/>
      <c r="C308" s="624"/>
      <c r="D308" s="624"/>
      <c r="E308" s="624"/>
      <c r="F308" s="624">
        <f t="shared" si="50"/>
        <v>0</v>
      </c>
      <c r="G308" s="624">
        <f t="shared" si="54"/>
        <v>0</v>
      </c>
      <c r="H308" s="624"/>
      <c r="I308" s="624"/>
      <c r="J308" s="624">
        <f t="shared" si="51"/>
        <v>0</v>
      </c>
      <c r="K308" s="622">
        <f t="shared" si="55"/>
        <v>0</v>
      </c>
      <c r="L308" s="624"/>
    </row>
    <row r="309" spans="1:12" ht="11.25" customHeight="1" x14ac:dyDescent="0.2">
      <c r="A309" s="93" t="s">
        <v>254</v>
      </c>
      <c r="B309" s="624">
        <f>SUM(B310:B313)</f>
        <v>978000</v>
      </c>
      <c r="C309" s="624">
        <f>SUM(C310:C313)</f>
        <v>852076.29</v>
      </c>
      <c r="D309" s="624">
        <f>SUM(D310:D313)</f>
        <v>120649.4</v>
      </c>
      <c r="E309" s="624">
        <f>SUM(E310:E313)</f>
        <v>511685.6</v>
      </c>
      <c r="F309" s="624">
        <f t="shared" si="50"/>
        <v>5.1991875108346707E-2</v>
      </c>
      <c r="G309" s="624">
        <f>SUM(G310:G313)</f>
        <v>340390.69</v>
      </c>
      <c r="H309" s="624">
        <f>SUM(H310:H313)</f>
        <v>120649.4</v>
      </c>
      <c r="I309" s="624">
        <f>SUM(I310:I313)</f>
        <v>511685.6</v>
      </c>
      <c r="J309" s="624">
        <f t="shared" si="51"/>
        <v>6.6773762806267081E-2</v>
      </c>
      <c r="K309" s="622">
        <f>SUM(K310:K313)</f>
        <v>340390.69</v>
      </c>
      <c r="L309" s="624">
        <f>SUM(L310:L313)</f>
        <v>0</v>
      </c>
    </row>
    <row r="310" spans="1:12" ht="11.25" customHeight="1" x14ac:dyDescent="0.2">
      <c r="A310" s="94" t="s">
        <v>386</v>
      </c>
      <c r="B310" s="624">
        <v>358000</v>
      </c>
      <c r="C310" s="624">
        <v>87076.29</v>
      </c>
      <c r="D310" s="624">
        <v>0</v>
      </c>
      <c r="E310" s="624">
        <v>87076.29</v>
      </c>
      <c r="F310" s="624">
        <f t="shared" si="50"/>
        <v>8.8477369591369748E-3</v>
      </c>
      <c r="G310" s="624">
        <f>C310-E310</f>
        <v>0</v>
      </c>
      <c r="H310" s="624">
        <v>0</v>
      </c>
      <c r="I310" s="624">
        <v>87076.29</v>
      </c>
      <c r="J310" s="624">
        <f t="shared" si="51"/>
        <v>1.1363250274210817E-2</v>
      </c>
      <c r="K310" s="622">
        <f>C310-I310</f>
        <v>0</v>
      </c>
      <c r="L310" s="624"/>
    </row>
    <row r="311" spans="1:12" ht="11.25" customHeight="1" x14ac:dyDescent="0.2">
      <c r="A311" s="94" t="s">
        <v>387</v>
      </c>
      <c r="B311" s="624">
        <v>620000</v>
      </c>
      <c r="C311" s="624">
        <v>765000</v>
      </c>
      <c r="D311" s="624">
        <v>120649.4</v>
      </c>
      <c r="E311" s="624">
        <v>424609.31</v>
      </c>
      <c r="F311" s="624">
        <f t="shared" si="50"/>
        <v>4.3144138149209733E-2</v>
      </c>
      <c r="G311" s="624">
        <f>C311-E311</f>
        <v>340390.69</v>
      </c>
      <c r="H311" s="624">
        <v>120649.4</v>
      </c>
      <c r="I311" s="624">
        <v>424609.31</v>
      </c>
      <c r="J311" s="624">
        <f t="shared" si="51"/>
        <v>5.5410512532056269E-2</v>
      </c>
      <c r="K311" s="622">
        <f>C311-I311</f>
        <v>340390.69</v>
      </c>
      <c r="L311" s="624"/>
    </row>
    <row r="312" spans="1:12" ht="11.25" customHeight="1" x14ac:dyDescent="0.2">
      <c r="A312" s="94" t="s">
        <v>349</v>
      </c>
      <c r="B312" s="624"/>
      <c r="C312" s="624"/>
      <c r="D312" s="624"/>
      <c r="E312" s="624"/>
      <c r="F312" s="624">
        <f t="shared" si="50"/>
        <v>0</v>
      </c>
      <c r="G312" s="624">
        <f>C312-E312</f>
        <v>0</v>
      </c>
      <c r="H312" s="624"/>
      <c r="I312" s="624"/>
      <c r="J312" s="624">
        <f t="shared" si="51"/>
        <v>0</v>
      </c>
      <c r="K312" s="622">
        <f>C312-I312</f>
        <v>0</v>
      </c>
      <c r="L312" s="624"/>
    </row>
    <row r="313" spans="1:12" ht="11.25" customHeight="1" x14ac:dyDescent="0.2">
      <c r="A313" s="94" t="s">
        <v>343</v>
      </c>
      <c r="B313" s="624"/>
      <c r="C313" s="624"/>
      <c r="D313" s="624"/>
      <c r="E313" s="624"/>
      <c r="F313" s="624">
        <f t="shared" si="50"/>
        <v>0</v>
      </c>
      <c r="G313" s="624">
        <f>C313-E313</f>
        <v>0</v>
      </c>
      <c r="H313" s="624"/>
      <c r="I313" s="624"/>
      <c r="J313" s="624">
        <f t="shared" si="51"/>
        <v>0</v>
      </c>
      <c r="K313" s="622">
        <f>C313-I313</f>
        <v>0</v>
      </c>
      <c r="L313" s="624"/>
    </row>
    <row r="314" spans="1:12" ht="11.25" customHeight="1" x14ac:dyDescent="0.2">
      <c r="A314" s="93" t="s">
        <v>255</v>
      </c>
      <c r="B314" s="624">
        <f>SUM(B315:B319)</f>
        <v>0</v>
      </c>
      <c r="C314" s="624">
        <f>SUM(C315:C319)</f>
        <v>0</v>
      </c>
      <c r="D314" s="624">
        <f>SUM(D315:D319)</f>
        <v>0</v>
      </c>
      <c r="E314" s="624">
        <f>SUM(E315:E319)</f>
        <v>0</v>
      </c>
      <c r="F314" s="624">
        <f t="shared" si="50"/>
        <v>0</v>
      </c>
      <c r="G314" s="624">
        <f>SUM(G315:G319)</f>
        <v>0</v>
      </c>
      <c r="H314" s="624">
        <f>SUM(H315:H319)</f>
        <v>0</v>
      </c>
      <c r="I314" s="624">
        <f>SUM(I315:I319)</f>
        <v>0</v>
      </c>
      <c r="J314" s="624">
        <f t="shared" si="51"/>
        <v>0</v>
      </c>
      <c r="K314" s="622">
        <f>SUM(K315:K319)</f>
        <v>0</v>
      </c>
      <c r="L314" s="624">
        <f>SUM(L315:L319)</f>
        <v>0</v>
      </c>
    </row>
    <row r="315" spans="1:12" ht="11.25" customHeight="1" x14ac:dyDescent="0.2">
      <c r="A315" s="94" t="s">
        <v>388</v>
      </c>
      <c r="B315" s="624"/>
      <c r="C315" s="624"/>
      <c r="D315" s="624"/>
      <c r="E315" s="624"/>
      <c r="F315" s="624">
        <f t="shared" si="50"/>
        <v>0</v>
      </c>
      <c r="G315" s="624">
        <f>C315-E315</f>
        <v>0</v>
      </c>
      <c r="H315" s="624"/>
      <c r="I315" s="624"/>
      <c r="J315" s="624">
        <f t="shared" si="51"/>
        <v>0</v>
      </c>
      <c r="K315" s="622">
        <f>C315-I315</f>
        <v>0</v>
      </c>
      <c r="L315" s="624"/>
    </row>
    <row r="316" spans="1:12" ht="11.25" customHeight="1" x14ac:dyDescent="0.2">
      <c r="A316" s="94" t="s">
        <v>389</v>
      </c>
      <c r="B316" s="624"/>
      <c r="C316" s="624"/>
      <c r="D316" s="624"/>
      <c r="E316" s="624"/>
      <c r="F316" s="624">
        <f t="shared" si="50"/>
        <v>0</v>
      </c>
      <c r="G316" s="624">
        <f>C316-E316</f>
        <v>0</v>
      </c>
      <c r="H316" s="624"/>
      <c r="I316" s="624"/>
      <c r="J316" s="624">
        <f t="shared" si="51"/>
        <v>0</v>
      </c>
      <c r="K316" s="622">
        <f>C316-I316</f>
        <v>0</v>
      </c>
      <c r="L316" s="624"/>
    </row>
    <row r="317" spans="1:12" ht="11.25" customHeight="1" x14ac:dyDescent="0.2">
      <c r="A317" s="94" t="s">
        <v>390</v>
      </c>
      <c r="B317" s="624"/>
      <c r="C317" s="624"/>
      <c r="D317" s="624"/>
      <c r="E317" s="624"/>
      <c r="F317" s="624">
        <f t="shared" si="50"/>
        <v>0</v>
      </c>
      <c r="G317" s="624">
        <f>C317-E317</f>
        <v>0</v>
      </c>
      <c r="H317" s="624"/>
      <c r="I317" s="624"/>
      <c r="J317" s="624">
        <f t="shared" si="51"/>
        <v>0</v>
      </c>
      <c r="K317" s="622">
        <f>C317-I317</f>
        <v>0</v>
      </c>
      <c r="L317" s="624"/>
    </row>
    <row r="318" spans="1:12" ht="11.25" customHeight="1" x14ac:dyDescent="0.2">
      <c r="A318" s="94" t="s">
        <v>349</v>
      </c>
      <c r="B318" s="624"/>
      <c r="C318" s="624"/>
      <c r="D318" s="624"/>
      <c r="E318" s="624"/>
      <c r="F318" s="624">
        <f t="shared" ref="F318:F349" si="56">IF($E$214&gt;0,E318/$E$214,0)*100</f>
        <v>0</v>
      </c>
      <c r="G318" s="624">
        <f>C318-E318</f>
        <v>0</v>
      </c>
      <c r="H318" s="624"/>
      <c r="I318" s="624"/>
      <c r="J318" s="624">
        <f t="shared" ref="J318:J349" si="57">IF($I$214&gt;0,I318/$I$214,0)*100</f>
        <v>0</v>
      </c>
      <c r="K318" s="622">
        <f>C318-I318</f>
        <v>0</v>
      </c>
      <c r="L318" s="624"/>
    </row>
    <row r="319" spans="1:12" ht="11.25" customHeight="1" x14ac:dyDescent="0.2">
      <c r="A319" s="94" t="s">
        <v>343</v>
      </c>
      <c r="B319" s="624"/>
      <c r="C319" s="624"/>
      <c r="D319" s="624"/>
      <c r="E319" s="624"/>
      <c r="F319" s="624">
        <f t="shared" si="56"/>
        <v>0</v>
      </c>
      <c r="G319" s="624">
        <f>C319-E319</f>
        <v>0</v>
      </c>
      <c r="H319" s="624"/>
      <c r="I319" s="624"/>
      <c r="J319" s="624">
        <f t="shared" si="57"/>
        <v>0</v>
      </c>
      <c r="K319" s="622">
        <f>C319-I319</f>
        <v>0</v>
      </c>
      <c r="L319" s="624"/>
    </row>
    <row r="320" spans="1:12" ht="11.25" customHeight="1" x14ac:dyDescent="0.2">
      <c r="A320" s="93" t="s">
        <v>256</v>
      </c>
      <c r="B320" s="624">
        <f>SUM(B321:B325)</f>
        <v>3860000</v>
      </c>
      <c r="C320" s="624">
        <f>SUM(C321:C325)</f>
        <v>3860000</v>
      </c>
      <c r="D320" s="624">
        <f>SUM(D321:D325)</f>
        <v>545466.68999999994</v>
      </c>
      <c r="E320" s="624">
        <f>SUM(E321:E325)</f>
        <v>2211532.29</v>
      </c>
      <c r="F320" s="624">
        <f t="shared" si="56"/>
        <v>0.22471164054598372</v>
      </c>
      <c r="G320" s="624">
        <f>SUM(G321:G325)</f>
        <v>1648467.71</v>
      </c>
      <c r="H320" s="624">
        <f>SUM(H321:H325)</f>
        <v>545586.68999999994</v>
      </c>
      <c r="I320" s="624">
        <f>SUM(I321:I325)</f>
        <v>2207984.29</v>
      </c>
      <c r="J320" s="624">
        <f t="shared" si="57"/>
        <v>0.28813673720820765</v>
      </c>
      <c r="K320" s="622">
        <f>SUM(K321:K325)</f>
        <v>1652015.71</v>
      </c>
      <c r="L320" s="624">
        <f>SUM(L321:L325)</f>
        <v>0</v>
      </c>
    </row>
    <row r="321" spans="1:12" ht="11.25" customHeight="1" x14ac:dyDescent="0.2">
      <c r="A321" s="94" t="s">
        <v>391</v>
      </c>
      <c r="B321" s="624">
        <v>2125000</v>
      </c>
      <c r="C321" s="624">
        <v>2125000</v>
      </c>
      <c r="D321" s="624">
        <v>292656.3</v>
      </c>
      <c r="E321" s="624">
        <v>1199222.5</v>
      </c>
      <c r="F321" s="624">
        <f t="shared" si="56"/>
        <v>0.12185182941853222</v>
      </c>
      <c r="G321" s="624">
        <f>C321-E321</f>
        <v>925777.5</v>
      </c>
      <c r="H321" s="624">
        <v>292656.3</v>
      </c>
      <c r="I321" s="624">
        <v>1199222.5</v>
      </c>
      <c r="J321" s="624">
        <f t="shared" si="57"/>
        <v>0.15649570511059649</v>
      </c>
      <c r="K321" s="622">
        <f>C321-I321</f>
        <v>925777.5</v>
      </c>
      <c r="L321" s="624"/>
    </row>
    <row r="322" spans="1:12" ht="11.25" customHeight="1" x14ac:dyDescent="0.2">
      <c r="A322" s="94" t="s">
        <v>392</v>
      </c>
      <c r="B322" s="624">
        <v>1735000</v>
      </c>
      <c r="C322" s="624">
        <v>1735000</v>
      </c>
      <c r="D322" s="624">
        <v>252810.39</v>
      </c>
      <c r="E322" s="624">
        <v>1012309.79</v>
      </c>
      <c r="F322" s="624">
        <f t="shared" si="56"/>
        <v>0.10285981112745148</v>
      </c>
      <c r="G322" s="624">
        <f>C322-E322</f>
        <v>722690.21</v>
      </c>
      <c r="H322" s="624">
        <v>252930.39</v>
      </c>
      <c r="I322" s="624">
        <v>1008761.79</v>
      </c>
      <c r="J322" s="624">
        <f t="shared" si="57"/>
        <v>0.13164103209761113</v>
      </c>
      <c r="K322" s="622">
        <f>C322-I322</f>
        <v>726238.21</v>
      </c>
      <c r="L322" s="624"/>
    </row>
    <row r="323" spans="1:12" ht="11.25" customHeight="1" x14ac:dyDescent="0.2">
      <c r="A323" s="94" t="s">
        <v>393</v>
      </c>
      <c r="B323" s="624"/>
      <c r="C323" s="624"/>
      <c r="D323" s="624"/>
      <c r="E323" s="624"/>
      <c r="F323" s="624">
        <f t="shared" si="56"/>
        <v>0</v>
      </c>
      <c r="G323" s="624">
        <f>C323-E323</f>
        <v>0</v>
      </c>
      <c r="H323" s="624"/>
      <c r="I323" s="624"/>
      <c r="J323" s="624">
        <f t="shared" si="57"/>
        <v>0</v>
      </c>
      <c r="K323" s="622">
        <f>C323-I323</f>
        <v>0</v>
      </c>
      <c r="L323" s="624"/>
    </row>
    <row r="324" spans="1:12" ht="11.25" customHeight="1" x14ac:dyDescent="0.2">
      <c r="A324" s="94" t="s">
        <v>349</v>
      </c>
      <c r="B324" s="624"/>
      <c r="C324" s="624"/>
      <c r="D324" s="624"/>
      <c r="E324" s="624"/>
      <c r="F324" s="624">
        <f t="shared" si="56"/>
        <v>0</v>
      </c>
      <c r="G324" s="624">
        <f>C324-E324</f>
        <v>0</v>
      </c>
      <c r="H324" s="624"/>
      <c r="I324" s="624"/>
      <c r="J324" s="624">
        <f t="shared" si="57"/>
        <v>0</v>
      </c>
      <c r="K324" s="622">
        <f>C324-I324</f>
        <v>0</v>
      </c>
      <c r="L324" s="624"/>
    </row>
    <row r="325" spans="1:12" ht="11.25" customHeight="1" x14ac:dyDescent="0.2">
      <c r="A325" s="94" t="s">
        <v>343</v>
      </c>
      <c r="B325" s="624"/>
      <c r="C325" s="624"/>
      <c r="D325" s="624"/>
      <c r="E325" s="624"/>
      <c r="F325" s="624">
        <f t="shared" si="56"/>
        <v>0</v>
      </c>
      <c r="G325" s="624">
        <f>C325-E325</f>
        <v>0</v>
      </c>
      <c r="H325" s="624"/>
      <c r="I325" s="624"/>
      <c r="J325" s="624">
        <f t="shared" si="57"/>
        <v>0</v>
      </c>
      <c r="K325" s="622">
        <f>C325-I325</f>
        <v>0</v>
      </c>
      <c r="L325" s="624"/>
    </row>
    <row r="326" spans="1:12" ht="11.25" customHeight="1" x14ac:dyDescent="0.2">
      <c r="A326" s="93" t="s">
        <v>257</v>
      </c>
      <c r="B326" s="624">
        <f>SUM(B327:B330)</f>
        <v>275000</v>
      </c>
      <c r="C326" s="624">
        <f>SUM(C327:C330)</f>
        <v>275000</v>
      </c>
      <c r="D326" s="624">
        <f>SUM(D327:D330)</f>
        <v>46172.11</v>
      </c>
      <c r="E326" s="624">
        <f>SUM(E327:E330)</f>
        <v>177001.93</v>
      </c>
      <c r="F326" s="624">
        <f t="shared" si="56"/>
        <v>1.7984993594692376E-2</v>
      </c>
      <c r="G326" s="624">
        <f>SUM(G327:G330)</f>
        <v>97998.07</v>
      </c>
      <c r="H326" s="624">
        <f>SUM(H327:H330)</f>
        <v>46292.11</v>
      </c>
      <c r="I326" s="624">
        <f>SUM(I327:I330)</f>
        <v>175501.93</v>
      </c>
      <c r="J326" s="624">
        <f t="shared" si="57"/>
        <v>2.290258753785936E-2</v>
      </c>
      <c r="K326" s="622">
        <f>SUM(K327:K330)</f>
        <v>99498.07</v>
      </c>
      <c r="L326" s="624">
        <f>SUM(L327:L330)</f>
        <v>0</v>
      </c>
    </row>
    <row r="327" spans="1:12" ht="11.25" customHeight="1" x14ac:dyDescent="0.2">
      <c r="A327" s="94" t="s">
        <v>394</v>
      </c>
      <c r="B327" s="624"/>
      <c r="C327" s="624"/>
      <c r="D327" s="624"/>
      <c r="E327" s="624"/>
      <c r="F327" s="624">
        <f t="shared" si="56"/>
        <v>0</v>
      </c>
      <c r="G327" s="624">
        <f>C327-E327</f>
        <v>0</v>
      </c>
      <c r="H327" s="624"/>
      <c r="I327" s="624"/>
      <c r="J327" s="624">
        <f t="shared" si="57"/>
        <v>0</v>
      </c>
      <c r="K327" s="622">
        <f>C327-I327</f>
        <v>0</v>
      </c>
      <c r="L327" s="624"/>
    </row>
    <row r="328" spans="1:12" ht="11.25" customHeight="1" x14ac:dyDescent="0.2">
      <c r="A328" s="94" t="s">
        <v>395</v>
      </c>
      <c r="B328" s="624">
        <v>275000</v>
      </c>
      <c r="C328" s="624">
        <v>275000</v>
      </c>
      <c r="D328" s="624">
        <v>46172.11</v>
      </c>
      <c r="E328" s="624">
        <v>177001.93</v>
      </c>
      <c r="F328" s="624">
        <f t="shared" si="56"/>
        <v>1.7984993594692376E-2</v>
      </c>
      <c r="G328" s="624">
        <f>C328-E328</f>
        <v>97998.07</v>
      </c>
      <c r="H328" s="624">
        <v>46292.11</v>
      </c>
      <c r="I328" s="624">
        <v>175501.93</v>
      </c>
      <c r="J328" s="624">
        <f t="shared" si="57"/>
        <v>2.290258753785936E-2</v>
      </c>
      <c r="K328" s="622">
        <f>C328-I328</f>
        <v>99498.07</v>
      </c>
      <c r="L328" s="624"/>
    </row>
    <row r="329" spans="1:12" ht="11.25" customHeight="1" x14ac:dyDescent="0.2">
      <c r="A329" s="94" t="s">
        <v>349</v>
      </c>
      <c r="B329" s="624"/>
      <c r="C329" s="624"/>
      <c r="D329" s="624"/>
      <c r="E329" s="624"/>
      <c r="F329" s="624">
        <f t="shared" si="56"/>
        <v>0</v>
      </c>
      <c r="G329" s="624">
        <f>C329-E329</f>
        <v>0</v>
      </c>
      <c r="H329" s="624"/>
      <c r="I329" s="624"/>
      <c r="J329" s="624">
        <f t="shared" si="57"/>
        <v>0</v>
      </c>
      <c r="K329" s="622">
        <f>C329-I329</f>
        <v>0</v>
      </c>
      <c r="L329" s="624"/>
    </row>
    <row r="330" spans="1:12" ht="11.25" customHeight="1" x14ac:dyDescent="0.2">
      <c r="A330" s="94" t="s">
        <v>343</v>
      </c>
      <c r="B330" s="624"/>
      <c r="C330" s="624"/>
      <c r="D330" s="624"/>
      <c r="E330" s="624"/>
      <c r="F330" s="624">
        <f t="shared" si="56"/>
        <v>0</v>
      </c>
      <c r="G330" s="624">
        <f>C330-E330</f>
        <v>0</v>
      </c>
      <c r="H330" s="624"/>
      <c r="I330" s="624"/>
      <c r="J330" s="624">
        <f t="shared" si="57"/>
        <v>0</v>
      </c>
      <c r="K330" s="622">
        <f>C330-I330</f>
        <v>0</v>
      </c>
      <c r="L330" s="624"/>
    </row>
    <row r="331" spans="1:12" ht="11.25" customHeight="1" x14ac:dyDescent="0.2">
      <c r="A331" s="93" t="s">
        <v>258</v>
      </c>
      <c r="B331" s="624">
        <f>SUM(B332:B335)</f>
        <v>12455000</v>
      </c>
      <c r="C331" s="624">
        <f>SUM(C332:C335)</f>
        <v>10457000</v>
      </c>
      <c r="D331" s="624">
        <f>SUM(D332:D335)</f>
        <v>1740376.28</v>
      </c>
      <c r="E331" s="624">
        <f>SUM(E332:E335)</f>
        <v>5879873.5</v>
      </c>
      <c r="F331" s="624">
        <f t="shared" si="56"/>
        <v>0.59744821559347661</v>
      </c>
      <c r="G331" s="624">
        <f>SUM(G332:G335)</f>
        <v>4577126.5</v>
      </c>
      <c r="H331" s="624">
        <f>SUM(H332:H335)</f>
        <v>1672630.85</v>
      </c>
      <c r="I331" s="624">
        <f>SUM(I332:I335)</f>
        <v>5638863.5</v>
      </c>
      <c r="J331" s="624">
        <f t="shared" si="57"/>
        <v>0.7358583744508681</v>
      </c>
      <c r="K331" s="622">
        <f>SUM(K332:K335)</f>
        <v>4818136.5</v>
      </c>
      <c r="L331" s="624">
        <f>SUM(L332:L335)</f>
        <v>0</v>
      </c>
    </row>
    <row r="332" spans="1:12" ht="11.25" customHeight="1" x14ac:dyDescent="0.2">
      <c r="A332" s="94" t="s">
        <v>396</v>
      </c>
      <c r="B332" s="624"/>
      <c r="C332" s="624"/>
      <c r="D332" s="624"/>
      <c r="E332" s="624"/>
      <c r="F332" s="624">
        <f t="shared" si="56"/>
        <v>0</v>
      </c>
      <c r="G332" s="624">
        <f>C332-E332</f>
        <v>0</v>
      </c>
      <c r="H332" s="624"/>
      <c r="I332" s="624"/>
      <c r="J332" s="624">
        <f t="shared" si="57"/>
        <v>0</v>
      </c>
      <c r="K332" s="622">
        <f>C332-I332</f>
        <v>0</v>
      </c>
      <c r="L332" s="624"/>
    </row>
    <row r="333" spans="1:12" ht="11.25" customHeight="1" x14ac:dyDescent="0.2">
      <c r="A333" s="94" t="s">
        <v>397</v>
      </c>
      <c r="B333" s="624">
        <v>12455000</v>
      </c>
      <c r="C333" s="624">
        <v>10457000</v>
      </c>
      <c r="D333" s="624">
        <v>1740376.28</v>
      </c>
      <c r="E333" s="624">
        <v>5879873.5</v>
      </c>
      <c r="F333" s="624">
        <f t="shared" si="56"/>
        <v>0.59744821559347661</v>
      </c>
      <c r="G333" s="624">
        <f>C333-E333</f>
        <v>4577126.5</v>
      </c>
      <c r="H333" s="624">
        <v>1672630.85</v>
      </c>
      <c r="I333" s="624">
        <v>5638863.5</v>
      </c>
      <c r="J333" s="624">
        <f t="shared" si="57"/>
        <v>0.7358583744508681</v>
      </c>
      <c r="K333" s="622">
        <f>C333-I333</f>
        <v>4818136.5</v>
      </c>
      <c r="L333" s="624"/>
    </row>
    <row r="334" spans="1:12" ht="11.25" customHeight="1" x14ac:dyDescent="0.2">
      <c r="A334" s="94" t="s">
        <v>349</v>
      </c>
      <c r="B334" s="624"/>
      <c r="C334" s="624"/>
      <c r="D334" s="624"/>
      <c r="E334" s="624"/>
      <c r="F334" s="624">
        <f t="shared" si="56"/>
        <v>0</v>
      </c>
      <c r="G334" s="624">
        <f>C334-E334</f>
        <v>0</v>
      </c>
      <c r="H334" s="624"/>
      <c r="I334" s="624"/>
      <c r="J334" s="624">
        <f t="shared" si="57"/>
        <v>0</v>
      </c>
      <c r="K334" s="622">
        <f>C334-I334</f>
        <v>0</v>
      </c>
      <c r="L334" s="624"/>
    </row>
    <row r="335" spans="1:12" ht="11.25" customHeight="1" x14ac:dyDescent="0.2">
      <c r="A335" s="94" t="s">
        <v>343</v>
      </c>
      <c r="B335" s="624"/>
      <c r="C335" s="624"/>
      <c r="D335" s="624"/>
      <c r="E335" s="624"/>
      <c r="F335" s="624">
        <f t="shared" si="56"/>
        <v>0</v>
      </c>
      <c r="G335" s="624">
        <f>C335-E335</f>
        <v>0</v>
      </c>
      <c r="H335" s="624"/>
      <c r="I335" s="624"/>
      <c r="J335" s="624">
        <f t="shared" si="57"/>
        <v>0</v>
      </c>
      <c r="K335" s="622">
        <f>C335-I335</f>
        <v>0</v>
      </c>
      <c r="L335" s="624"/>
    </row>
    <row r="336" spans="1:12" ht="11.25" customHeight="1" x14ac:dyDescent="0.2">
      <c r="A336" s="93" t="s">
        <v>259</v>
      </c>
      <c r="B336" s="624">
        <f>SUM(B337:B343)</f>
        <v>0</v>
      </c>
      <c r="C336" s="624">
        <f>SUM(C337:C343)</f>
        <v>0</v>
      </c>
      <c r="D336" s="624">
        <f>SUM(D337:D343)</f>
        <v>0</v>
      </c>
      <c r="E336" s="624">
        <f>SUM(E337:E343)</f>
        <v>0</v>
      </c>
      <c r="F336" s="624">
        <f t="shared" si="56"/>
        <v>0</v>
      </c>
      <c r="G336" s="624">
        <f>SUM(G337:G343)</f>
        <v>0</v>
      </c>
      <c r="H336" s="624">
        <f>SUM(H337:H343)</f>
        <v>0</v>
      </c>
      <c r="I336" s="624">
        <f>SUM(I337:I343)</f>
        <v>0</v>
      </c>
      <c r="J336" s="624">
        <f t="shared" si="57"/>
        <v>0</v>
      </c>
      <c r="K336" s="622">
        <f>SUM(K337:K343)</f>
        <v>0</v>
      </c>
      <c r="L336" s="624">
        <f>SUM(L337:L343)</f>
        <v>0</v>
      </c>
    </row>
    <row r="337" spans="1:12" ht="11.25" customHeight="1" x14ac:dyDescent="0.2">
      <c r="A337" s="94" t="s">
        <v>398</v>
      </c>
      <c r="B337" s="624"/>
      <c r="C337" s="624"/>
      <c r="D337" s="624"/>
      <c r="E337" s="624"/>
      <c r="F337" s="624">
        <f t="shared" si="56"/>
        <v>0</v>
      </c>
      <c r="G337" s="624">
        <f t="shared" ref="G337:G343" si="58">C337-E337</f>
        <v>0</v>
      </c>
      <c r="H337" s="624"/>
      <c r="I337" s="624"/>
      <c r="J337" s="624">
        <f t="shared" si="57"/>
        <v>0</v>
      </c>
      <c r="K337" s="622">
        <f t="shared" ref="K337:K343" si="59">C337-I337</f>
        <v>0</v>
      </c>
      <c r="L337" s="624"/>
    </row>
    <row r="338" spans="1:12" ht="11.25" customHeight="1" x14ac:dyDescent="0.2">
      <c r="A338" s="94" t="s">
        <v>399</v>
      </c>
      <c r="B338" s="624"/>
      <c r="C338" s="624"/>
      <c r="D338" s="624"/>
      <c r="E338" s="624"/>
      <c r="F338" s="624">
        <f t="shared" si="56"/>
        <v>0</v>
      </c>
      <c r="G338" s="624">
        <f t="shared" si="58"/>
        <v>0</v>
      </c>
      <c r="H338" s="624"/>
      <c r="I338" s="624"/>
      <c r="J338" s="624">
        <f t="shared" si="57"/>
        <v>0</v>
      </c>
      <c r="K338" s="622">
        <f t="shared" si="59"/>
        <v>0</v>
      </c>
      <c r="L338" s="624"/>
    </row>
    <row r="339" spans="1:12" ht="11.25" customHeight="1" x14ac:dyDescent="0.2">
      <c r="A339" s="94" t="s">
        <v>400</v>
      </c>
      <c r="B339" s="624"/>
      <c r="C339" s="624"/>
      <c r="D339" s="624"/>
      <c r="E339" s="624"/>
      <c r="F339" s="624">
        <f t="shared" si="56"/>
        <v>0</v>
      </c>
      <c r="G339" s="624">
        <f t="shared" si="58"/>
        <v>0</v>
      </c>
      <c r="H339" s="624"/>
      <c r="I339" s="624"/>
      <c r="J339" s="624">
        <f t="shared" si="57"/>
        <v>0</v>
      </c>
      <c r="K339" s="622">
        <f t="shared" si="59"/>
        <v>0</v>
      </c>
      <c r="L339" s="624"/>
    </row>
    <row r="340" spans="1:12" ht="11.25" customHeight="1" x14ac:dyDescent="0.2">
      <c r="A340" s="94" t="s">
        <v>401</v>
      </c>
      <c r="B340" s="624"/>
      <c r="C340" s="624"/>
      <c r="D340" s="624"/>
      <c r="E340" s="624"/>
      <c r="F340" s="624">
        <f t="shared" si="56"/>
        <v>0</v>
      </c>
      <c r="G340" s="624">
        <f t="shared" si="58"/>
        <v>0</v>
      </c>
      <c r="H340" s="624"/>
      <c r="I340" s="624"/>
      <c r="J340" s="624">
        <f t="shared" si="57"/>
        <v>0</v>
      </c>
      <c r="K340" s="622">
        <f t="shared" si="59"/>
        <v>0</v>
      </c>
      <c r="L340" s="624"/>
    </row>
    <row r="341" spans="1:12" ht="11.25" customHeight="1" x14ac:dyDescent="0.2">
      <c r="A341" s="94" t="s">
        <v>402</v>
      </c>
      <c r="B341" s="624"/>
      <c r="C341" s="624"/>
      <c r="D341" s="624"/>
      <c r="E341" s="624"/>
      <c r="F341" s="624">
        <f t="shared" si="56"/>
        <v>0</v>
      </c>
      <c r="G341" s="624">
        <f t="shared" si="58"/>
        <v>0</v>
      </c>
      <c r="H341" s="624"/>
      <c r="I341" s="624"/>
      <c r="J341" s="624">
        <f t="shared" si="57"/>
        <v>0</v>
      </c>
      <c r="K341" s="622">
        <f t="shared" si="59"/>
        <v>0</v>
      </c>
      <c r="L341" s="624"/>
    </row>
    <row r="342" spans="1:12" ht="11.25" customHeight="1" x14ac:dyDescent="0.2">
      <c r="A342" s="94" t="s">
        <v>349</v>
      </c>
      <c r="B342" s="624"/>
      <c r="C342" s="624"/>
      <c r="D342" s="624"/>
      <c r="E342" s="624"/>
      <c r="F342" s="624">
        <f t="shared" si="56"/>
        <v>0</v>
      </c>
      <c r="G342" s="624">
        <f t="shared" si="58"/>
        <v>0</v>
      </c>
      <c r="H342" s="624"/>
      <c r="I342" s="624"/>
      <c r="J342" s="624">
        <f t="shared" si="57"/>
        <v>0</v>
      </c>
      <c r="K342" s="622">
        <f t="shared" si="59"/>
        <v>0</v>
      </c>
      <c r="L342" s="624"/>
    </row>
    <row r="343" spans="1:12" ht="11.25" customHeight="1" x14ac:dyDescent="0.2">
      <c r="A343" s="94" t="s">
        <v>343</v>
      </c>
      <c r="B343" s="624"/>
      <c r="C343" s="624"/>
      <c r="D343" s="624"/>
      <c r="E343" s="624"/>
      <c r="F343" s="624">
        <f t="shared" si="56"/>
        <v>0</v>
      </c>
      <c r="G343" s="624">
        <f t="shared" si="58"/>
        <v>0</v>
      </c>
      <c r="H343" s="624"/>
      <c r="I343" s="624"/>
      <c r="J343" s="624">
        <f t="shared" si="57"/>
        <v>0</v>
      </c>
      <c r="K343" s="622">
        <f t="shared" si="59"/>
        <v>0</v>
      </c>
      <c r="L343" s="624"/>
    </row>
    <row r="344" spans="1:12" ht="11.25" customHeight="1" x14ac:dyDescent="0.2">
      <c r="A344" s="93" t="s">
        <v>260</v>
      </c>
      <c r="B344" s="624">
        <f>SUM(B345:B349)</f>
        <v>0</v>
      </c>
      <c r="C344" s="624">
        <f>SUM(C345:C349)</f>
        <v>0</v>
      </c>
      <c r="D344" s="624">
        <f>SUM(D345:D349)</f>
        <v>0</v>
      </c>
      <c r="E344" s="624">
        <f>SUM(E345:E349)</f>
        <v>0</v>
      </c>
      <c r="F344" s="624">
        <f t="shared" si="56"/>
        <v>0</v>
      </c>
      <c r="G344" s="624">
        <f>SUM(G345:G349)</f>
        <v>0</v>
      </c>
      <c r="H344" s="624">
        <f>SUM(H345:H349)</f>
        <v>0</v>
      </c>
      <c r="I344" s="624">
        <f>SUM(I345:I349)</f>
        <v>0</v>
      </c>
      <c r="J344" s="624">
        <f t="shared" si="57"/>
        <v>0</v>
      </c>
      <c r="K344" s="622">
        <f>SUM(K345:K349)</f>
        <v>0</v>
      </c>
      <c r="L344" s="624">
        <f>SUM(L345:L349)</f>
        <v>0</v>
      </c>
    </row>
    <row r="345" spans="1:12" ht="11.25" customHeight="1" x14ac:dyDescent="0.2">
      <c r="A345" s="94" t="s">
        <v>403</v>
      </c>
      <c r="B345" s="624"/>
      <c r="C345" s="624"/>
      <c r="D345" s="624"/>
      <c r="E345" s="624"/>
      <c r="F345" s="624">
        <f t="shared" si="56"/>
        <v>0</v>
      </c>
      <c r="G345" s="624">
        <f>C345-E345</f>
        <v>0</v>
      </c>
      <c r="H345" s="624"/>
      <c r="I345" s="624"/>
      <c r="J345" s="624">
        <f t="shared" si="57"/>
        <v>0</v>
      </c>
      <c r="K345" s="622">
        <f>C345-I345</f>
        <v>0</v>
      </c>
      <c r="L345" s="624"/>
    </row>
    <row r="346" spans="1:12" ht="11.25" customHeight="1" x14ac:dyDescent="0.2">
      <c r="A346" s="94" t="s">
        <v>404</v>
      </c>
      <c r="B346" s="624"/>
      <c r="C346" s="624"/>
      <c r="D346" s="624"/>
      <c r="E346" s="624"/>
      <c r="F346" s="624">
        <f t="shared" si="56"/>
        <v>0</v>
      </c>
      <c r="G346" s="624">
        <f>C346-E346</f>
        <v>0</v>
      </c>
      <c r="H346" s="624"/>
      <c r="I346" s="624"/>
      <c r="J346" s="624">
        <f t="shared" si="57"/>
        <v>0</v>
      </c>
      <c r="K346" s="622">
        <f>C346-I346</f>
        <v>0</v>
      </c>
      <c r="L346" s="624"/>
    </row>
    <row r="347" spans="1:12" ht="11.25" customHeight="1" x14ac:dyDescent="0.2">
      <c r="A347" s="94" t="s">
        <v>405</v>
      </c>
      <c r="B347" s="624"/>
      <c r="C347" s="624"/>
      <c r="D347" s="624"/>
      <c r="E347" s="624"/>
      <c r="F347" s="624">
        <f t="shared" si="56"/>
        <v>0</v>
      </c>
      <c r="G347" s="624">
        <f>C347-E347</f>
        <v>0</v>
      </c>
      <c r="H347" s="624"/>
      <c r="I347" s="624"/>
      <c r="J347" s="624">
        <f t="shared" si="57"/>
        <v>0</v>
      </c>
      <c r="K347" s="622">
        <f>C347-I347</f>
        <v>0</v>
      </c>
      <c r="L347" s="624"/>
    </row>
    <row r="348" spans="1:12" ht="11.25" customHeight="1" x14ac:dyDescent="0.2">
      <c r="A348" s="94" t="s">
        <v>349</v>
      </c>
      <c r="B348" s="624"/>
      <c r="C348" s="624"/>
      <c r="D348" s="624"/>
      <c r="E348" s="624"/>
      <c r="F348" s="624">
        <f t="shared" si="56"/>
        <v>0</v>
      </c>
      <c r="G348" s="624">
        <f>C348-E348</f>
        <v>0</v>
      </c>
      <c r="H348" s="624"/>
      <c r="I348" s="624"/>
      <c r="J348" s="624">
        <f t="shared" si="57"/>
        <v>0</v>
      </c>
      <c r="K348" s="622">
        <f>C348-I348</f>
        <v>0</v>
      </c>
      <c r="L348" s="624"/>
    </row>
    <row r="349" spans="1:12" ht="11.25" customHeight="1" x14ac:dyDescent="0.2">
      <c r="A349" s="94" t="s">
        <v>343</v>
      </c>
      <c r="B349" s="624"/>
      <c r="C349" s="624"/>
      <c r="D349" s="624"/>
      <c r="E349" s="624"/>
      <c r="F349" s="624">
        <f t="shared" si="56"/>
        <v>0</v>
      </c>
      <c r="G349" s="624">
        <f>C349-E349</f>
        <v>0</v>
      </c>
      <c r="H349" s="624"/>
      <c r="I349" s="624"/>
      <c r="J349" s="624">
        <f t="shared" si="57"/>
        <v>0</v>
      </c>
      <c r="K349" s="622">
        <f>C349-I349</f>
        <v>0</v>
      </c>
      <c r="L349" s="624"/>
    </row>
    <row r="350" spans="1:12" ht="11.25" customHeight="1" x14ac:dyDescent="0.2">
      <c r="A350" s="93" t="s">
        <v>261</v>
      </c>
      <c r="B350" s="624">
        <f>SUM(B351:B357)</f>
        <v>0</v>
      </c>
      <c r="C350" s="624">
        <f>SUM(C351:C357)</f>
        <v>0</v>
      </c>
      <c r="D350" s="624">
        <f>SUM(D351:D357)</f>
        <v>0</v>
      </c>
      <c r="E350" s="624">
        <f>SUM(E351:E357)</f>
        <v>0</v>
      </c>
      <c r="F350" s="624">
        <f t="shared" ref="F350:F381" si="60">IF($E$214&gt;0,E350/$E$214,0)*100</f>
        <v>0</v>
      </c>
      <c r="G350" s="624">
        <f>SUM(G351:G357)</f>
        <v>0</v>
      </c>
      <c r="H350" s="624">
        <f>SUM(H351:H357)</f>
        <v>0</v>
      </c>
      <c r="I350" s="624">
        <f>SUM(I351:I357)</f>
        <v>0</v>
      </c>
      <c r="J350" s="624">
        <f t="shared" ref="J350:J381" si="61">IF($I$214&gt;0,I350/$I$214,0)*100</f>
        <v>0</v>
      </c>
      <c r="K350" s="622">
        <f>SUM(K351:K357)</f>
        <v>0</v>
      </c>
      <c r="L350" s="624">
        <f>SUM(L351:L357)</f>
        <v>0</v>
      </c>
    </row>
    <row r="351" spans="1:12" ht="11.25" customHeight="1" x14ac:dyDescent="0.2">
      <c r="A351" s="94" t="s">
        <v>406</v>
      </c>
      <c r="B351" s="624"/>
      <c r="C351" s="624"/>
      <c r="D351" s="624"/>
      <c r="E351" s="624"/>
      <c r="F351" s="624">
        <f t="shared" si="60"/>
        <v>0</v>
      </c>
      <c r="G351" s="624">
        <f t="shared" ref="G351:G357" si="62">C351-E351</f>
        <v>0</v>
      </c>
      <c r="H351" s="624"/>
      <c r="I351" s="624"/>
      <c r="J351" s="624">
        <f t="shared" si="61"/>
        <v>0</v>
      </c>
      <c r="K351" s="622">
        <f t="shared" ref="K351:K357" si="63">C351-I351</f>
        <v>0</v>
      </c>
      <c r="L351" s="624"/>
    </row>
    <row r="352" spans="1:12" ht="11.25" customHeight="1" x14ac:dyDescent="0.2">
      <c r="A352" s="94" t="s">
        <v>407</v>
      </c>
      <c r="B352" s="624"/>
      <c r="C352" s="624"/>
      <c r="D352" s="624"/>
      <c r="E352" s="624"/>
      <c r="F352" s="624">
        <f t="shared" si="60"/>
        <v>0</v>
      </c>
      <c r="G352" s="624">
        <f t="shared" si="62"/>
        <v>0</v>
      </c>
      <c r="H352" s="624"/>
      <c r="I352" s="624"/>
      <c r="J352" s="624">
        <f t="shared" si="61"/>
        <v>0</v>
      </c>
      <c r="K352" s="622">
        <f t="shared" si="63"/>
        <v>0</v>
      </c>
      <c r="L352" s="624"/>
    </row>
    <row r="353" spans="1:12" ht="11.25" customHeight="1" x14ac:dyDescent="0.2">
      <c r="A353" s="94" t="s">
        <v>408</v>
      </c>
      <c r="B353" s="624"/>
      <c r="C353" s="624"/>
      <c r="D353" s="624"/>
      <c r="E353" s="624"/>
      <c r="F353" s="624">
        <f t="shared" si="60"/>
        <v>0</v>
      </c>
      <c r="G353" s="624">
        <f t="shared" si="62"/>
        <v>0</v>
      </c>
      <c r="H353" s="624"/>
      <c r="I353" s="624"/>
      <c r="J353" s="624">
        <f t="shared" si="61"/>
        <v>0</v>
      </c>
      <c r="K353" s="622">
        <f t="shared" si="63"/>
        <v>0</v>
      </c>
      <c r="L353" s="624"/>
    </row>
    <row r="354" spans="1:12" ht="11.25" customHeight="1" x14ac:dyDescent="0.2">
      <c r="A354" s="94" t="s">
        <v>543</v>
      </c>
      <c r="B354" s="624"/>
      <c r="C354" s="624"/>
      <c r="D354" s="624"/>
      <c r="E354" s="624"/>
      <c r="F354" s="624">
        <f t="shared" si="60"/>
        <v>0</v>
      </c>
      <c r="G354" s="624">
        <f t="shared" si="62"/>
        <v>0</v>
      </c>
      <c r="H354" s="624"/>
      <c r="I354" s="624"/>
      <c r="J354" s="624">
        <f t="shared" si="61"/>
        <v>0</v>
      </c>
      <c r="K354" s="622">
        <f t="shared" si="63"/>
        <v>0</v>
      </c>
      <c r="L354" s="624"/>
    </row>
    <row r="355" spans="1:12" ht="11.25" customHeight="1" x14ac:dyDescent="0.2">
      <c r="A355" s="94" t="s">
        <v>544</v>
      </c>
      <c r="B355" s="624"/>
      <c r="C355" s="624"/>
      <c r="D355" s="624"/>
      <c r="E355" s="624"/>
      <c r="F355" s="624">
        <f t="shared" si="60"/>
        <v>0</v>
      </c>
      <c r="G355" s="624">
        <f t="shared" si="62"/>
        <v>0</v>
      </c>
      <c r="H355" s="624"/>
      <c r="I355" s="624"/>
      <c r="J355" s="624">
        <f t="shared" si="61"/>
        <v>0</v>
      </c>
      <c r="K355" s="622">
        <f t="shared" si="63"/>
        <v>0</v>
      </c>
      <c r="L355" s="624"/>
    </row>
    <row r="356" spans="1:12" ht="11.25" customHeight="1" x14ac:dyDescent="0.2">
      <c r="A356" s="94" t="s">
        <v>349</v>
      </c>
      <c r="B356" s="624"/>
      <c r="C356" s="624"/>
      <c r="D356" s="624"/>
      <c r="E356" s="624"/>
      <c r="F356" s="624">
        <f t="shared" si="60"/>
        <v>0</v>
      </c>
      <c r="G356" s="624">
        <f t="shared" si="62"/>
        <v>0</v>
      </c>
      <c r="H356" s="624"/>
      <c r="I356" s="624"/>
      <c r="J356" s="624">
        <f t="shared" si="61"/>
        <v>0</v>
      </c>
      <c r="K356" s="622">
        <f t="shared" si="63"/>
        <v>0</v>
      </c>
      <c r="L356" s="624"/>
    </row>
    <row r="357" spans="1:12" ht="11.25" customHeight="1" x14ac:dyDescent="0.2">
      <c r="A357" s="94" t="s">
        <v>343</v>
      </c>
      <c r="B357" s="624"/>
      <c r="C357" s="624"/>
      <c r="D357" s="624"/>
      <c r="E357" s="624"/>
      <c r="F357" s="624">
        <f t="shared" si="60"/>
        <v>0</v>
      </c>
      <c r="G357" s="624">
        <f t="shared" si="62"/>
        <v>0</v>
      </c>
      <c r="H357" s="624"/>
      <c r="I357" s="624"/>
      <c r="J357" s="624">
        <f t="shared" si="61"/>
        <v>0</v>
      </c>
      <c r="K357" s="622">
        <f t="shared" si="63"/>
        <v>0</v>
      </c>
      <c r="L357" s="624"/>
    </row>
    <row r="358" spans="1:12" ht="11.25" customHeight="1" x14ac:dyDescent="0.2">
      <c r="A358" s="93" t="s">
        <v>262</v>
      </c>
      <c r="B358" s="624">
        <f>SUM(B359:B362)</f>
        <v>0</v>
      </c>
      <c r="C358" s="624">
        <f>SUM(C359:C362)</f>
        <v>0</v>
      </c>
      <c r="D358" s="624">
        <f>SUM(D359:D362)</f>
        <v>0</v>
      </c>
      <c r="E358" s="624">
        <f>SUM(E359:E362)</f>
        <v>0</v>
      </c>
      <c r="F358" s="624">
        <f t="shared" si="60"/>
        <v>0</v>
      </c>
      <c r="G358" s="624">
        <f>SUM(G359:G362)</f>
        <v>0</v>
      </c>
      <c r="H358" s="624">
        <f>SUM(H359:H362)</f>
        <v>0</v>
      </c>
      <c r="I358" s="624">
        <f>SUM(I359:I362)</f>
        <v>0</v>
      </c>
      <c r="J358" s="624">
        <f t="shared" si="61"/>
        <v>0</v>
      </c>
      <c r="K358" s="622">
        <f>SUM(K359:K362)</f>
        <v>0</v>
      </c>
      <c r="L358" s="624">
        <f>SUM(L359:L362)</f>
        <v>0</v>
      </c>
    </row>
    <row r="359" spans="1:12" ht="11.25" customHeight="1" x14ac:dyDescent="0.2">
      <c r="A359" s="94" t="s">
        <v>409</v>
      </c>
      <c r="B359" s="624"/>
      <c r="C359" s="624"/>
      <c r="D359" s="624"/>
      <c r="E359" s="624"/>
      <c r="F359" s="624">
        <f t="shared" si="60"/>
        <v>0</v>
      </c>
      <c r="G359" s="624">
        <f>C359-E359</f>
        <v>0</v>
      </c>
      <c r="H359" s="624"/>
      <c r="I359" s="624"/>
      <c r="J359" s="624">
        <f t="shared" si="61"/>
        <v>0</v>
      </c>
      <c r="K359" s="622">
        <f>C359-I359</f>
        <v>0</v>
      </c>
      <c r="L359" s="624"/>
    </row>
    <row r="360" spans="1:12" ht="11.25" customHeight="1" x14ac:dyDescent="0.2">
      <c r="A360" s="94" t="s">
        <v>410</v>
      </c>
      <c r="B360" s="624"/>
      <c r="C360" s="624"/>
      <c r="D360" s="624"/>
      <c r="E360" s="624"/>
      <c r="F360" s="624">
        <f t="shared" si="60"/>
        <v>0</v>
      </c>
      <c r="G360" s="624">
        <f>C360-E360</f>
        <v>0</v>
      </c>
      <c r="H360" s="624"/>
      <c r="I360" s="624"/>
      <c r="J360" s="624">
        <f t="shared" si="61"/>
        <v>0</v>
      </c>
      <c r="K360" s="622">
        <f>C360-I360</f>
        <v>0</v>
      </c>
      <c r="L360" s="624"/>
    </row>
    <row r="361" spans="1:12" ht="11.25" customHeight="1" x14ac:dyDescent="0.2">
      <c r="A361" s="94" t="s">
        <v>349</v>
      </c>
      <c r="B361" s="624"/>
      <c r="C361" s="624"/>
      <c r="D361" s="624"/>
      <c r="E361" s="624"/>
      <c r="F361" s="624">
        <f t="shared" si="60"/>
        <v>0</v>
      </c>
      <c r="G361" s="624">
        <f>C361-E361</f>
        <v>0</v>
      </c>
      <c r="H361" s="624"/>
      <c r="I361" s="624"/>
      <c r="J361" s="624">
        <f t="shared" si="61"/>
        <v>0</v>
      </c>
      <c r="K361" s="622">
        <f>C361-I361</f>
        <v>0</v>
      </c>
      <c r="L361" s="624"/>
    </row>
    <row r="362" spans="1:12" ht="11.25" customHeight="1" x14ac:dyDescent="0.2">
      <c r="A362" s="94" t="s">
        <v>343</v>
      </c>
      <c r="B362" s="624"/>
      <c r="C362" s="624"/>
      <c r="D362" s="624"/>
      <c r="E362" s="624"/>
      <c r="F362" s="624">
        <f t="shared" si="60"/>
        <v>0</v>
      </c>
      <c r="G362" s="624">
        <f>C362-E362</f>
        <v>0</v>
      </c>
      <c r="H362" s="624"/>
      <c r="I362" s="624"/>
      <c r="J362" s="624">
        <f t="shared" si="61"/>
        <v>0</v>
      </c>
      <c r="K362" s="622">
        <f>C362-I362</f>
        <v>0</v>
      </c>
      <c r="L362" s="624"/>
    </row>
    <row r="363" spans="1:12" ht="11.25" customHeight="1" x14ac:dyDescent="0.2">
      <c r="A363" s="93" t="s">
        <v>263</v>
      </c>
      <c r="B363" s="624">
        <f>SUM(B364:B370)</f>
        <v>440000</v>
      </c>
      <c r="C363" s="624">
        <f>SUM(C364:C370)</f>
        <v>440000</v>
      </c>
      <c r="D363" s="624">
        <f>SUM(D364:D370)</f>
        <v>54675.47</v>
      </c>
      <c r="E363" s="624">
        <f>SUM(E364:E370)</f>
        <v>224422.48</v>
      </c>
      <c r="F363" s="624">
        <f t="shared" si="60"/>
        <v>2.2803349462375798E-2</v>
      </c>
      <c r="G363" s="624">
        <f>SUM(G364:G370)</f>
        <v>215577.52</v>
      </c>
      <c r="H363" s="624">
        <f>SUM(H364:H370)</f>
        <v>54795.47</v>
      </c>
      <c r="I363" s="624">
        <f>SUM(I364:I370)</f>
        <v>221874.48</v>
      </c>
      <c r="J363" s="624">
        <f t="shared" si="61"/>
        <v>2.8954095835966174E-2</v>
      </c>
      <c r="K363" s="622">
        <f>SUM(K364:K370)</f>
        <v>218125.52</v>
      </c>
      <c r="L363" s="624">
        <f>SUM(L364:L370)</f>
        <v>0</v>
      </c>
    </row>
    <row r="364" spans="1:12" ht="11.25" customHeight="1" x14ac:dyDescent="0.2">
      <c r="A364" s="94" t="s">
        <v>411</v>
      </c>
      <c r="B364" s="624">
        <v>440000</v>
      </c>
      <c r="C364" s="624">
        <v>440000</v>
      </c>
      <c r="D364" s="624">
        <v>54675.47</v>
      </c>
      <c r="E364" s="624">
        <v>224422.48</v>
      </c>
      <c r="F364" s="624">
        <f t="shared" si="60"/>
        <v>2.2803349462375798E-2</v>
      </c>
      <c r="G364" s="624">
        <f t="shared" ref="G364:G370" si="64">C364-E364</f>
        <v>215577.52</v>
      </c>
      <c r="H364" s="624">
        <v>54795.47</v>
      </c>
      <c r="I364" s="624">
        <v>221874.48</v>
      </c>
      <c r="J364" s="624">
        <f t="shared" si="61"/>
        <v>2.8954095835966174E-2</v>
      </c>
      <c r="K364" s="622">
        <f t="shared" ref="K364:K370" si="65">C364-I364</f>
        <v>218125.52</v>
      </c>
      <c r="L364" s="624"/>
    </row>
    <row r="365" spans="1:12" ht="11.25" customHeight="1" x14ac:dyDescent="0.2">
      <c r="A365" s="94" t="s">
        <v>412</v>
      </c>
      <c r="B365" s="624"/>
      <c r="C365" s="624"/>
      <c r="D365" s="624"/>
      <c r="E365" s="624"/>
      <c r="F365" s="624">
        <f t="shared" si="60"/>
        <v>0</v>
      </c>
      <c r="G365" s="624">
        <f t="shared" si="64"/>
        <v>0</v>
      </c>
      <c r="H365" s="624"/>
      <c r="I365" s="624"/>
      <c r="J365" s="624">
        <f t="shared" si="61"/>
        <v>0</v>
      </c>
      <c r="K365" s="622">
        <f t="shared" si="65"/>
        <v>0</v>
      </c>
      <c r="L365" s="624"/>
    </row>
    <row r="366" spans="1:12" ht="11.25" customHeight="1" x14ac:dyDescent="0.2">
      <c r="A366" s="94" t="s">
        <v>413</v>
      </c>
      <c r="B366" s="624"/>
      <c r="C366" s="624"/>
      <c r="D366" s="624"/>
      <c r="E366" s="624"/>
      <c r="F366" s="624">
        <f t="shared" si="60"/>
        <v>0</v>
      </c>
      <c r="G366" s="624">
        <f t="shared" si="64"/>
        <v>0</v>
      </c>
      <c r="H366" s="624"/>
      <c r="I366" s="624"/>
      <c r="J366" s="624">
        <f t="shared" si="61"/>
        <v>0</v>
      </c>
      <c r="K366" s="622">
        <f t="shared" si="65"/>
        <v>0</v>
      </c>
      <c r="L366" s="624"/>
    </row>
    <row r="367" spans="1:12" ht="11.25" customHeight="1" x14ac:dyDescent="0.2">
      <c r="A367" s="94" t="s">
        <v>414</v>
      </c>
      <c r="B367" s="624"/>
      <c r="C367" s="624"/>
      <c r="D367" s="624"/>
      <c r="E367" s="624"/>
      <c r="F367" s="624">
        <f t="shared" si="60"/>
        <v>0</v>
      </c>
      <c r="G367" s="624">
        <f t="shared" si="64"/>
        <v>0</v>
      </c>
      <c r="H367" s="624"/>
      <c r="I367" s="624"/>
      <c r="J367" s="624">
        <f t="shared" si="61"/>
        <v>0</v>
      </c>
      <c r="K367" s="622">
        <f t="shared" si="65"/>
        <v>0</v>
      </c>
      <c r="L367" s="624"/>
    </row>
    <row r="368" spans="1:12" ht="11.25" customHeight="1" x14ac:dyDescent="0.2">
      <c r="A368" s="94" t="s">
        <v>415</v>
      </c>
      <c r="B368" s="624"/>
      <c r="C368" s="624"/>
      <c r="D368" s="624"/>
      <c r="E368" s="624"/>
      <c r="F368" s="624">
        <f t="shared" si="60"/>
        <v>0</v>
      </c>
      <c r="G368" s="624">
        <f t="shared" si="64"/>
        <v>0</v>
      </c>
      <c r="H368" s="624"/>
      <c r="I368" s="624"/>
      <c r="J368" s="624">
        <f t="shared" si="61"/>
        <v>0</v>
      </c>
      <c r="K368" s="622">
        <f t="shared" si="65"/>
        <v>0</v>
      </c>
      <c r="L368" s="624"/>
    </row>
    <row r="369" spans="1:12" ht="11.25" customHeight="1" x14ac:dyDescent="0.2">
      <c r="A369" s="94" t="s">
        <v>349</v>
      </c>
      <c r="B369" s="624"/>
      <c r="C369" s="624"/>
      <c r="D369" s="624"/>
      <c r="E369" s="624"/>
      <c r="F369" s="624">
        <f t="shared" si="60"/>
        <v>0</v>
      </c>
      <c r="G369" s="624">
        <f t="shared" si="64"/>
        <v>0</v>
      </c>
      <c r="H369" s="624"/>
      <c r="I369" s="624"/>
      <c r="J369" s="624">
        <f t="shared" si="61"/>
        <v>0</v>
      </c>
      <c r="K369" s="622">
        <f t="shared" si="65"/>
        <v>0</v>
      </c>
      <c r="L369" s="624"/>
    </row>
    <row r="370" spans="1:12" ht="11.25" customHeight="1" x14ac:dyDescent="0.2">
      <c r="A370" s="94" t="s">
        <v>343</v>
      </c>
      <c r="B370" s="624"/>
      <c r="C370" s="624"/>
      <c r="D370" s="624"/>
      <c r="E370" s="624"/>
      <c r="F370" s="624">
        <f t="shared" si="60"/>
        <v>0</v>
      </c>
      <c r="G370" s="624">
        <f t="shared" si="64"/>
        <v>0</v>
      </c>
      <c r="H370" s="624"/>
      <c r="I370" s="624"/>
      <c r="J370" s="624">
        <f t="shared" si="61"/>
        <v>0</v>
      </c>
      <c r="K370" s="622">
        <f t="shared" si="65"/>
        <v>0</v>
      </c>
      <c r="L370" s="624"/>
    </row>
    <row r="371" spans="1:12" ht="11.25" customHeight="1" x14ac:dyDescent="0.2">
      <c r="A371" s="93" t="s">
        <v>264</v>
      </c>
      <c r="B371" s="624">
        <f>SUM(B372:B378)</f>
        <v>0</v>
      </c>
      <c r="C371" s="624">
        <f>SUM(C372:C378)</f>
        <v>0</v>
      </c>
      <c r="D371" s="624">
        <f>SUM(D372:D378)</f>
        <v>0</v>
      </c>
      <c r="E371" s="624">
        <f>SUM(E372:E378)</f>
        <v>0</v>
      </c>
      <c r="F371" s="624">
        <f t="shared" si="60"/>
        <v>0</v>
      </c>
      <c r="G371" s="624">
        <f>SUM(G372:G378)</f>
        <v>0</v>
      </c>
      <c r="H371" s="624">
        <f>SUM(H372:H378)</f>
        <v>0</v>
      </c>
      <c r="I371" s="624">
        <f>SUM(I372:I378)</f>
        <v>0</v>
      </c>
      <c r="J371" s="624">
        <f t="shared" si="61"/>
        <v>0</v>
      </c>
      <c r="K371" s="622">
        <f>SUM(K372:K378)</f>
        <v>0</v>
      </c>
      <c r="L371" s="624">
        <f>SUM(L372:L378)</f>
        <v>0</v>
      </c>
    </row>
    <row r="372" spans="1:12" ht="11.25" customHeight="1" x14ac:dyDescent="0.2">
      <c r="A372" s="94" t="s">
        <v>416</v>
      </c>
      <c r="B372" s="624"/>
      <c r="C372" s="624"/>
      <c r="D372" s="624"/>
      <c r="E372" s="624"/>
      <c r="F372" s="624">
        <f t="shared" si="60"/>
        <v>0</v>
      </c>
      <c r="G372" s="624">
        <f t="shared" ref="G372:G378" si="66">C372-E372</f>
        <v>0</v>
      </c>
      <c r="H372" s="624"/>
      <c r="I372" s="624"/>
      <c r="J372" s="624">
        <f t="shared" si="61"/>
        <v>0</v>
      </c>
      <c r="K372" s="622">
        <f t="shared" ref="K372:K378" si="67">C372-I372</f>
        <v>0</v>
      </c>
      <c r="L372" s="624"/>
    </row>
    <row r="373" spans="1:12" ht="11.25" customHeight="1" x14ac:dyDescent="0.2">
      <c r="A373" s="94" t="s">
        <v>417</v>
      </c>
      <c r="B373" s="624"/>
      <c r="C373" s="624"/>
      <c r="D373" s="624"/>
      <c r="E373" s="624"/>
      <c r="F373" s="624">
        <f t="shared" si="60"/>
        <v>0</v>
      </c>
      <c r="G373" s="624">
        <f t="shared" si="66"/>
        <v>0</v>
      </c>
      <c r="H373" s="624"/>
      <c r="I373" s="624"/>
      <c r="J373" s="624">
        <f t="shared" si="61"/>
        <v>0</v>
      </c>
      <c r="K373" s="622">
        <f t="shared" si="67"/>
        <v>0</v>
      </c>
      <c r="L373" s="624"/>
    </row>
    <row r="374" spans="1:12" ht="11.25" customHeight="1" x14ac:dyDescent="0.2">
      <c r="A374" s="94" t="s">
        <v>418</v>
      </c>
      <c r="B374" s="624"/>
      <c r="C374" s="624"/>
      <c r="D374" s="624"/>
      <c r="E374" s="624"/>
      <c r="F374" s="624">
        <f t="shared" si="60"/>
        <v>0</v>
      </c>
      <c r="G374" s="624">
        <f t="shared" si="66"/>
        <v>0</v>
      </c>
      <c r="H374" s="624"/>
      <c r="I374" s="624"/>
      <c r="J374" s="624">
        <f t="shared" si="61"/>
        <v>0</v>
      </c>
      <c r="K374" s="622">
        <f t="shared" si="67"/>
        <v>0</v>
      </c>
      <c r="L374" s="624"/>
    </row>
    <row r="375" spans="1:12" ht="11.25" customHeight="1" x14ac:dyDescent="0.2">
      <c r="A375" s="94" t="s">
        <v>419</v>
      </c>
      <c r="B375" s="624"/>
      <c r="C375" s="624"/>
      <c r="D375" s="624"/>
      <c r="E375" s="624"/>
      <c r="F375" s="624">
        <f t="shared" si="60"/>
        <v>0</v>
      </c>
      <c r="G375" s="624">
        <f t="shared" si="66"/>
        <v>0</v>
      </c>
      <c r="H375" s="624"/>
      <c r="I375" s="624"/>
      <c r="J375" s="624">
        <f t="shared" si="61"/>
        <v>0</v>
      </c>
      <c r="K375" s="622">
        <f t="shared" si="67"/>
        <v>0</v>
      </c>
      <c r="L375" s="624"/>
    </row>
    <row r="376" spans="1:12" ht="11.25" customHeight="1" x14ac:dyDescent="0.2">
      <c r="A376" s="94" t="s">
        <v>420</v>
      </c>
      <c r="B376" s="624"/>
      <c r="C376" s="624"/>
      <c r="D376" s="624"/>
      <c r="E376" s="624"/>
      <c r="F376" s="624">
        <f t="shared" si="60"/>
        <v>0</v>
      </c>
      <c r="G376" s="624">
        <f t="shared" si="66"/>
        <v>0</v>
      </c>
      <c r="H376" s="624"/>
      <c r="I376" s="624"/>
      <c r="J376" s="624">
        <f t="shared" si="61"/>
        <v>0</v>
      </c>
      <c r="K376" s="622">
        <f t="shared" si="67"/>
        <v>0</v>
      </c>
      <c r="L376" s="624"/>
    </row>
    <row r="377" spans="1:12" ht="11.25" customHeight="1" x14ac:dyDescent="0.2">
      <c r="A377" s="94" t="s">
        <v>349</v>
      </c>
      <c r="B377" s="624"/>
      <c r="C377" s="624"/>
      <c r="D377" s="624"/>
      <c r="E377" s="624"/>
      <c r="F377" s="624">
        <f t="shared" si="60"/>
        <v>0</v>
      </c>
      <c r="G377" s="624">
        <f t="shared" si="66"/>
        <v>0</v>
      </c>
      <c r="H377" s="624"/>
      <c r="I377" s="624"/>
      <c r="J377" s="624">
        <f t="shared" si="61"/>
        <v>0</v>
      </c>
      <c r="K377" s="622">
        <f t="shared" si="67"/>
        <v>0</v>
      </c>
      <c r="L377" s="624"/>
    </row>
    <row r="378" spans="1:12" ht="11.25" customHeight="1" x14ac:dyDescent="0.2">
      <c r="A378" s="94" t="s">
        <v>343</v>
      </c>
      <c r="B378" s="624"/>
      <c r="C378" s="624"/>
      <c r="D378" s="624"/>
      <c r="E378" s="624"/>
      <c r="F378" s="624">
        <f t="shared" si="60"/>
        <v>0</v>
      </c>
      <c r="G378" s="624">
        <f t="shared" si="66"/>
        <v>0</v>
      </c>
      <c r="H378" s="624"/>
      <c r="I378" s="624"/>
      <c r="J378" s="624">
        <f t="shared" si="61"/>
        <v>0</v>
      </c>
      <c r="K378" s="622">
        <f t="shared" si="67"/>
        <v>0</v>
      </c>
      <c r="L378" s="624"/>
    </row>
    <row r="379" spans="1:12" ht="11.25" customHeight="1" x14ac:dyDescent="0.2">
      <c r="A379" s="93" t="s">
        <v>265</v>
      </c>
      <c r="B379" s="624">
        <f>SUM(B380:B383)</f>
        <v>0</v>
      </c>
      <c r="C379" s="624">
        <f>SUM(C380:C383)</f>
        <v>0</v>
      </c>
      <c r="D379" s="624">
        <f>SUM(D380:D383)</f>
        <v>0</v>
      </c>
      <c r="E379" s="624">
        <f>SUM(E380:E383)</f>
        <v>0</v>
      </c>
      <c r="F379" s="624">
        <f t="shared" si="60"/>
        <v>0</v>
      </c>
      <c r="G379" s="624">
        <f>SUM(G380:G383)</f>
        <v>0</v>
      </c>
      <c r="H379" s="624">
        <f>SUM(H380:H383)</f>
        <v>0</v>
      </c>
      <c r="I379" s="624">
        <f>SUM(I380:I383)</f>
        <v>0</v>
      </c>
      <c r="J379" s="624">
        <f t="shared" si="61"/>
        <v>0</v>
      </c>
      <c r="K379" s="622">
        <f>SUM(K380:K383)</f>
        <v>0</v>
      </c>
      <c r="L379" s="624">
        <f>SUM(L380:L383)</f>
        <v>0</v>
      </c>
    </row>
    <row r="380" spans="1:12" ht="11.25" customHeight="1" x14ac:dyDescent="0.2">
      <c r="A380" s="94" t="s">
        <v>421</v>
      </c>
      <c r="B380" s="624"/>
      <c r="C380" s="624"/>
      <c r="D380" s="624"/>
      <c r="E380" s="624"/>
      <c r="F380" s="624">
        <f t="shared" si="60"/>
        <v>0</v>
      </c>
      <c r="G380" s="624">
        <f>C380-E380</f>
        <v>0</v>
      </c>
      <c r="H380" s="624"/>
      <c r="I380" s="624"/>
      <c r="J380" s="624">
        <f t="shared" si="61"/>
        <v>0</v>
      </c>
      <c r="K380" s="622">
        <f>C380-I380</f>
        <v>0</v>
      </c>
      <c r="L380" s="624"/>
    </row>
    <row r="381" spans="1:12" ht="11.25" customHeight="1" x14ac:dyDescent="0.2">
      <c r="A381" s="94" t="s">
        <v>422</v>
      </c>
      <c r="B381" s="624"/>
      <c r="C381" s="624"/>
      <c r="D381" s="624"/>
      <c r="E381" s="624"/>
      <c r="F381" s="624">
        <f t="shared" si="60"/>
        <v>0</v>
      </c>
      <c r="G381" s="624">
        <f>C381-E381</f>
        <v>0</v>
      </c>
      <c r="H381" s="624"/>
      <c r="I381" s="624"/>
      <c r="J381" s="624">
        <f t="shared" si="61"/>
        <v>0</v>
      </c>
      <c r="K381" s="622">
        <f>C381-I381</f>
        <v>0</v>
      </c>
      <c r="L381" s="624"/>
    </row>
    <row r="382" spans="1:12" ht="11.25" customHeight="1" x14ac:dyDescent="0.2">
      <c r="A382" s="94" t="s">
        <v>349</v>
      </c>
      <c r="B382" s="624"/>
      <c r="C382" s="624"/>
      <c r="D382" s="624"/>
      <c r="E382" s="624"/>
      <c r="F382" s="624">
        <f t="shared" ref="F382:F413" si="68">IF($E$214&gt;0,E382/$E$214,0)*100</f>
        <v>0</v>
      </c>
      <c r="G382" s="624">
        <f>C382-E382</f>
        <v>0</v>
      </c>
      <c r="H382" s="624"/>
      <c r="I382" s="624"/>
      <c r="J382" s="624">
        <f t="shared" ref="J382:J413" si="69">IF($I$214&gt;0,I382/$I$214,0)*100</f>
        <v>0</v>
      </c>
      <c r="K382" s="622">
        <f>C382-I382</f>
        <v>0</v>
      </c>
      <c r="L382" s="624"/>
    </row>
    <row r="383" spans="1:12" ht="11.25" customHeight="1" x14ac:dyDescent="0.2">
      <c r="A383" s="94" t="s">
        <v>343</v>
      </c>
      <c r="B383" s="624"/>
      <c r="C383" s="624"/>
      <c r="D383" s="624"/>
      <c r="E383" s="624"/>
      <c r="F383" s="624">
        <f t="shared" si="68"/>
        <v>0</v>
      </c>
      <c r="G383" s="624">
        <f>C383-E383</f>
        <v>0</v>
      </c>
      <c r="H383" s="624"/>
      <c r="I383" s="624"/>
      <c r="J383" s="624">
        <f t="shared" si="69"/>
        <v>0</v>
      </c>
      <c r="K383" s="622">
        <f>C383-I383</f>
        <v>0</v>
      </c>
      <c r="L383" s="624"/>
    </row>
    <row r="384" spans="1:12" ht="11.25" customHeight="1" x14ac:dyDescent="0.2">
      <c r="A384" s="93" t="s">
        <v>266</v>
      </c>
      <c r="B384" s="624">
        <f>SUM(B385:B390)</f>
        <v>0</v>
      </c>
      <c r="C384" s="624">
        <f>SUM(C385:C390)</f>
        <v>0</v>
      </c>
      <c r="D384" s="624">
        <f>SUM(D385:D390)</f>
        <v>0</v>
      </c>
      <c r="E384" s="624">
        <f>SUM(E385:E390)</f>
        <v>0</v>
      </c>
      <c r="F384" s="624">
        <f t="shared" si="68"/>
        <v>0</v>
      </c>
      <c r="G384" s="624">
        <f>SUM(G385:G390)</f>
        <v>0</v>
      </c>
      <c r="H384" s="624">
        <f>SUM(H385:H390)</f>
        <v>0</v>
      </c>
      <c r="I384" s="624">
        <f>SUM(I385:I390)</f>
        <v>0</v>
      </c>
      <c r="J384" s="624">
        <f t="shared" si="69"/>
        <v>0</v>
      </c>
      <c r="K384" s="622">
        <f>SUM(K385:K390)</f>
        <v>0</v>
      </c>
      <c r="L384" s="624">
        <f>SUM(L385:L390)</f>
        <v>0</v>
      </c>
    </row>
    <row r="385" spans="1:12" ht="11.25" customHeight="1" x14ac:dyDescent="0.2">
      <c r="A385" s="94" t="s">
        <v>423</v>
      </c>
      <c r="B385" s="624"/>
      <c r="C385" s="624"/>
      <c r="D385" s="624"/>
      <c r="E385" s="624"/>
      <c r="F385" s="624">
        <f t="shared" si="68"/>
        <v>0</v>
      </c>
      <c r="G385" s="624">
        <f t="shared" ref="G385:G390" si="70">C385-E385</f>
        <v>0</v>
      </c>
      <c r="H385" s="624"/>
      <c r="I385" s="624"/>
      <c r="J385" s="624">
        <f t="shared" si="69"/>
        <v>0</v>
      </c>
      <c r="K385" s="622">
        <f t="shared" ref="K385:K390" si="71">C385-I385</f>
        <v>0</v>
      </c>
      <c r="L385" s="624"/>
    </row>
    <row r="386" spans="1:12" ht="11.25" customHeight="1" x14ac:dyDescent="0.2">
      <c r="A386" s="94" t="s">
        <v>424</v>
      </c>
      <c r="B386" s="624"/>
      <c r="C386" s="624"/>
      <c r="D386" s="624"/>
      <c r="E386" s="624"/>
      <c r="F386" s="624">
        <f t="shared" si="68"/>
        <v>0</v>
      </c>
      <c r="G386" s="624">
        <f t="shared" si="70"/>
        <v>0</v>
      </c>
      <c r="H386" s="624"/>
      <c r="I386" s="624"/>
      <c r="J386" s="624">
        <f t="shared" si="69"/>
        <v>0</v>
      </c>
      <c r="K386" s="622">
        <f t="shared" si="71"/>
        <v>0</v>
      </c>
      <c r="L386" s="624"/>
    </row>
    <row r="387" spans="1:12" ht="11.25" customHeight="1" x14ac:dyDescent="0.2">
      <c r="A387" s="94" t="s">
        <v>425</v>
      </c>
      <c r="B387" s="624"/>
      <c r="C387" s="624"/>
      <c r="D387" s="624"/>
      <c r="E387" s="624"/>
      <c r="F387" s="624">
        <f t="shared" si="68"/>
        <v>0</v>
      </c>
      <c r="G387" s="624">
        <f t="shared" si="70"/>
        <v>0</v>
      </c>
      <c r="H387" s="624"/>
      <c r="I387" s="624"/>
      <c r="J387" s="624">
        <f t="shared" si="69"/>
        <v>0</v>
      </c>
      <c r="K387" s="622">
        <f t="shared" si="71"/>
        <v>0</v>
      </c>
      <c r="L387" s="624"/>
    </row>
    <row r="388" spans="1:12" ht="11.25" customHeight="1" x14ac:dyDescent="0.2">
      <c r="A388" s="94" t="s">
        <v>426</v>
      </c>
      <c r="B388" s="624"/>
      <c r="C388" s="624"/>
      <c r="D388" s="624"/>
      <c r="E388" s="624"/>
      <c r="F388" s="624">
        <f t="shared" si="68"/>
        <v>0</v>
      </c>
      <c r="G388" s="624">
        <f t="shared" si="70"/>
        <v>0</v>
      </c>
      <c r="H388" s="624"/>
      <c r="I388" s="624"/>
      <c r="J388" s="624">
        <f t="shared" si="69"/>
        <v>0</v>
      </c>
      <c r="K388" s="622">
        <f t="shared" si="71"/>
        <v>0</v>
      </c>
      <c r="L388" s="624"/>
    </row>
    <row r="389" spans="1:12" ht="11.25" customHeight="1" x14ac:dyDescent="0.2">
      <c r="A389" s="94" t="s">
        <v>349</v>
      </c>
      <c r="B389" s="624"/>
      <c r="C389" s="624"/>
      <c r="D389" s="624"/>
      <c r="E389" s="624"/>
      <c r="F389" s="624">
        <f t="shared" si="68"/>
        <v>0</v>
      </c>
      <c r="G389" s="624">
        <f t="shared" si="70"/>
        <v>0</v>
      </c>
      <c r="H389" s="624"/>
      <c r="I389" s="624"/>
      <c r="J389" s="624">
        <f t="shared" si="69"/>
        <v>0</v>
      </c>
      <c r="K389" s="622">
        <f t="shared" si="71"/>
        <v>0</v>
      </c>
      <c r="L389" s="624"/>
    </row>
    <row r="390" spans="1:12" ht="11.25" customHeight="1" x14ac:dyDescent="0.2">
      <c r="A390" s="94" t="s">
        <v>343</v>
      </c>
      <c r="B390" s="624"/>
      <c r="C390" s="624"/>
      <c r="D390" s="624"/>
      <c r="E390" s="624"/>
      <c r="F390" s="624">
        <f t="shared" si="68"/>
        <v>0</v>
      </c>
      <c r="G390" s="624">
        <f t="shared" si="70"/>
        <v>0</v>
      </c>
      <c r="H390" s="624"/>
      <c r="I390" s="624"/>
      <c r="J390" s="624">
        <f t="shared" si="69"/>
        <v>0</v>
      </c>
      <c r="K390" s="622">
        <f t="shared" si="71"/>
        <v>0</v>
      </c>
      <c r="L390" s="624"/>
    </row>
    <row r="391" spans="1:12" ht="11.25" customHeight="1" x14ac:dyDescent="0.2">
      <c r="A391" s="93" t="s">
        <v>267</v>
      </c>
      <c r="B391" s="624">
        <f>SUM(B392:B398)</f>
        <v>0</v>
      </c>
      <c r="C391" s="624">
        <f>SUM(C392:C398)</f>
        <v>0</v>
      </c>
      <c r="D391" s="624">
        <f>SUM(D392:D398)</f>
        <v>0</v>
      </c>
      <c r="E391" s="624">
        <f>SUM(E392:E398)</f>
        <v>0</v>
      </c>
      <c r="F391" s="624">
        <f t="shared" si="68"/>
        <v>0</v>
      </c>
      <c r="G391" s="624">
        <f>SUM(G392:G398)</f>
        <v>0</v>
      </c>
      <c r="H391" s="624">
        <f>SUM(H392:H398)</f>
        <v>0</v>
      </c>
      <c r="I391" s="624">
        <f>SUM(I392:I398)</f>
        <v>0</v>
      </c>
      <c r="J391" s="624">
        <f t="shared" si="69"/>
        <v>0</v>
      </c>
      <c r="K391" s="622">
        <f>SUM(K392:K398)</f>
        <v>0</v>
      </c>
      <c r="L391" s="624">
        <f>SUM(L392:L398)</f>
        <v>0</v>
      </c>
    </row>
    <row r="392" spans="1:12" ht="11.25" customHeight="1" x14ac:dyDescent="0.2">
      <c r="A392" s="94" t="s">
        <v>427</v>
      </c>
      <c r="B392" s="624"/>
      <c r="C392" s="624"/>
      <c r="D392" s="624"/>
      <c r="E392" s="624"/>
      <c r="F392" s="624">
        <f t="shared" si="68"/>
        <v>0</v>
      </c>
      <c r="G392" s="624">
        <f t="shared" ref="G392:G398" si="72">C392-E392</f>
        <v>0</v>
      </c>
      <c r="H392" s="624"/>
      <c r="I392" s="624"/>
      <c r="J392" s="624">
        <f t="shared" si="69"/>
        <v>0</v>
      </c>
      <c r="K392" s="622">
        <f t="shared" ref="K392:K398" si="73">C392-I392</f>
        <v>0</v>
      </c>
      <c r="L392" s="624"/>
    </row>
    <row r="393" spans="1:12" ht="11.25" customHeight="1" x14ac:dyDescent="0.2">
      <c r="A393" s="94" t="s">
        <v>428</v>
      </c>
      <c r="B393" s="624"/>
      <c r="C393" s="624"/>
      <c r="D393" s="624"/>
      <c r="E393" s="624"/>
      <c r="F393" s="624">
        <f t="shared" si="68"/>
        <v>0</v>
      </c>
      <c r="G393" s="624">
        <f t="shared" si="72"/>
        <v>0</v>
      </c>
      <c r="H393" s="624"/>
      <c r="I393" s="624"/>
      <c r="J393" s="624">
        <f t="shared" si="69"/>
        <v>0</v>
      </c>
      <c r="K393" s="622">
        <f t="shared" si="73"/>
        <v>0</v>
      </c>
      <c r="L393" s="624"/>
    </row>
    <row r="394" spans="1:12" ht="11.25" customHeight="1" x14ac:dyDescent="0.2">
      <c r="A394" s="94" t="s">
        <v>429</v>
      </c>
      <c r="B394" s="624"/>
      <c r="C394" s="624"/>
      <c r="D394" s="624"/>
      <c r="E394" s="624"/>
      <c r="F394" s="624">
        <f t="shared" si="68"/>
        <v>0</v>
      </c>
      <c r="G394" s="624">
        <f t="shared" si="72"/>
        <v>0</v>
      </c>
      <c r="H394" s="624"/>
      <c r="I394" s="624"/>
      <c r="J394" s="624">
        <f t="shared" si="69"/>
        <v>0</v>
      </c>
      <c r="K394" s="622">
        <f t="shared" si="73"/>
        <v>0</v>
      </c>
      <c r="L394" s="624"/>
    </row>
    <row r="395" spans="1:12" ht="11.25" customHeight="1" x14ac:dyDescent="0.2">
      <c r="A395" s="94" t="s">
        <v>430</v>
      </c>
      <c r="B395" s="624"/>
      <c r="C395" s="624"/>
      <c r="D395" s="624"/>
      <c r="E395" s="624"/>
      <c r="F395" s="624">
        <f t="shared" si="68"/>
        <v>0</v>
      </c>
      <c r="G395" s="624">
        <f t="shared" si="72"/>
        <v>0</v>
      </c>
      <c r="H395" s="624"/>
      <c r="I395" s="624"/>
      <c r="J395" s="624">
        <f t="shared" si="69"/>
        <v>0</v>
      </c>
      <c r="K395" s="622">
        <f t="shared" si="73"/>
        <v>0</v>
      </c>
      <c r="L395" s="624"/>
    </row>
    <row r="396" spans="1:12" ht="11.25" customHeight="1" x14ac:dyDescent="0.2">
      <c r="A396" s="94" t="s">
        <v>431</v>
      </c>
      <c r="B396" s="624"/>
      <c r="C396" s="624"/>
      <c r="D396" s="624"/>
      <c r="E396" s="624"/>
      <c r="F396" s="624">
        <f t="shared" si="68"/>
        <v>0</v>
      </c>
      <c r="G396" s="624">
        <f t="shared" si="72"/>
        <v>0</v>
      </c>
      <c r="H396" s="624"/>
      <c r="I396" s="624"/>
      <c r="J396" s="624">
        <f t="shared" si="69"/>
        <v>0</v>
      </c>
      <c r="K396" s="622">
        <f t="shared" si="73"/>
        <v>0</v>
      </c>
      <c r="L396" s="624"/>
    </row>
    <row r="397" spans="1:12" ht="11.25" customHeight="1" x14ac:dyDescent="0.2">
      <c r="A397" s="94" t="s">
        <v>349</v>
      </c>
      <c r="B397" s="624"/>
      <c r="C397" s="624"/>
      <c r="D397" s="624"/>
      <c r="E397" s="624"/>
      <c r="F397" s="624">
        <f t="shared" si="68"/>
        <v>0</v>
      </c>
      <c r="G397" s="624">
        <f t="shared" si="72"/>
        <v>0</v>
      </c>
      <c r="H397" s="624"/>
      <c r="I397" s="624"/>
      <c r="J397" s="624">
        <f t="shared" si="69"/>
        <v>0</v>
      </c>
      <c r="K397" s="622">
        <f t="shared" si="73"/>
        <v>0</v>
      </c>
      <c r="L397" s="624"/>
    </row>
    <row r="398" spans="1:12" ht="11.25" customHeight="1" x14ac:dyDescent="0.2">
      <c r="A398" s="94" t="s">
        <v>343</v>
      </c>
      <c r="B398" s="624"/>
      <c r="C398" s="624"/>
      <c r="D398" s="624"/>
      <c r="E398" s="624"/>
      <c r="F398" s="624">
        <f t="shared" si="68"/>
        <v>0</v>
      </c>
      <c r="G398" s="624">
        <f t="shared" si="72"/>
        <v>0</v>
      </c>
      <c r="H398" s="624"/>
      <c r="I398" s="624"/>
      <c r="J398" s="624">
        <f t="shared" si="69"/>
        <v>0</v>
      </c>
      <c r="K398" s="622">
        <f t="shared" si="73"/>
        <v>0</v>
      </c>
      <c r="L398" s="624"/>
    </row>
    <row r="399" spans="1:12" ht="11.25" customHeight="1" x14ac:dyDescent="0.2">
      <c r="A399" s="93" t="s">
        <v>268</v>
      </c>
      <c r="B399" s="624">
        <f>SUM(B400:B404)</f>
        <v>1915000</v>
      </c>
      <c r="C399" s="624">
        <f>SUM(C400:C404)</f>
        <v>1915000</v>
      </c>
      <c r="D399" s="624">
        <f>SUM(D400:D404)</f>
        <v>267953.59999999998</v>
      </c>
      <c r="E399" s="624">
        <f>SUM(E400:E404)</f>
        <v>1126984.47</v>
      </c>
      <c r="F399" s="624">
        <f t="shared" si="68"/>
        <v>0.11451179359607991</v>
      </c>
      <c r="G399" s="624">
        <f>SUM(G400:G404)</f>
        <v>788015.53</v>
      </c>
      <c r="H399" s="624">
        <f>SUM(H400:H404)</f>
        <v>272661.31</v>
      </c>
      <c r="I399" s="624">
        <f>SUM(I400:I404)</f>
        <v>1110779.7</v>
      </c>
      <c r="J399" s="624">
        <f t="shared" si="69"/>
        <v>0.14495412850745951</v>
      </c>
      <c r="K399" s="622">
        <f>SUM(K400:K404)</f>
        <v>804220.3</v>
      </c>
      <c r="L399" s="624">
        <f>SUM(L400:L404)</f>
        <v>0</v>
      </c>
    </row>
    <row r="400" spans="1:12" ht="11.25" customHeight="1" x14ac:dyDescent="0.2">
      <c r="A400" s="94" t="s">
        <v>432</v>
      </c>
      <c r="B400" s="624"/>
      <c r="C400" s="624"/>
      <c r="D400" s="624"/>
      <c r="E400" s="624"/>
      <c r="F400" s="624">
        <f t="shared" si="68"/>
        <v>0</v>
      </c>
      <c r="G400" s="624">
        <f>C400-E400</f>
        <v>0</v>
      </c>
      <c r="H400" s="624"/>
      <c r="I400" s="624"/>
      <c r="J400" s="624">
        <f t="shared" si="69"/>
        <v>0</v>
      </c>
      <c r="K400" s="622">
        <f>C400-I400</f>
        <v>0</v>
      </c>
      <c r="L400" s="624"/>
    </row>
    <row r="401" spans="1:12" ht="11.25" customHeight="1" x14ac:dyDescent="0.2">
      <c r="A401" s="94" t="s">
        <v>433</v>
      </c>
      <c r="B401" s="624">
        <v>1915000</v>
      </c>
      <c r="C401" s="624">
        <v>1915000</v>
      </c>
      <c r="D401" s="624">
        <v>267953.59999999998</v>
      </c>
      <c r="E401" s="624">
        <v>1126984.47</v>
      </c>
      <c r="F401" s="624">
        <f t="shared" si="68"/>
        <v>0.11451179359607991</v>
      </c>
      <c r="G401" s="624">
        <f>C401-E401</f>
        <v>788015.53</v>
      </c>
      <c r="H401" s="624">
        <v>272661.31</v>
      </c>
      <c r="I401" s="624">
        <v>1110779.7</v>
      </c>
      <c r="J401" s="624">
        <f t="shared" si="69"/>
        <v>0.14495412850745951</v>
      </c>
      <c r="K401" s="622">
        <f>C401-I401</f>
        <v>804220.3</v>
      </c>
      <c r="L401" s="624"/>
    </row>
    <row r="402" spans="1:12" ht="11.25" customHeight="1" x14ac:dyDescent="0.2">
      <c r="A402" s="94" t="s">
        <v>434</v>
      </c>
      <c r="B402" s="624"/>
      <c r="C402" s="624"/>
      <c r="D402" s="624"/>
      <c r="E402" s="624"/>
      <c r="F402" s="624">
        <f t="shared" si="68"/>
        <v>0</v>
      </c>
      <c r="G402" s="624">
        <f>C402-E402</f>
        <v>0</v>
      </c>
      <c r="H402" s="624"/>
      <c r="I402" s="624"/>
      <c r="J402" s="624">
        <f t="shared" si="69"/>
        <v>0</v>
      </c>
      <c r="K402" s="622">
        <f>C402-I402</f>
        <v>0</v>
      </c>
      <c r="L402" s="624"/>
    </row>
    <row r="403" spans="1:12" ht="11.25" customHeight="1" x14ac:dyDescent="0.2">
      <c r="A403" s="94" t="s">
        <v>349</v>
      </c>
      <c r="B403" s="624"/>
      <c r="C403" s="624"/>
      <c r="D403" s="624"/>
      <c r="E403" s="624"/>
      <c r="F403" s="624">
        <f t="shared" si="68"/>
        <v>0</v>
      </c>
      <c r="G403" s="624">
        <f>C403-E403</f>
        <v>0</v>
      </c>
      <c r="H403" s="624"/>
      <c r="I403" s="624"/>
      <c r="J403" s="624">
        <f t="shared" si="69"/>
        <v>0</v>
      </c>
      <c r="K403" s="622">
        <f>C403-I403</f>
        <v>0</v>
      </c>
      <c r="L403" s="624"/>
    </row>
    <row r="404" spans="1:12" ht="11.25" customHeight="1" x14ac:dyDescent="0.2">
      <c r="A404" s="94" t="s">
        <v>343</v>
      </c>
      <c r="B404" s="624"/>
      <c r="C404" s="624"/>
      <c r="D404" s="624"/>
      <c r="E404" s="624"/>
      <c r="F404" s="624">
        <f t="shared" si="68"/>
        <v>0</v>
      </c>
      <c r="G404" s="624">
        <f>C404-E404</f>
        <v>0</v>
      </c>
      <c r="H404" s="624"/>
      <c r="I404" s="624"/>
      <c r="J404" s="624">
        <f t="shared" si="69"/>
        <v>0</v>
      </c>
      <c r="K404" s="622">
        <f>C404-I404</f>
        <v>0</v>
      </c>
      <c r="L404" s="624"/>
    </row>
    <row r="405" spans="1:12" ht="11.25" customHeight="1" x14ac:dyDescent="0.2">
      <c r="A405" s="93" t="s">
        <v>269</v>
      </c>
      <c r="B405" s="624">
        <f>SUM(B406:B414)</f>
        <v>428000</v>
      </c>
      <c r="C405" s="624">
        <f>SUM(C406:C414)</f>
        <v>428000</v>
      </c>
      <c r="D405" s="624">
        <f>SUM(D406:D414)</f>
        <v>61802.48</v>
      </c>
      <c r="E405" s="624">
        <f>SUM(E406:E414)</f>
        <v>245610.15</v>
      </c>
      <c r="F405" s="624">
        <f t="shared" si="68"/>
        <v>2.4956207960791357E-2</v>
      </c>
      <c r="G405" s="624">
        <f>SUM(G406:G414)</f>
        <v>182389.85</v>
      </c>
      <c r="H405" s="624">
        <f>SUM(H406:H414)</f>
        <v>61802.48</v>
      </c>
      <c r="I405" s="624">
        <f>SUM(I406:I414)</f>
        <v>245610.15</v>
      </c>
      <c r="J405" s="624">
        <f t="shared" si="69"/>
        <v>3.2051544735501022E-2</v>
      </c>
      <c r="K405" s="622">
        <f>SUM(K406:K414)</f>
        <v>182389.85</v>
      </c>
      <c r="L405" s="624">
        <f>SUM(L406:L414)</f>
        <v>0</v>
      </c>
    </row>
    <row r="406" spans="1:12" ht="11.25" customHeight="1" x14ac:dyDescent="0.2">
      <c r="A406" s="94" t="s">
        <v>435</v>
      </c>
      <c r="B406" s="624"/>
      <c r="C406" s="624"/>
      <c r="D406" s="624"/>
      <c r="E406" s="624"/>
      <c r="F406" s="624">
        <f t="shared" si="68"/>
        <v>0</v>
      </c>
      <c r="G406" s="624">
        <f t="shared" ref="G406:G413" si="74">C406-E406</f>
        <v>0</v>
      </c>
      <c r="H406" s="624"/>
      <c r="I406" s="624"/>
      <c r="J406" s="624">
        <f t="shared" si="69"/>
        <v>0</v>
      </c>
      <c r="K406" s="622">
        <f t="shared" ref="K406:K413" si="75">C406-I406</f>
        <v>0</v>
      </c>
      <c r="L406" s="624"/>
    </row>
    <row r="407" spans="1:12" ht="11.25" customHeight="1" x14ac:dyDescent="0.2">
      <c r="A407" s="94" t="s">
        <v>436</v>
      </c>
      <c r="B407" s="624"/>
      <c r="C407" s="624"/>
      <c r="D407" s="624"/>
      <c r="E407" s="624"/>
      <c r="F407" s="624">
        <f t="shared" si="68"/>
        <v>0</v>
      </c>
      <c r="G407" s="624">
        <f t="shared" si="74"/>
        <v>0</v>
      </c>
      <c r="H407" s="624"/>
      <c r="I407" s="624"/>
      <c r="J407" s="624">
        <f t="shared" si="69"/>
        <v>0</v>
      </c>
      <c r="K407" s="622">
        <f t="shared" si="75"/>
        <v>0</v>
      </c>
      <c r="L407" s="624"/>
    </row>
    <row r="408" spans="1:12" ht="11.25" customHeight="1" x14ac:dyDescent="0.2">
      <c r="A408" s="94" t="s">
        <v>437</v>
      </c>
      <c r="B408" s="624"/>
      <c r="C408" s="624"/>
      <c r="D408" s="624"/>
      <c r="E408" s="624"/>
      <c r="F408" s="624">
        <f t="shared" si="68"/>
        <v>0</v>
      </c>
      <c r="G408" s="624">
        <f t="shared" si="74"/>
        <v>0</v>
      </c>
      <c r="H408" s="624"/>
      <c r="I408" s="624"/>
      <c r="J408" s="624">
        <f t="shared" si="69"/>
        <v>0</v>
      </c>
      <c r="K408" s="622">
        <f t="shared" si="75"/>
        <v>0</v>
      </c>
      <c r="L408" s="624"/>
    </row>
    <row r="409" spans="1:12" ht="11.25" customHeight="1" x14ac:dyDescent="0.2">
      <c r="A409" s="94" t="s">
        <v>438</v>
      </c>
      <c r="B409" s="624"/>
      <c r="C409" s="624"/>
      <c r="D409" s="624"/>
      <c r="E409" s="624"/>
      <c r="F409" s="624">
        <f t="shared" si="68"/>
        <v>0</v>
      </c>
      <c r="G409" s="624">
        <f t="shared" si="74"/>
        <v>0</v>
      </c>
      <c r="H409" s="624"/>
      <c r="I409" s="624"/>
      <c r="J409" s="624">
        <f t="shared" si="69"/>
        <v>0</v>
      </c>
      <c r="K409" s="622">
        <f t="shared" si="75"/>
        <v>0</v>
      </c>
      <c r="L409" s="624"/>
    </row>
    <row r="410" spans="1:12" ht="11.25" customHeight="1" x14ac:dyDescent="0.2">
      <c r="A410" s="94" t="s">
        <v>439</v>
      </c>
      <c r="B410" s="624"/>
      <c r="C410" s="624"/>
      <c r="D410" s="624"/>
      <c r="E410" s="624"/>
      <c r="F410" s="624">
        <f t="shared" si="68"/>
        <v>0</v>
      </c>
      <c r="G410" s="624">
        <f t="shared" si="74"/>
        <v>0</v>
      </c>
      <c r="H410" s="624"/>
      <c r="I410" s="624"/>
      <c r="J410" s="624">
        <f t="shared" si="69"/>
        <v>0</v>
      </c>
      <c r="K410" s="622">
        <f t="shared" si="75"/>
        <v>0</v>
      </c>
      <c r="L410" s="624"/>
    </row>
    <row r="411" spans="1:12" ht="11.25" customHeight="1" x14ac:dyDescent="0.2">
      <c r="A411" s="94" t="s">
        <v>440</v>
      </c>
      <c r="B411" s="624">
        <v>428000</v>
      </c>
      <c r="C411" s="624">
        <v>428000</v>
      </c>
      <c r="D411" s="624">
        <v>61802.48</v>
      </c>
      <c r="E411" s="624">
        <v>245610.15</v>
      </c>
      <c r="F411" s="624">
        <f t="shared" si="68"/>
        <v>2.4956207960791357E-2</v>
      </c>
      <c r="G411" s="624">
        <f t="shared" si="74"/>
        <v>182389.85</v>
      </c>
      <c r="H411" s="624">
        <v>61802.48</v>
      </c>
      <c r="I411" s="624">
        <v>245610.15</v>
      </c>
      <c r="J411" s="624">
        <f t="shared" si="69"/>
        <v>3.2051544735501022E-2</v>
      </c>
      <c r="K411" s="622">
        <f t="shared" si="75"/>
        <v>182389.85</v>
      </c>
      <c r="L411" s="624"/>
    </row>
    <row r="412" spans="1:12" ht="11.25" customHeight="1" x14ac:dyDescent="0.2">
      <c r="A412" s="94" t="s">
        <v>530</v>
      </c>
      <c r="B412" s="624"/>
      <c r="C412" s="624"/>
      <c r="D412" s="624"/>
      <c r="E412" s="624"/>
      <c r="F412" s="624">
        <f t="shared" si="68"/>
        <v>0</v>
      </c>
      <c r="G412" s="624">
        <f t="shared" si="74"/>
        <v>0</v>
      </c>
      <c r="H412" s="624"/>
      <c r="I412" s="624"/>
      <c r="J412" s="624">
        <f t="shared" si="69"/>
        <v>0</v>
      </c>
      <c r="K412" s="622">
        <f t="shared" si="75"/>
        <v>0</v>
      </c>
      <c r="L412" s="624"/>
    </row>
    <row r="413" spans="1:12" ht="11.25" customHeight="1" x14ac:dyDescent="0.2">
      <c r="A413" s="94" t="s">
        <v>343</v>
      </c>
      <c r="B413" s="648"/>
      <c r="C413" s="648"/>
      <c r="D413" s="648"/>
      <c r="E413" s="648"/>
      <c r="F413" s="648">
        <f t="shared" si="68"/>
        <v>0</v>
      </c>
      <c r="G413" s="648">
        <f t="shared" si="74"/>
        <v>0</v>
      </c>
      <c r="H413" s="648"/>
      <c r="I413" s="648"/>
      <c r="J413" s="648">
        <f t="shared" si="69"/>
        <v>0</v>
      </c>
      <c r="K413" s="649">
        <f t="shared" si="75"/>
        <v>0</v>
      </c>
      <c r="L413" s="648"/>
    </row>
    <row r="414" spans="1:12" ht="11.25" customHeight="1" x14ac:dyDescent="0.2">
      <c r="A414" s="93" t="s">
        <v>61</v>
      </c>
      <c r="B414" s="648"/>
      <c r="C414" s="648"/>
      <c r="D414" s="648"/>
      <c r="E414" s="648"/>
      <c r="F414" s="648"/>
      <c r="G414" s="648"/>
      <c r="H414" s="648"/>
      <c r="I414" s="648"/>
      <c r="J414" s="648"/>
      <c r="K414" s="649"/>
      <c r="L414" s="648"/>
    </row>
    <row r="415" spans="1:12" ht="11.25" customHeight="1" x14ac:dyDescent="0.2">
      <c r="A415" s="790" t="s">
        <v>1125</v>
      </c>
      <c r="B415" s="792"/>
      <c r="C415" s="792"/>
      <c r="D415" s="792"/>
      <c r="E415" s="792"/>
      <c r="F415" s="792"/>
      <c r="G415" s="792"/>
      <c r="H415" s="792"/>
      <c r="I415" s="792"/>
      <c r="J415" s="792"/>
      <c r="K415" s="792"/>
      <c r="L415" s="792"/>
    </row>
    <row r="416" spans="1:12" ht="11.25" customHeight="1" x14ac:dyDescent="0.2">
      <c r="A416" s="793" t="s">
        <v>448</v>
      </c>
      <c r="B416" s="793"/>
      <c r="C416" s="793"/>
      <c r="D416" s="77"/>
      <c r="E416" s="77"/>
      <c r="F416" s="77"/>
      <c r="G416" s="77"/>
      <c r="H416" s="77"/>
      <c r="I416" s="77"/>
      <c r="J416" s="77"/>
      <c r="K416" s="77"/>
      <c r="L416" s="77"/>
    </row>
    <row r="420" spans="1:11" ht="11.25" customHeight="1" x14ac:dyDescent="0.2">
      <c r="A420" s="459" t="s">
        <v>1118</v>
      </c>
      <c r="B420" s="460"/>
      <c r="C420" s="460"/>
      <c r="D420" s="459" t="s">
        <v>1120</v>
      </c>
      <c r="E420" s="460"/>
      <c r="F420" s="461"/>
      <c r="G420" s="469"/>
      <c r="H420" s="462"/>
      <c r="I420" s="460" t="s">
        <v>1122</v>
      </c>
      <c r="J420" s="460"/>
      <c r="K420" s="460"/>
    </row>
    <row r="421" spans="1:11" ht="11.25" customHeight="1" x14ac:dyDescent="0.2">
      <c r="A421" s="459" t="s">
        <v>1119</v>
      </c>
      <c r="B421" s="461"/>
      <c r="C421" s="461"/>
      <c r="D421" s="460" t="s">
        <v>1121</v>
      </c>
      <c r="E421" s="460"/>
      <c r="F421" s="461"/>
      <c r="G421" s="469"/>
      <c r="H421" s="462"/>
      <c r="I421" s="460" t="s">
        <v>1123</v>
      </c>
      <c r="J421" s="460"/>
      <c r="K421" s="460"/>
    </row>
    <row r="422" spans="1:11" ht="11.25" customHeight="1" x14ac:dyDescent="0.2">
      <c r="A422" s="462"/>
      <c r="B422" s="462"/>
      <c r="C422" s="462"/>
      <c r="D422" s="462" t="s">
        <v>1137</v>
      </c>
      <c r="E422" s="462"/>
      <c r="F422" s="462"/>
      <c r="G422" s="470"/>
      <c r="H422" s="462"/>
      <c r="I422" s="460" t="s">
        <v>1138</v>
      </c>
      <c r="J422" s="460"/>
      <c r="K422" s="460"/>
    </row>
  </sheetData>
  <mergeCells count="13">
    <mergeCell ref="A11:L11"/>
    <mergeCell ref="A215:L215"/>
    <mergeCell ref="A14:L14"/>
    <mergeCell ref="H219:J219"/>
    <mergeCell ref="H17:J17"/>
    <mergeCell ref="D17:F17"/>
    <mergeCell ref="D219:F219"/>
    <mergeCell ref="L17:L19"/>
    <mergeCell ref="A415:L415"/>
    <mergeCell ref="A416:C416"/>
    <mergeCell ref="A217:J217"/>
    <mergeCell ref="A216:C216"/>
    <mergeCell ref="L219:L221"/>
  </mergeCells>
  <phoneticPr fontId="3" type="noConversion"/>
  <printOptions horizontalCentered="1"/>
  <pageMargins left="0.39370078740157483" right="0.39370078740157483" top="0.98425196850393704" bottom="0.98425196850393704" header="0" footer="0"/>
  <pageSetup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O72"/>
  <sheetViews>
    <sheetView showGridLines="0" topLeftCell="A13" zoomScaleNormal="100" zoomScaleSheetLayoutView="130" workbookViewId="0"/>
  </sheetViews>
  <sheetFormatPr defaultColWidth="4.140625" defaultRowHeight="11.25" customHeight="1" x14ac:dyDescent="0.2"/>
  <cols>
    <col min="1" max="1" width="52.7109375" style="39" customWidth="1"/>
    <col min="2" max="7" width="13.42578125" style="39" customWidth="1"/>
    <col min="8" max="8" width="13.42578125" style="46" customWidth="1"/>
    <col min="9" max="13" width="13.42578125" style="39" customWidth="1"/>
    <col min="14" max="15" width="14.28515625" style="39" bestFit="1" customWidth="1"/>
    <col min="16" max="16384" width="4.140625" style="39"/>
  </cols>
  <sheetData>
    <row r="1" spans="1:15" ht="12.75" x14ac:dyDescent="0.2"/>
    <row r="2" spans="1:15" ht="25.5" customHeight="1" x14ac:dyDescent="0.35">
      <c r="A2" s="414" t="s">
        <v>1113</v>
      </c>
    </row>
    <row r="3" spans="1:15" ht="15.75" customHeight="1" x14ac:dyDescent="0.25">
      <c r="A3" s="200" t="s">
        <v>1114</v>
      </c>
    </row>
    <row r="4" spans="1:15" ht="15.75" customHeight="1" x14ac:dyDescent="0.25">
      <c r="A4" s="200" t="s">
        <v>1115</v>
      </c>
    </row>
    <row r="5" spans="1:15" ht="15.75" customHeight="1" x14ac:dyDescent="0.25">
      <c r="A5" s="200" t="s">
        <v>1116</v>
      </c>
    </row>
    <row r="6" spans="1:15" ht="15.75" x14ac:dyDescent="0.25">
      <c r="A6" s="40" t="s">
        <v>78</v>
      </c>
    </row>
    <row r="7" spans="1:15" ht="12.75" x14ac:dyDescent="0.2">
      <c r="A7" s="41"/>
    </row>
    <row r="8" spans="1:15" ht="12.75" x14ac:dyDescent="0.2">
      <c r="A8" s="332" t="s">
        <v>1113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ht="12.75" x14ac:dyDescent="0.2">
      <c r="A9" s="42" t="s">
        <v>64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 ht="12.75" x14ac:dyDescent="0.2">
      <c r="A10" s="43" t="s">
        <v>107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</row>
    <row r="11" spans="1:15" ht="12.75" x14ac:dyDescent="0.2">
      <c r="A11" s="798" t="s">
        <v>66</v>
      </c>
      <c r="B11" s="798"/>
      <c r="C11" s="798"/>
      <c r="D11" s="798"/>
      <c r="E11" s="798"/>
      <c r="F11" s="798"/>
      <c r="G11" s="798"/>
      <c r="H11" s="798"/>
      <c r="I11" s="798"/>
      <c r="J11" s="798"/>
      <c r="K11" s="798"/>
      <c r="L11" s="798"/>
      <c r="M11" s="798"/>
      <c r="N11" s="798"/>
      <c r="O11" s="798"/>
    </row>
    <row r="12" spans="1:15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  <c r="H12" s="436"/>
      <c r="I12" s="436"/>
      <c r="J12" s="436"/>
    </row>
    <row r="13" spans="1:15" ht="12.75" x14ac:dyDescent="0.2">
      <c r="A13" s="229" t="s">
        <v>1117</v>
      </c>
      <c r="B13" s="9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H13" s="39"/>
    </row>
    <row r="14" spans="1:15" ht="12.75" hidden="1" x14ac:dyDescent="0.2">
      <c r="A14" s="798"/>
      <c r="B14" s="798"/>
      <c r="C14" s="798"/>
      <c r="D14" s="798"/>
      <c r="E14" s="798"/>
      <c r="F14" s="798"/>
      <c r="G14" s="798"/>
      <c r="H14" s="798"/>
      <c r="I14" s="798"/>
      <c r="J14" s="798"/>
      <c r="K14" s="798"/>
      <c r="L14" s="798"/>
      <c r="M14" s="798"/>
      <c r="N14" s="798"/>
      <c r="O14" s="798"/>
    </row>
    <row r="15" spans="1:15" ht="12.75" hidden="1" x14ac:dyDescent="0.2">
      <c r="A15" s="798"/>
      <c r="B15" s="798"/>
      <c r="C15" s="798"/>
      <c r="D15" s="798"/>
      <c r="E15" s="798"/>
      <c r="F15" s="798"/>
      <c r="G15" s="798"/>
      <c r="H15" s="798"/>
      <c r="I15" s="798"/>
      <c r="J15" s="798"/>
      <c r="K15" s="798"/>
      <c r="L15" s="798"/>
      <c r="M15" s="798"/>
      <c r="N15" s="798"/>
      <c r="O15" s="798"/>
    </row>
    <row r="16" spans="1:15" ht="12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5" ht="11.25" hidden="1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1.25" customHeight="1" x14ac:dyDescent="0.2">
      <c r="A18" s="39" t="s">
        <v>314</v>
      </c>
      <c r="H18" s="47"/>
      <c r="O18" s="47" t="s">
        <v>340</v>
      </c>
    </row>
    <row r="19" spans="1:15" ht="11.25" customHeight="1" x14ac:dyDescent="0.2">
      <c r="A19" s="471"/>
      <c r="B19" s="799" t="s">
        <v>108</v>
      </c>
      <c r="C19" s="800"/>
      <c r="D19" s="800"/>
      <c r="E19" s="800"/>
      <c r="F19" s="800"/>
      <c r="G19" s="800"/>
      <c r="H19" s="800"/>
      <c r="I19" s="800"/>
      <c r="J19" s="800"/>
      <c r="K19" s="800"/>
      <c r="L19" s="800"/>
      <c r="M19" s="801"/>
      <c r="N19" s="450" t="s">
        <v>106</v>
      </c>
      <c r="O19" s="444" t="s">
        <v>67</v>
      </c>
    </row>
    <row r="20" spans="1:15" ht="11.25" customHeight="1" x14ac:dyDescent="0.2">
      <c r="A20" s="451" t="s">
        <v>109</v>
      </c>
      <c r="B20" s="806"/>
      <c r="C20" s="807"/>
      <c r="D20" s="807"/>
      <c r="E20" s="807"/>
      <c r="F20" s="807"/>
      <c r="G20" s="807"/>
      <c r="H20" s="807"/>
      <c r="I20" s="807"/>
      <c r="J20" s="807"/>
      <c r="K20" s="807"/>
      <c r="L20" s="807"/>
      <c r="M20" s="808"/>
      <c r="N20" s="452" t="s">
        <v>110</v>
      </c>
      <c r="O20" s="451" t="s">
        <v>71</v>
      </c>
    </row>
    <row r="21" spans="1:15" ht="11.25" customHeight="1" x14ac:dyDescent="0.2">
      <c r="A21" s="467"/>
      <c r="B21" s="449" t="s">
        <v>160</v>
      </c>
      <c r="C21" s="449" t="s">
        <v>161</v>
      </c>
      <c r="D21" s="449" t="s">
        <v>162</v>
      </c>
      <c r="E21" s="449" t="s">
        <v>163</v>
      </c>
      <c r="F21" s="449" t="s">
        <v>164</v>
      </c>
      <c r="G21" s="449" t="s">
        <v>165</v>
      </c>
      <c r="H21" s="449" t="s">
        <v>166</v>
      </c>
      <c r="I21" s="449" t="s">
        <v>167</v>
      </c>
      <c r="J21" s="449" t="s">
        <v>168</v>
      </c>
      <c r="K21" s="449" t="s">
        <v>169</v>
      </c>
      <c r="L21" s="449" t="s">
        <v>170</v>
      </c>
      <c r="M21" s="449" t="s">
        <v>171</v>
      </c>
      <c r="N21" s="448" t="s">
        <v>111</v>
      </c>
      <c r="O21" s="449" t="s">
        <v>112</v>
      </c>
    </row>
    <row r="22" spans="1:15" s="41" customFormat="1" ht="12.75" x14ac:dyDescent="0.2">
      <c r="A22" s="97" t="s">
        <v>113</v>
      </c>
      <c r="B22" s="623">
        <f t="shared" ref="B22:M22" si="0">B23+B29+B30+B33+B34+B35+B36+B45</f>
        <v>107043315.39999999</v>
      </c>
      <c r="C22" s="623">
        <f t="shared" si="0"/>
        <v>99033314.609999999</v>
      </c>
      <c r="D22" s="623">
        <f t="shared" si="0"/>
        <v>101922944.5</v>
      </c>
      <c r="E22" s="623">
        <f t="shared" si="0"/>
        <v>139994756.40000001</v>
      </c>
      <c r="F22" s="623">
        <f t="shared" si="0"/>
        <v>124370512.52999999</v>
      </c>
      <c r="G22" s="623">
        <f t="shared" si="0"/>
        <v>101999494.39999999</v>
      </c>
      <c r="H22" s="625">
        <f t="shared" si="0"/>
        <v>184312599.42000002</v>
      </c>
      <c r="I22" s="623">
        <f t="shared" si="0"/>
        <v>98777226.640000001</v>
      </c>
      <c r="J22" s="623">
        <f t="shared" si="0"/>
        <v>109516376.36</v>
      </c>
      <c r="K22" s="623">
        <f t="shared" si="0"/>
        <v>117012125.34000002</v>
      </c>
      <c r="L22" s="623">
        <f t="shared" si="0"/>
        <v>120482246.09999999</v>
      </c>
      <c r="M22" s="622">
        <f t="shared" si="0"/>
        <v>126769836.36</v>
      </c>
      <c r="N22" s="623">
        <f t="shared" ref="N22:N51" si="1">SUM(B22:M22)</f>
        <v>1431234748.0599997</v>
      </c>
      <c r="O22" s="625">
        <f>O23+O29+O30+O33+O34+O35+O36+O45</f>
        <v>1282344466.75</v>
      </c>
    </row>
    <row r="23" spans="1:15" ht="12.75" x14ac:dyDescent="0.2">
      <c r="A23" s="85" t="s">
        <v>627</v>
      </c>
      <c r="B23" s="622">
        <f t="shared" ref="B23:M23" si="2">SUM(B24:B28)</f>
        <v>30357573.960000001</v>
      </c>
      <c r="C23" s="622">
        <f t="shared" si="2"/>
        <v>28912493.970000003</v>
      </c>
      <c r="D23" s="622">
        <f t="shared" si="2"/>
        <v>32305148.18</v>
      </c>
      <c r="E23" s="622">
        <f t="shared" si="2"/>
        <v>40364620.589999996</v>
      </c>
      <c r="F23" s="622">
        <f t="shared" si="2"/>
        <v>21745554.280000001</v>
      </c>
      <c r="G23" s="622">
        <f t="shared" si="2"/>
        <v>26989700.559999999</v>
      </c>
      <c r="H23" s="624">
        <f t="shared" si="2"/>
        <v>77393202.650000006</v>
      </c>
      <c r="I23" s="622">
        <f t="shared" si="2"/>
        <v>31470950.539999999</v>
      </c>
      <c r="J23" s="622">
        <f t="shared" si="2"/>
        <v>32513267.98</v>
      </c>
      <c r="K23" s="622">
        <f t="shared" si="2"/>
        <v>33927602.510000005</v>
      </c>
      <c r="L23" s="622">
        <f t="shared" si="2"/>
        <v>35136845.659999996</v>
      </c>
      <c r="M23" s="622">
        <f t="shared" si="2"/>
        <v>37283685.780000001</v>
      </c>
      <c r="N23" s="622">
        <f t="shared" si="1"/>
        <v>428400646.65999997</v>
      </c>
      <c r="O23" s="624">
        <f>SUM(O24:O28)</f>
        <v>351012000</v>
      </c>
    </row>
    <row r="24" spans="1:15" ht="12.75" x14ac:dyDescent="0.2">
      <c r="A24" s="85" t="s">
        <v>487</v>
      </c>
      <c r="B24" s="622">
        <v>9216919.4100000001</v>
      </c>
      <c r="C24" s="622">
        <v>9055818.0399999991</v>
      </c>
      <c r="D24" s="622">
        <v>8984619.1799999997</v>
      </c>
      <c r="E24" s="622">
        <v>11690280.42</v>
      </c>
      <c r="F24" s="622">
        <v>3384513.61</v>
      </c>
      <c r="G24" s="622">
        <v>9105209.7200000007</v>
      </c>
      <c r="H24" s="624">
        <v>44993460.829999998</v>
      </c>
      <c r="I24" s="622">
        <v>9771095.1699999999</v>
      </c>
      <c r="J24" s="622">
        <v>10620707.01</v>
      </c>
      <c r="K24" s="622">
        <v>11077378</v>
      </c>
      <c r="L24" s="622">
        <v>10882763.140000001</v>
      </c>
      <c r="M24" s="622">
        <v>10301625.550000001</v>
      </c>
      <c r="N24" s="622">
        <f t="shared" si="1"/>
        <v>149084390.08000001</v>
      </c>
      <c r="O24" s="624">
        <v>130330000</v>
      </c>
    </row>
    <row r="25" spans="1:15" ht="12.75" x14ac:dyDescent="0.2">
      <c r="A25" s="85" t="s">
        <v>488</v>
      </c>
      <c r="B25" s="622">
        <v>9731098.6899999995</v>
      </c>
      <c r="C25" s="622">
        <v>9047579.5600000005</v>
      </c>
      <c r="D25" s="622">
        <v>10112587.32</v>
      </c>
      <c r="E25" s="622">
        <v>10027385.23</v>
      </c>
      <c r="F25" s="622">
        <v>10416025.58</v>
      </c>
      <c r="G25" s="622">
        <v>8828357.7599999998</v>
      </c>
      <c r="H25" s="624">
        <v>10378795.51</v>
      </c>
      <c r="I25" s="622">
        <v>9631667.4399999995</v>
      </c>
      <c r="J25" s="622">
        <v>8960748.7599999998</v>
      </c>
      <c r="K25" s="622">
        <v>9608259.4299999997</v>
      </c>
      <c r="L25" s="622">
        <v>11443862.65</v>
      </c>
      <c r="M25" s="622">
        <v>11583220.029999999</v>
      </c>
      <c r="N25" s="622">
        <f t="shared" si="1"/>
        <v>119769587.96000001</v>
      </c>
      <c r="O25" s="624">
        <v>95380000</v>
      </c>
    </row>
    <row r="26" spans="1:15" ht="12.75" x14ac:dyDescent="0.2">
      <c r="A26" s="85" t="s">
        <v>489</v>
      </c>
      <c r="B26" s="622">
        <v>5249031.24</v>
      </c>
      <c r="C26" s="622">
        <v>5180775.87</v>
      </c>
      <c r="D26" s="622">
        <v>5371747.1299999999</v>
      </c>
      <c r="E26" s="622">
        <v>5887294.5599999996</v>
      </c>
      <c r="F26" s="622">
        <v>3878841.43</v>
      </c>
      <c r="G26" s="622">
        <v>4881095.32</v>
      </c>
      <c r="H26" s="624">
        <v>6017302.1299999999</v>
      </c>
      <c r="I26" s="622">
        <v>5611923.2300000004</v>
      </c>
      <c r="J26" s="622">
        <v>6223210.4800000004</v>
      </c>
      <c r="K26" s="622">
        <v>6198707.6399999997</v>
      </c>
      <c r="L26" s="622">
        <v>6072918.0599999996</v>
      </c>
      <c r="M26" s="622">
        <v>6903627.9500000002</v>
      </c>
      <c r="N26" s="622">
        <f t="shared" si="1"/>
        <v>67476475.040000007</v>
      </c>
      <c r="O26" s="624">
        <v>50587000</v>
      </c>
    </row>
    <row r="27" spans="1:15" ht="12.75" x14ac:dyDescent="0.2">
      <c r="A27" s="85" t="s">
        <v>441</v>
      </c>
      <c r="B27" s="622">
        <v>3831518.38</v>
      </c>
      <c r="C27" s="622">
        <v>3318807.54</v>
      </c>
      <c r="D27" s="622">
        <v>5519383.6299999999</v>
      </c>
      <c r="E27" s="622">
        <v>9599637.2300000004</v>
      </c>
      <c r="F27" s="622">
        <v>2485203.4900000002</v>
      </c>
      <c r="G27" s="622">
        <v>1742688.13</v>
      </c>
      <c r="H27" s="624">
        <v>3326991.43</v>
      </c>
      <c r="I27" s="622">
        <v>3605713.31</v>
      </c>
      <c r="J27" s="622">
        <v>3542567.05</v>
      </c>
      <c r="K27" s="622">
        <v>3533703.42</v>
      </c>
      <c r="L27" s="622">
        <v>3456968.54</v>
      </c>
      <c r="M27" s="622">
        <v>5423027.2599999998</v>
      </c>
      <c r="N27" s="622">
        <f t="shared" si="1"/>
        <v>49386209.409999996</v>
      </c>
      <c r="O27" s="624">
        <v>41033000</v>
      </c>
    </row>
    <row r="28" spans="1:15" ht="12.75" x14ac:dyDescent="0.2">
      <c r="A28" s="85" t="s">
        <v>628</v>
      </c>
      <c r="B28" s="622">
        <v>2329006.2400000002</v>
      </c>
      <c r="C28" s="622">
        <v>2309512.96</v>
      </c>
      <c r="D28" s="622">
        <v>2316810.92</v>
      </c>
      <c r="E28" s="622">
        <v>3160023.15</v>
      </c>
      <c r="F28" s="622">
        <v>1580970.17</v>
      </c>
      <c r="G28" s="622">
        <v>2432349.63</v>
      </c>
      <c r="H28" s="624">
        <v>12676652.75</v>
      </c>
      <c r="I28" s="622">
        <v>2850551.39</v>
      </c>
      <c r="J28" s="622">
        <v>3166034.68</v>
      </c>
      <c r="K28" s="622">
        <v>3509554.02</v>
      </c>
      <c r="L28" s="622">
        <v>3280333.27</v>
      </c>
      <c r="M28" s="622">
        <v>3072184.99</v>
      </c>
      <c r="N28" s="622">
        <f t="shared" si="1"/>
        <v>42683984.170000009</v>
      </c>
      <c r="O28" s="624">
        <v>33682000</v>
      </c>
    </row>
    <row r="29" spans="1:15" ht="12.75" x14ac:dyDescent="0.2">
      <c r="A29" s="85" t="s">
        <v>114</v>
      </c>
      <c r="B29" s="622">
        <v>5350234.72</v>
      </c>
      <c r="C29" s="622">
        <v>5428942.2699999996</v>
      </c>
      <c r="D29" s="622">
        <v>5438175.2599999998</v>
      </c>
      <c r="E29" s="622">
        <v>11523333.1</v>
      </c>
      <c r="F29" s="622">
        <v>1667298.92</v>
      </c>
      <c r="G29" s="622">
        <v>5363798.54</v>
      </c>
      <c r="H29" s="624">
        <v>7510142.2300000004</v>
      </c>
      <c r="I29" s="622">
        <v>4670625.17</v>
      </c>
      <c r="J29" s="622">
        <v>5460958.3399999999</v>
      </c>
      <c r="K29" s="622">
        <v>6374561.2000000002</v>
      </c>
      <c r="L29" s="622">
        <v>5546320.2199999997</v>
      </c>
      <c r="M29" s="622">
        <v>5567569.54</v>
      </c>
      <c r="N29" s="622">
        <f t="shared" si="1"/>
        <v>69901959.510000005</v>
      </c>
      <c r="O29" s="624">
        <v>72723300</v>
      </c>
    </row>
    <row r="30" spans="1:15" ht="12.75" x14ac:dyDescent="0.2">
      <c r="A30" s="85" t="s">
        <v>115</v>
      </c>
      <c r="B30" s="622">
        <f t="shared" ref="B30:M30" si="3">SUM(B31:B32)</f>
        <v>-65342.400000000009</v>
      </c>
      <c r="C30" s="622">
        <f t="shared" si="3"/>
        <v>604908.07000000007</v>
      </c>
      <c r="D30" s="622">
        <f t="shared" si="3"/>
        <v>582604.01</v>
      </c>
      <c r="E30" s="622">
        <f t="shared" si="3"/>
        <v>3657178.8200000003</v>
      </c>
      <c r="F30" s="622">
        <f t="shared" si="3"/>
        <v>892379.77</v>
      </c>
      <c r="G30" s="622">
        <f t="shared" si="3"/>
        <v>445285.45</v>
      </c>
      <c r="H30" s="624">
        <f t="shared" si="3"/>
        <v>923401.75000000012</v>
      </c>
      <c r="I30" s="622">
        <f t="shared" si="3"/>
        <v>1022966.800000001</v>
      </c>
      <c r="J30" s="622">
        <f t="shared" si="3"/>
        <v>1535396.64</v>
      </c>
      <c r="K30" s="622">
        <f t="shared" si="3"/>
        <v>1776330.48</v>
      </c>
      <c r="L30" s="622">
        <f t="shared" si="3"/>
        <v>2953811.36</v>
      </c>
      <c r="M30" s="622">
        <f t="shared" si="3"/>
        <v>3090492.71</v>
      </c>
      <c r="N30" s="622">
        <f t="shared" si="1"/>
        <v>17419413.460000001</v>
      </c>
      <c r="O30" s="624">
        <f>SUM(O31:O32)</f>
        <v>19372000.309999999</v>
      </c>
    </row>
    <row r="31" spans="1:15" ht="12.75" x14ac:dyDescent="0.2">
      <c r="A31" s="85" t="s">
        <v>625</v>
      </c>
      <c r="B31" s="649">
        <v>-143264.23000000001</v>
      </c>
      <c r="C31" s="649">
        <v>510441.77</v>
      </c>
      <c r="D31" s="649">
        <v>500054.1</v>
      </c>
      <c r="E31" s="649">
        <v>3389207.62</v>
      </c>
      <c r="F31" s="648">
        <v>757522.62</v>
      </c>
      <c r="G31" s="649">
        <v>354918.34</v>
      </c>
      <c r="H31" s="649">
        <v>800945.60000000009</v>
      </c>
      <c r="I31" s="649">
        <v>934663.54000000097</v>
      </c>
      <c r="J31" s="649">
        <v>1435610.72</v>
      </c>
      <c r="K31" s="649">
        <v>1678842.45</v>
      </c>
      <c r="L31" s="622">
        <v>2802146.9</v>
      </c>
      <c r="M31" s="622">
        <v>2839719.51</v>
      </c>
      <c r="N31" s="622">
        <f t="shared" si="1"/>
        <v>15860808.940000001</v>
      </c>
      <c r="O31" s="624">
        <v>18227000.309999999</v>
      </c>
    </row>
    <row r="32" spans="1:15" ht="12.75" x14ac:dyDescent="0.2">
      <c r="A32" s="85" t="s">
        <v>626</v>
      </c>
      <c r="B32" s="622">
        <v>77921.83</v>
      </c>
      <c r="C32" s="622">
        <v>94466.3</v>
      </c>
      <c r="D32" s="622">
        <v>82549.91</v>
      </c>
      <c r="E32" s="622">
        <v>267971.20000000001</v>
      </c>
      <c r="F32" s="622">
        <v>134857.15</v>
      </c>
      <c r="G32" s="622">
        <v>90367.11</v>
      </c>
      <c r="H32" s="624">
        <v>122456.15</v>
      </c>
      <c r="I32" s="622">
        <v>88303.26</v>
      </c>
      <c r="J32" s="622">
        <v>99785.919999999998</v>
      </c>
      <c r="K32" s="622">
        <v>97488.03</v>
      </c>
      <c r="L32" s="622">
        <v>151664.46</v>
      </c>
      <c r="M32" s="622">
        <v>250773.2</v>
      </c>
      <c r="N32" s="622">
        <f t="shared" si="1"/>
        <v>1558604.52</v>
      </c>
      <c r="O32" s="624">
        <v>1145000</v>
      </c>
    </row>
    <row r="33" spans="1:15" ht="12.75" x14ac:dyDescent="0.2">
      <c r="A33" s="85" t="s">
        <v>116</v>
      </c>
      <c r="B33" s="622"/>
      <c r="C33" s="622"/>
      <c r="D33" s="622"/>
      <c r="E33" s="622"/>
      <c r="F33" s="622"/>
      <c r="G33" s="622"/>
      <c r="H33" s="624"/>
      <c r="I33" s="622"/>
      <c r="J33" s="622"/>
      <c r="K33" s="622"/>
      <c r="L33" s="622"/>
      <c r="M33" s="622"/>
      <c r="N33" s="622">
        <f t="shared" si="1"/>
        <v>0</v>
      </c>
      <c r="O33" s="624"/>
    </row>
    <row r="34" spans="1:15" ht="12.75" x14ac:dyDescent="0.2">
      <c r="A34" s="85" t="s">
        <v>117</v>
      </c>
      <c r="B34" s="622"/>
      <c r="C34" s="622"/>
      <c r="D34" s="622"/>
      <c r="E34" s="622"/>
      <c r="F34" s="622"/>
      <c r="G34" s="622"/>
      <c r="H34" s="624"/>
      <c r="I34" s="622"/>
      <c r="J34" s="622"/>
      <c r="K34" s="622"/>
      <c r="L34" s="622"/>
      <c r="M34" s="622"/>
      <c r="N34" s="622">
        <f t="shared" si="1"/>
        <v>0</v>
      </c>
      <c r="O34" s="624"/>
    </row>
    <row r="35" spans="1:15" ht="12.75" x14ac:dyDescent="0.2">
      <c r="A35" s="85" t="s">
        <v>121</v>
      </c>
      <c r="B35" s="622">
        <v>10024132.6</v>
      </c>
      <c r="C35" s="622">
        <v>10312774.220000001</v>
      </c>
      <c r="D35" s="622">
        <v>11347574.52</v>
      </c>
      <c r="E35" s="622">
        <v>12218168.01</v>
      </c>
      <c r="F35" s="622">
        <v>10555433.23</v>
      </c>
      <c r="G35" s="622">
        <v>11158566.810000001</v>
      </c>
      <c r="H35" s="624">
        <v>11901917.77</v>
      </c>
      <c r="I35" s="622">
        <v>10308798.16</v>
      </c>
      <c r="J35" s="622">
        <v>11648602.609999999</v>
      </c>
      <c r="K35" s="622">
        <v>12167430.65</v>
      </c>
      <c r="L35" s="622">
        <v>11146568.15</v>
      </c>
      <c r="M35" s="622">
        <v>10758507.529999999</v>
      </c>
      <c r="N35" s="622">
        <f t="shared" si="1"/>
        <v>133548474.26000001</v>
      </c>
      <c r="O35" s="624">
        <v>129359995.29000001</v>
      </c>
    </row>
    <row r="36" spans="1:15" ht="12.75" x14ac:dyDescent="0.2">
      <c r="A36" s="85" t="s">
        <v>118</v>
      </c>
      <c r="B36" s="622">
        <f t="shared" ref="B36:M36" si="4">SUM(B37:B44)</f>
        <v>60366953.030000001</v>
      </c>
      <c r="C36" s="622">
        <f t="shared" si="4"/>
        <v>52636972.760000005</v>
      </c>
      <c r="D36" s="622">
        <f t="shared" si="4"/>
        <v>50419770.469999999</v>
      </c>
      <c r="E36" s="622">
        <f t="shared" si="4"/>
        <v>70089584.030000001</v>
      </c>
      <c r="F36" s="622">
        <f t="shared" si="4"/>
        <v>87297480.079999983</v>
      </c>
      <c r="G36" s="622">
        <f t="shared" si="4"/>
        <v>55995926.439999998</v>
      </c>
      <c r="H36" s="624">
        <f t="shared" si="4"/>
        <v>84681268.700000018</v>
      </c>
      <c r="I36" s="622">
        <f t="shared" si="4"/>
        <v>50453400.579999998</v>
      </c>
      <c r="J36" s="622">
        <f t="shared" si="4"/>
        <v>56468958.07</v>
      </c>
      <c r="K36" s="622">
        <f t="shared" si="4"/>
        <v>61500313.080000006</v>
      </c>
      <c r="L36" s="622">
        <f t="shared" si="4"/>
        <v>64191340.810000002</v>
      </c>
      <c r="M36" s="622">
        <f t="shared" si="4"/>
        <v>68451907.629999995</v>
      </c>
      <c r="N36" s="622">
        <f t="shared" si="1"/>
        <v>762553875.67999995</v>
      </c>
      <c r="O36" s="624">
        <f>SUM(O37:O44)</f>
        <v>698489971.14999998</v>
      </c>
    </row>
    <row r="37" spans="1:15" ht="12.75" x14ac:dyDescent="0.2">
      <c r="A37" s="85" t="s">
        <v>490</v>
      </c>
      <c r="B37" s="622">
        <v>3732370.38</v>
      </c>
      <c r="C37" s="622">
        <v>5022263.96</v>
      </c>
      <c r="D37" s="622">
        <v>6656630.4800000004</v>
      </c>
      <c r="E37" s="622">
        <v>9925550.1699999999</v>
      </c>
      <c r="F37" s="622">
        <v>7222055.7599999998</v>
      </c>
      <c r="G37" s="622">
        <v>9466283.9600000009</v>
      </c>
      <c r="H37" s="624">
        <v>6345051.2400000002</v>
      </c>
      <c r="I37" s="622">
        <v>6633270.2999999998</v>
      </c>
      <c r="J37" s="622">
        <v>7972277.5099999998</v>
      </c>
      <c r="K37" s="622">
        <v>6894782.1299999999</v>
      </c>
      <c r="L37" s="622">
        <v>9420901.9700000007</v>
      </c>
      <c r="M37" s="622">
        <v>7532311.71</v>
      </c>
      <c r="N37" s="622">
        <f t="shared" si="1"/>
        <v>86823749.569999993</v>
      </c>
      <c r="O37" s="624">
        <v>77050000</v>
      </c>
    </row>
    <row r="38" spans="1:15" ht="12.75" x14ac:dyDescent="0.2">
      <c r="A38" s="85" t="s">
        <v>493</v>
      </c>
      <c r="B38" s="622">
        <v>24703033.16</v>
      </c>
      <c r="C38" s="622">
        <v>23911628.289999999</v>
      </c>
      <c r="D38" s="622">
        <v>22083779.539999999</v>
      </c>
      <c r="E38" s="622">
        <v>31691353.050000001</v>
      </c>
      <c r="F38" s="622">
        <v>25129804.300000001</v>
      </c>
      <c r="G38" s="622">
        <v>16515040.83</v>
      </c>
      <c r="H38" s="624">
        <v>38175322.030000001</v>
      </c>
      <c r="I38" s="622">
        <v>21668350.109999999</v>
      </c>
      <c r="J38" s="622">
        <v>24739868.460000001</v>
      </c>
      <c r="K38" s="622">
        <v>28228757.640000001</v>
      </c>
      <c r="L38" s="622">
        <v>27213906.59</v>
      </c>
      <c r="M38" s="622">
        <v>33009245.510000002</v>
      </c>
      <c r="N38" s="622">
        <f t="shared" si="1"/>
        <v>317070089.50999999</v>
      </c>
      <c r="O38" s="624">
        <v>303733000</v>
      </c>
    </row>
    <row r="39" spans="1:15" ht="12.75" x14ac:dyDescent="0.2">
      <c r="A39" s="85" t="s">
        <v>492</v>
      </c>
      <c r="B39" s="622">
        <v>3033421.42</v>
      </c>
      <c r="C39" s="622">
        <v>2546533.92</v>
      </c>
      <c r="D39" s="622">
        <v>2424027.21</v>
      </c>
      <c r="E39" s="622">
        <v>3523019.54</v>
      </c>
      <c r="F39" s="622">
        <v>30351743.41</v>
      </c>
      <c r="G39" s="622">
        <v>12508415.289999999</v>
      </c>
      <c r="H39" s="624">
        <v>9618604.7599999998</v>
      </c>
      <c r="I39" s="622">
        <v>2756387.16</v>
      </c>
      <c r="J39" s="622">
        <v>2659989.0099999998</v>
      </c>
      <c r="K39" s="622">
        <v>2601290.31</v>
      </c>
      <c r="L39" s="622">
        <v>2476467.1800000002</v>
      </c>
      <c r="M39" s="622">
        <v>2387701.34</v>
      </c>
      <c r="N39" s="622">
        <f t="shared" si="1"/>
        <v>76887600.550000012</v>
      </c>
      <c r="O39" s="624">
        <v>66000000</v>
      </c>
    </row>
    <row r="40" spans="1:15" ht="12.75" x14ac:dyDescent="0.2">
      <c r="A40" s="85" t="s">
        <v>491</v>
      </c>
      <c r="B40" s="622">
        <v>58103.78</v>
      </c>
      <c r="C40" s="622">
        <v>946945.07</v>
      </c>
      <c r="D40" s="622">
        <v>18479.32</v>
      </c>
      <c r="E40" s="622">
        <v>14581.04</v>
      </c>
      <c r="F40" s="622">
        <v>20609.3</v>
      </c>
      <c r="G40" s="622">
        <v>4189.29</v>
      </c>
      <c r="H40" s="624">
        <v>16970.34</v>
      </c>
      <c r="I40" s="622">
        <v>1362.8</v>
      </c>
      <c r="J40" s="622">
        <v>5363.45</v>
      </c>
      <c r="K40" s="622">
        <v>3003.5</v>
      </c>
      <c r="L40" s="622">
        <v>1494.62</v>
      </c>
      <c r="M40" s="622">
        <v>5429.87</v>
      </c>
      <c r="N40" s="622">
        <f t="shared" si="1"/>
        <v>1096532.3800000004</v>
      </c>
      <c r="O40" s="624">
        <v>1000000</v>
      </c>
    </row>
    <row r="41" spans="1:15" ht="12.75" x14ac:dyDescent="0.2">
      <c r="A41" s="85" t="s">
        <v>442</v>
      </c>
      <c r="B41" s="622">
        <v>0</v>
      </c>
      <c r="C41" s="622">
        <v>0</v>
      </c>
      <c r="D41" s="622">
        <v>0</v>
      </c>
      <c r="E41" s="622">
        <v>0</v>
      </c>
      <c r="F41" s="622">
        <v>0</v>
      </c>
      <c r="G41" s="622">
        <v>0</v>
      </c>
      <c r="H41" s="624">
        <v>0</v>
      </c>
      <c r="I41" s="622">
        <v>0</v>
      </c>
      <c r="J41" s="622">
        <v>0</v>
      </c>
      <c r="K41" s="622">
        <v>0</v>
      </c>
      <c r="L41" s="622">
        <v>0</v>
      </c>
      <c r="M41" s="622">
        <v>0</v>
      </c>
      <c r="N41" s="622">
        <f t="shared" si="1"/>
        <v>0</v>
      </c>
      <c r="O41" s="624">
        <v>5000</v>
      </c>
    </row>
    <row r="42" spans="1:15" ht="12.75" x14ac:dyDescent="0.2">
      <c r="A42" s="85" t="s">
        <v>443</v>
      </c>
      <c r="B42" s="622">
        <v>189307.92</v>
      </c>
      <c r="C42" s="622">
        <v>208407.12</v>
      </c>
      <c r="D42" s="622">
        <v>201781.45</v>
      </c>
      <c r="E42" s="622">
        <v>254267.84</v>
      </c>
      <c r="F42" s="622">
        <v>225417.52</v>
      </c>
      <c r="G42" s="622">
        <v>187367.32</v>
      </c>
      <c r="H42" s="624">
        <v>198035.34</v>
      </c>
      <c r="I42" s="622">
        <v>224413.68</v>
      </c>
      <c r="J42" s="622">
        <v>194743.31</v>
      </c>
      <c r="K42" s="622">
        <v>203154.94</v>
      </c>
      <c r="L42" s="622">
        <v>220007.45</v>
      </c>
      <c r="M42" s="622">
        <v>175557.33</v>
      </c>
      <c r="N42" s="622">
        <f t="shared" si="1"/>
        <v>2482461.2200000002</v>
      </c>
      <c r="O42" s="624">
        <v>1800000</v>
      </c>
    </row>
    <row r="43" spans="1:15" ht="12.75" x14ac:dyDescent="0.2">
      <c r="A43" s="85" t="s">
        <v>444</v>
      </c>
      <c r="B43" s="622">
        <v>10791779.890000001</v>
      </c>
      <c r="C43" s="622">
        <v>10519593.439999999</v>
      </c>
      <c r="D43" s="622">
        <v>10014898.310000001</v>
      </c>
      <c r="E43" s="622">
        <v>14061061.9</v>
      </c>
      <c r="F43" s="622">
        <v>15674165.5</v>
      </c>
      <c r="G43" s="622">
        <v>9439656.2300000004</v>
      </c>
      <c r="H43" s="624">
        <v>17554325.649999999</v>
      </c>
      <c r="I43" s="622">
        <v>9629880.4199999999</v>
      </c>
      <c r="J43" s="622">
        <v>10442182.140000001</v>
      </c>
      <c r="K43" s="622">
        <v>12287501.890000001</v>
      </c>
      <c r="L43" s="622">
        <v>11594099.869999999</v>
      </c>
      <c r="M43" s="622">
        <v>14086444.869999999</v>
      </c>
      <c r="N43" s="622">
        <f t="shared" si="1"/>
        <v>146095590.10999998</v>
      </c>
      <c r="O43" s="624">
        <v>133971000</v>
      </c>
    </row>
    <row r="44" spans="1:15" ht="12.75" x14ac:dyDescent="0.2">
      <c r="A44" s="85" t="s">
        <v>445</v>
      </c>
      <c r="B44" s="622">
        <v>17858936.48</v>
      </c>
      <c r="C44" s="622">
        <v>9481600.9600000009</v>
      </c>
      <c r="D44" s="622">
        <v>9020174.1600000001</v>
      </c>
      <c r="E44" s="622">
        <v>10619750.49</v>
      </c>
      <c r="F44" s="622">
        <v>8673684.2899999991</v>
      </c>
      <c r="G44" s="622">
        <v>7874973.5199999996</v>
      </c>
      <c r="H44" s="624">
        <v>12772959.34</v>
      </c>
      <c r="I44" s="622">
        <v>9539736.1099999994</v>
      </c>
      <c r="J44" s="622">
        <v>10454534.189999999</v>
      </c>
      <c r="K44" s="622">
        <v>11281822.67</v>
      </c>
      <c r="L44" s="622">
        <v>13264463.130000001</v>
      </c>
      <c r="M44" s="622">
        <v>11255217</v>
      </c>
      <c r="N44" s="622">
        <f t="shared" si="1"/>
        <v>132097852.34</v>
      </c>
      <c r="O44" s="624">
        <v>114930971.15000001</v>
      </c>
    </row>
    <row r="45" spans="1:15" ht="12.75" x14ac:dyDescent="0.2">
      <c r="A45" s="85" t="s">
        <v>119</v>
      </c>
      <c r="B45" s="622">
        <v>1009763.49</v>
      </c>
      <c r="C45" s="622">
        <v>1137223.32</v>
      </c>
      <c r="D45" s="622">
        <v>1829672.06</v>
      </c>
      <c r="E45" s="622">
        <v>2141871.85</v>
      </c>
      <c r="F45" s="622">
        <v>2212366.25</v>
      </c>
      <c r="G45" s="622">
        <v>2046216.6</v>
      </c>
      <c r="H45" s="624">
        <v>1902666.32</v>
      </c>
      <c r="I45" s="622">
        <v>850485.39</v>
      </c>
      <c r="J45" s="622">
        <v>1889192.72</v>
      </c>
      <c r="K45" s="622">
        <v>1265887.42</v>
      </c>
      <c r="L45" s="622">
        <v>1507359.9</v>
      </c>
      <c r="M45" s="622">
        <v>1617673.17</v>
      </c>
      <c r="N45" s="622">
        <f t="shared" si="1"/>
        <v>19410378.490000002</v>
      </c>
      <c r="O45" s="624">
        <v>11387200</v>
      </c>
    </row>
    <row r="46" spans="1:15" ht="12.75" x14ac:dyDescent="0.2">
      <c r="A46" s="98" t="s">
        <v>120</v>
      </c>
      <c r="B46" s="622">
        <f t="shared" ref="B46:M46" si="5">SUM(B47:B49)</f>
        <v>9378175.0999999996</v>
      </c>
      <c r="C46" s="622">
        <f t="shared" si="5"/>
        <v>9444897.2100000009</v>
      </c>
      <c r="D46" s="622">
        <f t="shared" si="5"/>
        <v>9299065.879999999</v>
      </c>
      <c r="E46" s="622">
        <f t="shared" si="5"/>
        <v>17094740.200000003</v>
      </c>
      <c r="F46" s="622">
        <f t="shared" si="5"/>
        <v>12960968.959999999</v>
      </c>
      <c r="G46" s="622">
        <f t="shared" si="5"/>
        <v>10684446.800000001</v>
      </c>
      <c r="H46" s="624">
        <f t="shared" si="5"/>
        <v>13860697.449999999</v>
      </c>
      <c r="I46" s="622">
        <f t="shared" si="5"/>
        <v>9255520.5599999987</v>
      </c>
      <c r="J46" s="622">
        <f t="shared" si="5"/>
        <v>10096351.640000001</v>
      </c>
      <c r="K46" s="622">
        <f t="shared" si="5"/>
        <v>10558208.68</v>
      </c>
      <c r="L46" s="622">
        <f t="shared" si="5"/>
        <v>10117891.26</v>
      </c>
      <c r="M46" s="622">
        <f t="shared" si="5"/>
        <v>11473940.559999999</v>
      </c>
      <c r="N46" s="622">
        <f t="shared" si="1"/>
        <v>134224904.30000001</v>
      </c>
      <c r="O46" s="624">
        <f>SUM(O47:O49)</f>
        <v>123361000</v>
      </c>
    </row>
    <row r="47" spans="1:15" ht="12.75" x14ac:dyDescent="0.2">
      <c r="A47" s="85" t="s">
        <v>315</v>
      </c>
      <c r="B47" s="622">
        <v>2798698.36</v>
      </c>
      <c r="C47" s="622">
        <v>2799648.57</v>
      </c>
      <c r="D47" s="622">
        <v>2789973.85</v>
      </c>
      <c r="E47" s="622">
        <v>8138436.3200000003</v>
      </c>
      <c r="F47" s="622">
        <v>371042.94</v>
      </c>
      <c r="G47" s="622">
        <v>2766444.54</v>
      </c>
      <c r="H47" s="624">
        <v>2749114.64</v>
      </c>
      <c r="I47" s="622">
        <v>2757977.63</v>
      </c>
      <c r="J47" s="622">
        <v>2741117.23</v>
      </c>
      <c r="K47" s="622">
        <v>2741688.54</v>
      </c>
      <c r="L47" s="622">
        <v>2735570.71</v>
      </c>
      <c r="M47" s="622">
        <v>2731265.71</v>
      </c>
      <c r="N47" s="622">
        <f t="shared" si="1"/>
        <v>36120979.039999999</v>
      </c>
      <c r="O47" s="624">
        <v>40000000</v>
      </c>
    </row>
    <row r="48" spans="1:15" ht="12.75" x14ac:dyDescent="0.2">
      <c r="A48" s="85" t="s">
        <v>156</v>
      </c>
      <c r="B48" s="622">
        <v>236270.1</v>
      </c>
      <c r="C48" s="622">
        <v>118092.97</v>
      </c>
      <c r="D48" s="622">
        <v>232152.48</v>
      </c>
      <c r="E48" s="622">
        <v>464304.96</v>
      </c>
      <c r="F48" s="622">
        <v>0</v>
      </c>
      <c r="G48" s="622">
        <v>181742.95</v>
      </c>
      <c r="H48" s="624">
        <v>240786.13</v>
      </c>
      <c r="I48" s="622">
        <v>240786.13</v>
      </c>
      <c r="J48" s="622">
        <v>240786.13</v>
      </c>
      <c r="K48" s="622">
        <v>230322.47</v>
      </c>
      <c r="L48" s="622">
        <v>197456.51</v>
      </c>
      <c r="M48" s="622">
        <v>120625.75</v>
      </c>
      <c r="N48" s="622">
        <f t="shared" si="1"/>
        <v>2503326.58</v>
      </c>
      <c r="O48" s="624">
        <v>3000000</v>
      </c>
    </row>
    <row r="49" spans="1:15" ht="12.75" x14ac:dyDescent="0.2">
      <c r="A49" s="85" t="s">
        <v>159</v>
      </c>
      <c r="B49" s="622">
        <v>6343206.6399999997</v>
      </c>
      <c r="C49" s="622">
        <v>6527155.6699999999</v>
      </c>
      <c r="D49" s="622">
        <v>6276939.5499999998</v>
      </c>
      <c r="E49" s="622">
        <v>8491998.9199999999</v>
      </c>
      <c r="F49" s="622">
        <v>12589926.02</v>
      </c>
      <c r="G49" s="622">
        <v>7736259.3099999996</v>
      </c>
      <c r="H49" s="624">
        <v>10870796.68</v>
      </c>
      <c r="I49" s="622">
        <v>6256756.7999999998</v>
      </c>
      <c r="J49" s="622">
        <v>7114448.2800000003</v>
      </c>
      <c r="K49" s="622">
        <v>7586197.6699999999</v>
      </c>
      <c r="L49" s="622">
        <v>7184864.04</v>
      </c>
      <c r="M49" s="622">
        <v>8622049.0999999996</v>
      </c>
      <c r="N49" s="622">
        <f t="shared" si="1"/>
        <v>95600598.679999992</v>
      </c>
      <c r="O49" s="624">
        <v>80361000</v>
      </c>
    </row>
    <row r="50" spans="1:15" ht="12.75" x14ac:dyDescent="0.2">
      <c r="A50" s="472" t="s">
        <v>179</v>
      </c>
      <c r="B50" s="626">
        <f t="shared" ref="B50:M50" si="6">B22-B46</f>
        <v>97665140.299999997</v>
      </c>
      <c r="C50" s="626">
        <f t="shared" si="6"/>
        <v>89588417.400000006</v>
      </c>
      <c r="D50" s="626">
        <f t="shared" si="6"/>
        <v>92623878.620000005</v>
      </c>
      <c r="E50" s="626">
        <f t="shared" si="6"/>
        <v>122900016.2</v>
      </c>
      <c r="F50" s="627">
        <f t="shared" si="6"/>
        <v>111409543.56999999</v>
      </c>
      <c r="G50" s="626">
        <f t="shared" si="6"/>
        <v>91315047.599999994</v>
      </c>
      <c r="H50" s="627">
        <f t="shared" si="6"/>
        <v>170451901.97000003</v>
      </c>
      <c r="I50" s="627">
        <f t="shared" si="6"/>
        <v>89521706.079999998</v>
      </c>
      <c r="J50" s="626">
        <f t="shared" si="6"/>
        <v>99420024.719999999</v>
      </c>
      <c r="K50" s="626">
        <f t="shared" si="6"/>
        <v>106453916.66000003</v>
      </c>
      <c r="L50" s="626">
        <f t="shared" si="6"/>
        <v>110364354.83999999</v>
      </c>
      <c r="M50" s="626">
        <f t="shared" si="6"/>
        <v>115295895.8</v>
      </c>
      <c r="N50" s="627">
        <f t="shared" si="1"/>
        <v>1297009843.76</v>
      </c>
      <c r="O50" s="627">
        <f>O22-O46</f>
        <v>1158983466.75</v>
      </c>
    </row>
    <row r="51" spans="1:15" ht="12.75" x14ac:dyDescent="0.2">
      <c r="A51" s="472" t="s">
        <v>750</v>
      </c>
      <c r="B51" s="653">
        <v>4.0999999999999996</v>
      </c>
      <c r="C51" s="653">
        <v>7.48</v>
      </c>
      <c r="D51" s="644">
        <v>3.1</v>
      </c>
      <c r="E51" s="653">
        <v>4.53</v>
      </c>
      <c r="F51" s="644">
        <v>0</v>
      </c>
      <c r="G51" s="644">
        <v>6.89</v>
      </c>
      <c r="H51" s="653">
        <v>15.61</v>
      </c>
      <c r="I51" s="653">
        <v>27.06</v>
      </c>
      <c r="J51" s="653">
        <v>48.21</v>
      </c>
      <c r="K51" s="653">
        <v>164.41</v>
      </c>
      <c r="L51" s="626">
        <v>2000050.47</v>
      </c>
      <c r="M51" s="626">
        <v>343.13</v>
      </c>
      <c r="N51" s="627">
        <f t="shared" si="1"/>
        <v>2000674.9899999998</v>
      </c>
      <c r="O51" s="627">
        <v>2267600</v>
      </c>
    </row>
    <row r="52" spans="1:15" ht="12.75" x14ac:dyDescent="0.2">
      <c r="A52" s="472" t="s">
        <v>749</v>
      </c>
      <c r="B52" s="626">
        <f t="shared" ref="B52:O52" si="7">B50-B51</f>
        <v>97665136.200000003</v>
      </c>
      <c r="C52" s="626">
        <f t="shared" si="7"/>
        <v>89588409.920000002</v>
      </c>
      <c r="D52" s="626">
        <f t="shared" si="7"/>
        <v>92623875.520000011</v>
      </c>
      <c r="E52" s="626">
        <f t="shared" si="7"/>
        <v>122900011.67</v>
      </c>
      <c r="F52" s="626">
        <f t="shared" si="7"/>
        <v>111409543.56999999</v>
      </c>
      <c r="G52" s="626">
        <f t="shared" si="7"/>
        <v>91315040.709999993</v>
      </c>
      <c r="H52" s="626">
        <f t="shared" si="7"/>
        <v>170451886.36000001</v>
      </c>
      <c r="I52" s="626">
        <f t="shared" si="7"/>
        <v>89521679.019999996</v>
      </c>
      <c r="J52" s="626">
        <f t="shared" si="7"/>
        <v>99419976.510000005</v>
      </c>
      <c r="K52" s="626">
        <f t="shared" si="7"/>
        <v>106453752.25000003</v>
      </c>
      <c r="L52" s="626">
        <f t="shared" si="7"/>
        <v>108364304.36999999</v>
      </c>
      <c r="M52" s="626">
        <f t="shared" si="7"/>
        <v>115295552.67</v>
      </c>
      <c r="N52" s="626">
        <f t="shared" si="7"/>
        <v>1295009168.77</v>
      </c>
      <c r="O52" s="627">
        <f t="shared" si="7"/>
        <v>1156715866.75</v>
      </c>
    </row>
    <row r="53" spans="1:15" ht="12.75" x14ac:dyDescent="0.2">
      <c r="A53" s="472" t="s">
        <v>748</v>
      </c>
      <c r="B53" s="626"/>
      <c r="C53" s="626"/>
      <c r="D53" s="626"/>
      <c r="E53" s="626"/>
      <c r="F53" s="627"/>
      <c r="G53" s="626"/>
      <c r="H53" s="627"/>
      <c r="I53" s="627"/>
      <c r="J53" s="626"/>
      <c r="K53" s="626"/>
      <c r="L53" s="626"/>
      <c r="M53" s="626"/>
      <c r="N53" s="627">
        <f>SUM(B53:M53)</f>
        <v>0</v>
      </c>
      <c r="O53" s="627"/>
    </row>
    <row r="54" spans="1:15" ht="12.75" x14ac:dyDescent="0.2">
      <c r="A54" s="472" t="s">
        <v>747</v>
      </c>
      <c r="B54" s="626">
        <f t="shared" ref="B54:O54" si="8">B52-B53</f>
        <v>97665136.200000003</v>
      </c>
      <c r="C54" s="626">
        <f t="shared" si="8"/>
        <v>89588409.920000002</v>
      </c>
      <c r="D54" s="626">
        <f t="shared" si="8"/>
        <v>92623875.520000011</v>
      </c>
      <c r="E54" s="626">
        <f t="shared" si="8"/>
        <v>122900011.67</v>
      </c>
      <c r="F54" s="626">
        <f t="shared" si="8"/>
        <v>111409543.56999999</v>
      </c>
      <c r="G54" s="626">
        <f t="shared" si="8"/>
        <v>91315040.709999993</v>
      </c>
      <c r="H54" s="626">
        <f t="shared" si="8"/>
        <v>170451886.36000001</v>
      </c>
      <c r="I54" s="626">
        <f t="shared" si="8"/>
        <v>89521679.019999996</v>
      </c>
      <c r="J54" s="626">
        <f t="shared" si="8"/>
        <v>99419976.510000005</v>
      </c>
      <c r="K54" s="626">
        <f t="shared" si="8"/>
        <v>106453752.25000003</v>
      </c>
      <c r="L54" s="626">
        <f t="shared" si="8"/>
        <v>108364304.36999999</v>
      </c>
      <c r="M54" s="626">
        <f t="shared" si="8"/>
        <v>115295552.67</v>
      </c>
      <c r="N54" s="626">
        <f t="shared" si="8"/>
        <v>1295009168.77</v>
      </c>
      <c r="O54" s="627">
        <f t="shared" si="8"/>
        <v>1156715866.75</v>
      </c>
    </row>
    <row r="55" spans="1:15" ht="12.75" x14ac:dyDescent="0.2">
      <c r="A55" s="790" t="s">
        <v>1126</v>
      </c>
      <c r="B55" s="792"/>
      <c r="C55" s="792"/>
      <c r="D55" s="792"/>
      <c r="E55" s="792"/>
      <c r="F55" s="792"/>
      <c r="G55" s="792"/>
      <c r="H55" s="792"/>
      <c r="I55" s="792"/>
      <c r="J55" s="792"/>
      <c r="K55" s="792"/>
      <c r="L55" s="792"/>
      <c r="M55" s="792"/>
      <c r="N55" s="792"/>
      <c r="O55" s="792"/>
    </row>
    <row r="56" spans="1:15" s="435" customFormat="1" ht="12.75" x14ac:dyDescent="0.2">
      <c r="A56" s="805" t="s">
        <v>1139</v>
      </c>
      <c r="B56" s="805"/>
      <c r="C56" s="805"/>
      <c r="D56" s="805"/>
      <c r="E56" s="805"/>
      <c r="F56" s="805"/>
      <c r="G56" s="805"/>
      <c r="H56" s="805"/>
      <c r="I56" s="805"/>
      <c r="J56" s="805"/>
      <c r="K56" s="805"/>
      <c r="L56" s="805"/>
      <c r="M56" s="805"/>
      <c r="N56" s="805"/>
      <c r="O56" s="805"/>
    </row>
    <row r="57" spans="1:15" s="435" customFormat="1" ht="12.75" x14ac:dyDescent="0.2">
      <c r="A57" s="805"/>
      <c r="B57" s="805"/>
      <c r="C57" s="805"/>
      <c r="D57" s="805"/>
      <c r="E57" s="805"/>
      <c r="F57" s="805"/>
      <c r="G57" s="805"/>
      <c r="H57" s="805"/>
      <c r="I57" s="805"/>
      <c r="J57" s="805"/>
      <c r="K57" s="805"/>
      <c r="L57" s="805"/>
      <c r="M57" s="805"/>
      <c r="N57" s="805"/>
      <c r="O57" s="805"/>
    </row>
    <row r="58" spans="1:15" s="435" customFormat="1" ht="11.25" customHeight="1" x14ac:dyDescent="0.2">
      <c r="A58" s="805" t="s">
        <v>1140</v>
      </c>
      <c r="B58" s="805"/>
      <c r="C58" s="805"/>
      <c r="D58" s="805"/>
      <c r="E58" s="805"/>
      <c r="F58" s="805"/>
      <c r="G58" s="805"/>
      <c r="H58" s="805"/>
      <c r="I58" s="805"/>
      <c r="J58" s="805"/>
      <c r="K58" s="805"/>
      <c r="L58" s="805"/>
      <c r="M58" s="805"/>
      <c r="N58" s="805"/>
      <c r="O58" s="805"/>
    </row>
    <row r="59" spans="1:15" s="435" customFormat="1" ht="12.75" x14ac:dyDescent="0.2">
      <c r="A59" s="805"/>
      <c r="B59" s="805"/>
      <c r="C59" s="805"/>
      <c r="D59" s="805"/>
      <c r="E59" s="805"/>
      <c r="F59" s="805"/>
      <c r="G59" s="805"/>
      <c r="H59" s="805"/>
      <c r="I59" s="805"/>
      <c r="J59" s="805"/>
      <c r="K59" s="805"/>
      <c r="L59" s="805"/>
      <c r="M59" s="805"/>
      <c r="N59" s="805"/>
      <c r="O59" s="805"/>
    </row>
    <row r="60" spans="1:15" s="435" customFormat="1" ht="11.25" customHeight="1" x14ac:dyDescent="0.2">
      <c r="H60" s="46"/>
    </row>
    <row r="61" spans="1:15" s="435" customFormat="1" ht="11.25" customHeight="1" x14ac:dyDescent="0.2">
      <c r="H61" s="46"/>
    </row>
    <row r="62" spans="1:15" s="256" customFormat="1" ht="12.75" x14ac:dyDescent="0.2">
      <c r="A62" s="459" t="s">
        <v>1118</v>
      </c>
      <c r="B62" s="460"/>
      <c r="C62" s="460"/>
      <c r="D62" s="462"/>
      <c r="E62" s="462"/>
      <c r="F62" s="459" t="s">
        <v>1120</v>
      </c>
      <c r="G62" s="462"/>
      <c r="H62" s="459"/>
      <c r="I62" s="459"/>
      <c r="J62" s="462"/>
      <c r="K62" s="460"/>
      <c r="L62" s="459" t="s">
        <v>1122</v>
      </c>
      <c r="M62" s="462"/>
      <c r="N62" s="459"/>
      <c r="O62" s="459"/>
    </row>
    <row r="63" spans="1:15" s="256" customFormat="1" ht="12.75" x14ac:dyDescent="0.2">
      <c r="A63" s="459" t="s">
        <v>1119</v>
      </c>
      <c r="B63" s="460"/>
      <c r="C63" s="460"/>
      <c r="D63" s="462"/>
      <c r="E63" s="462"/>
      <c r="F63" s="459" t="s">
        <v>1121</v>
      </c>
      <c r="G63" s="462"/>
      <c r="H63" s="459"/>
      <c r="I63" s="459"/>
      <c r="J63" s="462"/>
      <c r="K63" s="460"/>
      <c r="L63" s="460" t="s">
        <v>1123</v>
      </c>
      <c r="M63" s="462"/>
      <c r="N63" s="460"/>
      <c r="O63" s="460"/>
    </row>
    <row r="64" spans="1:15" s="435" customFormat="1" ht="11.25" customHeight="1" x14ac:dyDescent="0.2">
      <c r="H64" s="46"/>
    </row>
    <row r="65" spans="8:8" s="435" customFormat="1" ht="11.25" customHeight="1" x14ac:dyDescent="0.2">
      <c r="H65" s="46"/>
    </row>
    <row r="66" spans="8:8" s="435" customFormat="1" ht="11.25" customHeight="1" x14ac:dyDescent="0.2">
      <c r="H66" s="46"/>
    </row>
    <row r="67" spans="8:8" ht="12.75" x14ac:dyDescent="0.2"/>
    <row r="68" spans="8:8" ht="12.75" x14ac:dyDescent="0.2"/>
    <row r="69" spans="8:8" ht="12.75" x14ac:dyDescent="0.2"/>
    <row r="70" spans="8:8" ht="12.75" x14ac:dyDescent="0.2"/>
    <row r="71" spans="8:8" ht="12.75" x14ac:dyDescent="0.2"/>
    <row r="72" spans="8:8" ht="12.75" x14ac:dyDescent="0.2"/>
  </sheetData>
  <mergeCells count="7">
    <mergeCell ref="A56:O57"/>
    <mergeCell ref="A58:O59"/>
    <mergeCell ref="A11:O11"/>
    <mergeCell ref="A14:O14"/>
    <mergeCell ref="A15:O15"/>
    <mergeCell ref="A55:O55"/>
    <mergeCell ref="B19:M20"/>
  </mergeCells>
  <printOptions horizontalCentered="1"/>
  <pageMargins left="0.39370078740157483" right="0.39370078740157483" top="0.98425196850393704" bottom="0.98425196850393704" header="0" footer="0.19685039370078741"/>
  <pageSetup paperSize="9" scale="5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213"/>
  <sheetViews>
    <sheetView showGridLines="0" zoomScaleNormal="100" workbookViewId="0"/>
  </sheetViews>
  <sheetFormatPr defaultRowHeight="11.25" customHeight="1" x14ac:dyDescent="0.2"/>
  <cols>
    <col min="1" max="1" width="71" style="90" customWidth="1"/>
    <col min="2" max="9" width="18" style="90" customWidth="1"/>
    <col min="10" max="16384" width="9.140625" style="90"/>
  </cols>
  <sheetData>
    <row r="1" spans="1:9" ht="12.75" x14ac:dyDescent="0.2"/>
    <row r="2" spans="1:9" ht="25.5" customHeight="1" x14ac:dyDescent="0.35">
      <c r="A2" s="415" t="s">
        <v>1113</v>
      </c>
    </row>
    <row r="3" spans="1:9" ht="15.75" customHeight="1" x14ac:dyDescent="0.25">
      <c r="A3" s="416" t="s">
        <v>1114</v>
      </c>
    </row>
    <row r="4" spans="1:9" ht="15.75" customHeight="1" x14ac:dyDescent="0.25">
      <c r="A4" s="416" t="s">
        <v>1115</v>
      </c>
    </row>
    <row r="5" spans="1:9" ht="15.75" customHeight="1" x14ac:dyDescent="0.25">
      <c r="A5" s="416" t="s">
        <v>1116</v>
      </c>
    </row>
    <row r="6" spans="1:9" ht="15.75" x14ac:dyDescent="0.25">
      <c r="A6" s="40" t="s">
        <v>579</v>
      </c>
    </row>
    <row r="7" spans="1:9" ht="12.75" x14ac:dyDescent="0.2">
      <c r="A7" s="41"/>
    </row>
    <row r="8" spans="1:9" ht="12.75" x14ac:dyDescent="0.2">
      <c r="A8" s="332" t="s">
        <v>1113</v>
      </c>
      <c r="B8" s="42"/>
      <c r="C8" s="42"/>
      <c r="D8" s="42"/>
      <c r="E8" s="42"/>
      <c r="F8" s="42"/>
    </row>
    <row r="9" spans="1:9" ht="12.75" x14ac:dyDescent="0.2">
      <c r="A9" s="42" t="s">
        <v>64</v>
      </c>
      <c r="B9" s="42"/>
      <c r="C9" s="42"/>
      <c r="D9" s="42"/>
      <c r="E9" s="42"/>
      <c r="F9" s="42"/>
    </row>
    <row r="10" spans="1:9" ht="12.75" x14ac:dyDescent="0.2">
      <c r="A10" s="43" t="s">
        <v>551</v>
      </c>
      <c r="B10" s="43"/>
      <c r="C10" s="43"/>
      <c r="D10" s="43"/>
      <c r="E10" s="43"/>
      <c r="F10" s="43"/>
    </row>
    <row r="11" spans="1:9" ht="12.75" x14ac:dyDescent="0.2">
      <c r="A11" s="798" t="s">
        <v>122</v>
      </c>
      <c r="B11" s="798"/>
      <c r="C11" s="798"/>
      <c r="D11" s="798"/>
      <c r="E11" s="798"/>
      <c r="F11" s="798"/>
    </row>
    <row r="12" spans="1:9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  <c r="H12" s="436"/>
      <c r="I12" s="436"/>
    </row>
    <row r="13" spans="1:9" ht="12.75" x14ac:dyDescent="0.2">
      <c r="A13" s="229" t="s">
        <v>1117</v>
      </c>
      <c r="B13" s="9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39"/>
      <c r="D13" s="39"/>
      <c r="E13" s="39"/>
      <c r="F13" s="39"/>
    </row>
    <row r="14" spans="1:9" ht="12.75" x14ac:dyDescent="0.2">
      <c r="A14" s="39"/>
      <c r="B14" s="91"/>
      <c r="C14" s="39"/>
      <c r="D14" s="39"/>
      <c r="E14" s="39"/>
      <c r="F14" s="39"/>
    </row>
    <row r="15" spans="1:9" ht="12.75" hidden="1" x14ac:dyDescent="0.2">
      <c r="A15" s="42"/>
      <c r="B15" s="42"/>
      <c r="C15" s="42"/>
      <c r="D15" s="42"/>
      <c r="E15" s="42"/>
      <c r="F15" s="42"/>
    </row>
    <row r="16" spans="1:9" ht="11.25" hidden="1" customHeight="1" x14ac:dyDescent="0.2">
      <c r="A16" s="39"/>
      <c r="B16" s="39"/>
      <c r="C16" s="39"/>
      <c r="D16" s="39"/>
      <c r="E16" s="39"/>
      <c r="F16" s="39"/>
    </row>
    <row r="17" spans="1:3" ht="12.75" customHeight="1" x14ac:dyDescent="0.2">
      <c r="A17" s="90" t="s">
        <v>316</v>
      </c>
      <c r="C17" s="47" t="s">
        <v>340</v>
      </c>
    </row>
    <row r="18" spans="1:3" ht="12.75" customHeight="1" x14ac:dyDescent="0.2">
      <c r="A18" s="473"/>
      <c r="B18" s="814" t="s">
        <v>184</v>
      </c>
      <c r="C18" s="779" t="s">
        <v>68</v>
      </c>
    </row>
    <row r="19" spans="1:3" ht="12.75" customHeight="1" x14ac:dyDescent="0.2">
      <c r="A19" s="445" t="s">
        <v>555</v>
      </c>
      <c r="B19" s="815"/>
      <c r="C19" s="780"/>
    </row>
    <row r="20" spans="1:3" ht="12.75" customHeight="1" x14ac:dyDescent="0.2">
      <c r="A20" s="74"/>
      <c r="B20" s="816"/>
      <c r="C20" s="781"/>
    </row>
    <row r="21" spans="1:3" ht="12.75" x14ac:dyDescent="0.2">
      <c r="A21" s="46" t="s">
        <v>550</v>
      </c>
      <c r="B21" s="654">
        <f>B22+B26+B30+B34+B35</f>
        <v>116280000</v>
      </c>
      <c r="C21" s="655">
        <f>C22+C26+C30+C34+C35</f>
        <v>67667166.200000003</v>
      </c>
    </row>
    <row r="22" spans="1:3" ht="12.75" x14ac:dyDescent="0.2">
      <c r="A22" s="39" t="s">
        <v>83</v>
      </c>
      <c r="B22" s="654">
        <f>SUM(B23:B25)</f>
        <v>40000000</v>
      </c>
      <c r="C22" s="655">
        <f>SUM(C23:C25)</f>
        <v>19594221.940000001</v>
      </c>
    </row>
    <row r="23" spans="1:3" ht="12.75" x14ac:dyDescent="0.2">
      <c r="A23" s="39" t="s">
        <v>925</v>
      </c>
      <c r="B23" s="654">
        <v>38780000</v>
      </c>
      <c r="C23" s="655">
        <v>18489142.73</v>
      </c>
    </row>
    <row r="24" spans="1:3" ht="12.75" x14ac:dyDescent="0.2">
      <c r="A24" s="39" t="s">
        <v>926</v>
      </c>
      <c r="B24" s="654">
        <v>1130000</v>
      </c>
      <c r="C24" s="655">
        <v>1058161.9099999999</v>
      </c>
    </row>
    <row r="25" spans="1:3" ht="12.75" x14ac:dyDescent="0.2">
      <c r="A25" s="39" t="s">
        <v>927</v>
      </c>
      <c r="B25" s="654">
        <v>90000</v>
      </c>
      <c r="C25" s="655">
        <v>46917.3</v>
      </c>
    </row>
    <row r="26" spans="1:3" ht="12.75" x14ac:dyDescent="0.2">
      <c r="A26" s="39" t="s">
        <v>549</v>
      </c>
      <c r="B26" s="654">
        <f>SUM(B27:B29)</f>
        <v>61757000</v>
      </c>
      <c r="C26" s="655">
        <f>SUM(C27:C29)</f>
        <v>29990091.140000001</v>
      </c>
    </row>
    <row r="27" spans="1:3" ht="12.75" x14ac:dyDescent="0.2">
      <c r="A27" s="39" t="s">
        <v>925</v>
      </c>
      <c r="B27" s="654">
        <v>61757000</v>
      </c>
      <c r="C27" s="655">
        <v>29990091.140000001</v>
      </c>
    </row>
    <row r="28" spans="1:3" ht="12.75" x14ac:dyDescent="0.2">
      <c r="A28" s="39" t="s">
        <v>926</v>
      </c>
      <c r="B28" s="654"/>
      <c r="C28" s="655"/>
    </row>
    <row r="29" spans="1:3" ht="12.75" x14ac:dyDescent="0.2">
      <c r="A29" s="39" t="s">
        <v>927</v>
      </c>
      <c r="B29" s="654"/>
      <c r="C29" s="655"/>
    </row>
    <row r="30" spans="1:3" ht="12.75" x14ac:dyDescent="0.2">
      <c r="A30" s="39" t="s">
        <v>293</v>
      </c>
      <c r="B30" s="654">
        <f>SUM(B31:B33)</f>
        <v>11509000</v>
      </c>
      <c r="C30" s="655">
        <f>SUM(C31:C33)</f>
        <v>16617889.470000001</v>
      </c>
    </row>
    <row r="31" spans="1:3" ht="12.75" x14ac:dyDescent="0.2">
      <c r="A31" s="39" t="s">
        <v>13</v>
      </c>
      <c r="B31" s="654"/>
      <c r="C31" s="655"/>
    </row>
    <row r="32" spans="1:3" ht="12.75" x14ac:dyDescent="0.2">
      <c r="A32" s="39" t="s">
        <v>14</v>
      </c>
      <c r="B32" s="654">
        <v>11509000</v>
      </c>
      <c r="C32" s="655">
        <v>16617889.470000001</v>
      </c>
    </row>
    <row r="33" spans="1:6" ht="12.75" x14ac:dyDescent="0.2">
      <c r="A33" s="39" t="s">
        <v>15</v>
      </c>
      <c r="B33" s="654"/>
      <c r="C33" s="655"/>
    </row>
    <row r="34" spans="1:6" ht="12.75" x14ac:dyDescent="0.2">
      <c r="A34" s="39" t="s">
        <v>172</v>
      </c>
      <c r="B34" s="654"/>
      <c r="C34" s="655"/>
    </row>
    <row r="35" spans="1:6" ht="12.75" x14ac:dyDescent="0.2">
      <c r="A35" s="39" t="s">
        <v>270</v>
      </c>
      <c r="B35" s="654">
        <f>SUM(B36:B38)</f>
        <v>3014000</v>
      </c>
      <c r="C35" s="655">
        <f>SUM(C36:C38)</f>
        <v>1464963.6500000001</v>
      </c>
    </row>
    <row r="36" spans="1:6" ht="12.75" x14ac:dyDescent="0.2">
      <c r="A36" s="39" t="s">
        <v>173</v>
      </c>
      <c r="B36" s="654">
        <v>3000000</v>
      </c>
      <c r="C36" s="655">
        <v>1452506.07</v>
      </c>
    </row>
    <row r="37" spans="1:6" ht="12.75" x14ac:dyDescent="0.2">
      <c r="A37" s="39" t="s">
        <v>736</v>
      </c>
      <c r="B37" s="654"/>
      <c r="C37" s="655"/>
    </row>
    <row r="38" spans="1:6" ht="12.75" x14ac:dyDescent="0.2">
      <c r="A38" s="39" t="s">
        <v>84</v>
      </c>
      <c r="B38" s="654">
        <v>14000</v>
      </c>
      <c r="C38" s="655">
        <v>12457.58</v>
      </c>
    </row>
    <row r="39" spans="1:6" ht="12.75" x14ac:dyDescent="0.2">
      <c r="A39" s="39" t="s">
        <v>737</v>
      </c>
      <c r="B39" s="654">
        <f>SUM(B40:B42)</f>
        <v>0</v>
      </c>
      <c r="C39" s="655">
        <f>SUM(C40:C42)</f>
        <v>0</v>
      </c>
    </row>
    <row r="40" spans="1:6" ht="12.75" x14ac:dyDescent="0.2">
      <c r="A40" s="39" t="s">
        <v>81</v>
      </c>
      <c r="B40" s="654"/>
      <c r="C40" s="655"/>
    </row>
    <row r="41" spans="1:6" ht="12.75" x14ac:dyDescent="0.2">
      <c r="A41" s="39" t="s">
        <v>174</v>
      </c>
      <c r="B41" s="654"/>
      <c r="C41" s="655"/>
    </row>
    <row r="42" spans="1:6" ht="12.75" x14ac:dyDescent="0.2">
      <c r="A42" s="39" t="s">
        <v>271</v>
      </c>
      <c r="B42" s="654"/>
      <c r="C42" s="655"/>
    </row>
    <row r="43" spans="1:6" ht="12.75" x14ac:dyDescent="0.2">
      <c r="A43" s="474" t="s">
        <v>738</v>
      </c>
      <c r="B43" s="636">
        <f>B21+B39</f>
        <v>116280000</v>
      </c>
      <c r="C43" s="656">
        <f>C21+C39</f>
        <v>67667166.200000003</v>
      </c>
    </row>
    <row r="44" spans="1:6" ht="15" customHeight="1" x14ac:dyDescent="0.2">
      <c r="A44" s="99"/>
      <c r="B44" s="99"/>
      <c r="C44" s="100"/>
      <c r="D44" s="100"/>
      <c r="E44" s="100"/>
    </row>
    <row r="45" spans="1:6" ht="12.75" hidden="1" customHeight="1" x14ac:dyDescent="0.2">
      <c r="A45" s="99"/>
      <c r="B45" s="99"/>
      <c r="C45" s="100"/>
      <c r="D45" s="100"/>
      <c r="E45" s="100"/>
    </row>
    <row r="46" spans="1:6" ht="12.75" hidden="1" customHeight="1" x14ac:dyDescent="0.2">
      <c r="A46" s="99"/>
      <c r="B46" s="99"/>
      <c r="C46" s="100"/>
      <c r="D46" s="100"/>
      <c r="E46" s="100"/>
    </row>
    <row r="47" spans="1:6" ht="12.75" hidden="1" customHeight="1" x14ac:dyDescent="0.2">
      <c r="A47" s="99"/>
      <c r="B47" s="99"/>
      <c r="C47" s="100"/>
      <c r="D47" s="100"/>
      <c r="E47" s="100"/>
    </row>
    <row r="48" spans="1:6" ht="12.75" hidden="1" customHeight="1" x14ac:dyDescent="0.2">
      <c r="B48" s="39"/>
      <c r="C48" s="39"/>
      <c r="D48" s="39"/>
      <c r="E48" s="39"/>
      <c r="F48" s="46"/>
    </row>
    <row r="49" spans="1:9" ht="27.75" customHeight="1" x14ac:dyDescent="0.2">
      <c r="A49" s="811" t="s">
        <v>556</v>
      </c>
      <c r="B49" s="779" t="s">
        <v>185</v>
      </c>
      <c r="C49" s="779" t="s">
        <v>928</v>
      </c>
      <c r="D49" s="779" t="s">
        <v>929</v>
      </c>
      <c r="E49" s="779" t="s">
        <v>930</v>
      </c>
      <c r="F49" s="779" t="s">
        <v>301</v>
      </c>
    </row>
    <row r="50" spans="1:9" ht="17.25" customHeight="1" x14ac:dyDescent="0.2">
      <c r="A50" s="812"/>
      <c r="B50" s="809"/>
      <c r="C50" s="809"/>
      <c r="D50" s="809"/>
      <c r="E50" s="809"/>
      <c r="F50" s="780"/>
    </row>
    <row r="51" spans="1:9" ht="12.75" x14ac:dyDescent="0.2">
      <c r="A51" s="813"/>
      <c r="B51" s="810"/>
      <c r="C51" s="810"/>
      <c r="D51" s="810"/>
      <c r="E51" s="810"/>
      <c r="F51" s="781"/>
    </row>
    <row r="52" spans="1:9" ht="12.75" x14ac:dyDescent="0.2">
      <c r="A52" s="101" t="s">
        <v>913</v>
      </c>
      <c r="B52" s="649">
        <f>SUM(B53:B54)</f>
        <v>90160000</v>
      </c>
      <c r="C52" s="649">
        <f>SUM(C53:C54)</f>
        <v>54269844.180000007</v>
      </c>
      <c r="D52" s="649">
        <f>SUM(D53:D54)</f>
        <v>54269844.180000007</v>
      </c>
      <c r="E52" s="649">
        <f>SUM(E53:E54)</f>
        <v>47682323.109999999</v>
      </c>
      <c r="F52" s="648">
        <f>SUM(F53:F54)</f>
        <v>0</v>
      </c>
    </row>
    <row r="53" spans="1:9" ht="12.75" x14ac:dyDescent="0.2">
      <c r="A53" s="101" t="s">
        <v>272</v>
      </c>
      <c r="B53" s="649">
        <v>79160000</v>
      </c>
      <c r="C53" s="649">
        <v>48238772.770000003</v>
      </c>
      <c r="D53" s="649">
        <v>48238772.770000003</v>
      </c>
      <c r="E53" s="649">
        <v>42361355.439999998</v>
      </c>
      <c r="F53" s="648"/>
    </row>
    <row r="54" spans="1:9" ht="12.75" x14ac:dyDescent="0.2">
      <c r="A54" s="101" t="s">
        <v>273</v>
      </c>
      <c r="B54" s="649">
        <v>11000000</v>
      </c>
      <c r="C54" s="649">
        <v>6031071.4100000001</v>
      </c>
      <c r="D54" s="649">
        <v>6031071.4100000001</v>
      </c>
      <c r="E54" s="649">
        <v>5320967.67</v>
      </c>
      <c r="F54" s="648"/>
    </row>
    <row r="55" spans="1:9" ht="12.75" x14ac:dyDescent="0.2">
      <c r="A55" s="101" t="s">
        <v>274</v>
      </c>
      <c r="B55" s="649">
        <f>SUM(B56:B57)</f>
        <v>5960000</v>
      </c>
      <c r="C55" s="649">
        <f>SUM(C56:C57)</f>
        <v>2932829.18</v>
      </c>
      <c r="D55" s="649">
        <f>SUM(D56:D57)</f>
        <v>2701262.13</v>
      </c>
      <c r="E55" s="649">
        <f>SUM(E56:E57)</f>
        <v>2543946.2799999998</v>
      </c>
      <c r="F55" s="648">
        <f>SUM(F56:F57)</f>
        <v>0</v>
      </c>
    </row>
    <row r="56" spans="1:9" ht="12.75" x14ac:dyDescent="0.2">
      <c r="A56" s="101" t="s">
        <v>175</v>
      </c>
      <c r="B56" s="649"/>
      <c r="C56" s="649"/>
      <c r="D56" s="649"/>
      <c r="E56" s="649"/>
      <c r="F56" s="648"/>
    </row>
    <row r="57" spans="1:9" ht="12.75" x14ac:dyDescent="0.2">
      <c r="A57" s="101" t="s">
        <v>36</v>
      </c>
      <c r="B57" s="649">
        <v>5960000</v>
      </c>
      <c r="C57" s="649">
        <v>2932829.18</v>
      </c>
      <c r="D57" s="649">
        <v>2701262.13</v>
      </c>
      <c r="E57" s="649">
        <v>2543946.2799999998</v>
      </c>
      <c r="F57" s="648"/>
    </row>
    <row r="58" spans="1:9" ht="12.75" x14ac:dyDescent="0.2">
      <c r="A58" s="475" t="s">
        <v>757</v>
      </c>
      <c r="B58" s="653">
        <f>B52+B55</f>
        <v>96120000</v>
      </c>
      <c r="C58" s="653">
        <f>C52+C55</f>
        <v>57202673.360000007</v>
      </c>
      <c r="D58" s="653">
        <f>D52+D55</f>
        <v>56971106.31000001</v>
      </c>
      <c r="E58" s="653">
        <f>E52+E55</f>
        <v>50226269.390000001</v>
      </c>
      <c r="F58" s="644">
        <f>F52+F55</f>
        <v>0</v>
      </c>
    </row>
    <row r="59" spans="1:9" ht="12.75" x14ac:dyDescent="0.2">
      <c r="A59" s="476" t="s">
        <v>758</v>
      </c>
      <c r="B59" s="653">
        <f>B43-B58</f>
        <v>20160000</v>
      </c>
      <c r="C59" s="653">
        <f>C43-C58</f>
        <v>10464492.839999996</v>
      </c>
      <c r="D59" s="653">
        <f>C43-D58</f>
        <v>10696059.889999993</v>
      </c>
      <c r="E59" s="653">
        <f>C43-E58</f>
        <v>17440896.810000002</v>
      </c>
      <c r="F59" s="657"/>
    </row>
    <row r="60" spans="1:9" ht="12.75" hidden="1" customHeight="1" x14ac:dyDescent="0.2">
      <c r="C60" s="103"/>
      <c r="D60" s="103"/>
      <c r="E60" s="103"/>
      <c r="F60" s="103"/>
      <c r="G60" s="103"/>
      <c r="H60" s="103"/>
      <c r="I60" s="103"/>
    </row>
    <row r="61" spans="1:9" ht="12.75" hidden="1" customHeight="1" x14ac:dyDescent="0.2">
      <c r="C61" s="103"/>
      <c r="D61" s="103"/>
      <c r="E61" s="103"/>
      <c r="F61" s="103"/>
      <c r="G61" s="103"/>
      <c r="H61" s="103"/>
      <c r="I61" s="103"/>
    </row>
    <row r="62" spans="1:9" ht="12.75" hidden="1" customHeight="1" x14ac:dyDescent="0.2">
      <c r="C62" s="103"/>
      <c r="D62" s="103"/>
      <c r="E62" s="103"/>
      <c r="F62" s="103"/>
      <c r="G62" s="103"/>
      <c r="H62" s="103"/>
      <c r="I62" s="103"/>
    </row>
    <row r="63" spans="1:9" ht="12.75" hidden="1" customHeight="1" x14ac:dyDescent="0.2">
      <c r="C63" s="103"/>
      <c r="D63" s="103"/>
      <c r="E63" s="103"/>
      <c r="F63" s="103"/>
      <c r="G63" s="103"/>
      <c r="H63" s="103"/>
      <c r="I63" s="103"/>
    </row>
    <row r="64" spans="1:9" ht="12.75" hidden="1" customHeight="1" x14ac:dyDescent="0.2">
      <c r="C64" s="103"/>
      <c r="D64" s="103"/>
      <c r="E64" s="103"/>
      <c r="F64" s="103"/>
      <c r="G64" s="103"/>
      <c r="H64" s="103"/>
      <c r="I64" s="103"/>
    </row>
    <row r="65" spans="1:9" ht="12.75" hidden="1" customHeight="1" x14ac:dyDescent="0.2">
      <c r="C65" s="103"/>
      <c r="D65" s="103"/>
      <c r="E65" s="103"/>
      <c r="F65" s="103"/>
      <c r="G65" s="103"/>
      <c r="H65" s="103"/>
      <c r="I65" s="103"/>
    </row>
    <row r="66" spans="1:9" ht="12.75" x14ac:dyDescent="0.2">
      <c r="C66" s="103"/>
      <c r="D66" s="103"/>
      <c r="E66" s="103"/>
      <c r="F66" s="103"/>
      <c r="G66" s="103"/>
      <c r="H66" s="103"/>
      <c r="I66" s="103"/>
    </row>
    <row r="67" spans="1:9" ht="12.75" x14ac:dyDescent="0.2">
      <c r="C67" s="103"/>
      <c r="D67" s="103"/>
      <c r="E67" s="103"/>
      <c r="F67" s="103"/>
      <c r="G67" s="103"/>
      <c r="H67" s="103"/>
      <c r="I67" s="103"/>
    </row>
    <row r="68" spans="1:9" ht="25.5" x14ac:dyDescent="0.2">
      <c r="A68" s="477" t="s">
        <v>557</v>
      </c>
      <c r="B68" s="478" t="s">
        <v>82</v>
      </c>
      <c r="C68" s="103"/>
      <c r="D68" s="103"/>
      <c r="E68" s="103"/>
      <c r="F68" s="103"/>
      <c r="G68" s="103"/>
      <c r="H68" s="103"/>
      <c r="I68" s="103"/>
    </row>
    <row r="69" spans="1:9" ht="12.75" x14ac:dyDescent="0.2">
      <c r="A69" s="104" t="s">
        <v>554</v>
      </c>
      <c r="B69" s="17"/>
      <c r="C69" s="103"/>
      <c r="D69" s="103"/>
      <c r="E69" s="103"/>
      <c r="F69" s="103"/>
      <c r="G69" s="103"/>
      <c r="H69" s="103"/>
      <c r="I69" s="103"/>
    </row>
    <row r="70" spans="1:9" ht="12.75" x14ac:dyDescent="0.2">
      <c r="C70" s="103"/>
      <c r="D70" s="103"/>
      <c r="E70" s="103"/>
      <c r="F70" s="103"/>
      <c r="G70" s="103"/>
      <c r="H70" s="103"/>
      <c r="I70" s="103"/>
    </row>
    <row r="71" spans="1:9" ht="12.75" hidden="1" customHeight="1" x14ac:dyDescent="0.2">
      <c r="C71" s="103"/>
      <c r="D71" s="103"/>
      <c r="E71" s="103"/>
      <c r="F71" s="103"/>
      <c r="G71" s="103"/>
      <c r="H71" s="103"/>
      <c r="I71" s="103"/>
    </row>
    <row r="72" spans="1:9" ht="12.75" hidden="1" customHeight="1" x14ac:dyDescent="0.2">
      <c r="C72" s="103"/>
      <c r="D72" s="103"/>
      <c r="E72" s="103"/>
      <c r="F72" s="103"/>
      <c r="G72" s="103"/>
      <c r="H72" s="103"/>
      <c r="I72" s="103"/>
    </row>
    <row r="73" spans="1:9" ht="12.75" hidden="1" customHeight="1" x14ac:dyDescent="0.2">
      <c r="C73" s="103"/>
      <c r="D73" s="103"/>
      <c r="E73" s="103"/>
      <c r="F73" s="103"/>
      <c r="G73" s="103"/>
      <c r="H73" s="103"/>
      <c r="I73" s="103"/>
    </row>
    <row r="74" spans="1:9" ht="12.75" hidden="1" customHeight="1" x14ac:dyDescent="0.2">
      <c r="C74" s="103"/>
      <c r="D74" s="103"/>
      <c r="E74" s="103"/>
      <c r="F74" s="103"/>
      <c r="G74" s="103"/>
      <c r="H74" s="103"/>
      <c r="I74" s="103"/>
    </row>
    <row r="75" spans="1:9" ht="12.75" hidden="1" customHeight="1" x14ac:dyDescent="0.2">
      <c r="C75" s="103"/>
      <c r="D75" s="103"/>
      <c r="E75" s="103"/>
      <c r="F75" s="103"/>
      <c r="G75" s="103"/>
      <c r="H75" s="103"/>
      <c r="I75" s="103"/>
    </row>
    <row r="76" spans="1:9" ht="12.75" hidden="1" customHeight="1" x14ac:dyDescent="0.2">
      <c r="C76" s="103"/>
      <c r="D76" s="103"/>
      <c r="E76" s="103"/>
      <c r="F76" s="103"/>
      <c r="G76" s="103"/>
      <c r="H76" s="103"/>
      <c r="I76" s="103"/>
    </row>
    <row r="77" spans="1:9" ht="25.5" x14ac:dyDescent="0.2">
      <c r="A77" s="479" t="s">
        <v>558</v>
      </c>
      <c r="B77" s="478" t="s">
        <v>82</v>
      </c>
      <c r="C77" s="103"/>
      <c r="D77" s="103"/>
      <c r="E77" s="103"/>
      <c r="F77" s="103"/>
      <c r="G77" s="103"/>
      <c r="H77" s="103"/>
      <c r="I77" s="103"/>
    </row>
    <row r="78" spans="1:9" ht="12.75" x14ac:dyDescent="0.2">
      <c r="A78" s="104" t="s">
        <v>554</v>
      </c>
      <c r="B78" s="658">
        <v>25470000</v>
      </c>
      <c r="C78" s="103"/>
      <c r="D78" s="103"/>
      <c r="E78" s="103"/>
      <c r="F78" s="103"/>
      <c r="G78" s="103"/>
      <c r="H78" s="103"/>
      <c r="I78" s="103"/>
    </row>
    <row r="79" spans="1:9" ht="12.75" hidden="1" customHeight="1" x14ac:dyDescent="0.2">
      <c r="C79" s="103"/>
      <c r="D79" s="103"/>
      <c r="E79" s="103"/>
      <c r="F79" s="103"/>
      <c r="G79" s="103"/>
      <c r="H79" s="103"/>
      <c r="I79" s="103"/>
    </row>
    <row r="80" spans="1:9" ht="12.75" hidden="1" customHeight="1" x14ac:dyDescent="0.2">
      <c r="C80" s="103"/>
      <c r="D80" s="103"/>
      <c r="E80" s="103"/>
      <c r="F80" s="103"/>
      <c r="G80" s="103"/>
      <c r="H80" s="103"/>
      <c r="I80" s="103"/>
    </row>
    <row r="81" spans="1:9" ht="12.75" hidden="1" customHeight="1" x14ac:dyDescent="0.2">
      <c r="C81" s="103"/>
      <c r="D81" s="103"/>
      <c r="E81" s="103"/>
      <c r="F81" s="103"/>
      <c r="G81" s="103"/>
      <c r="H81" s="103"/>
      <c r="I81" s="103"/>
    </row>
    <row r="82" spans="1:9" ht="12.75" hidden="1" customHeight="1" x14ac:dyDescent="0.2">
      <c r="C82" s="103"/>
      <c r="D82" s="103"/>
      <c r="E82" s="103"/>
      <c r="F82" s="103"/>
      <c r="G82" s="103"/>
      <c r="H82" s="103"/>
      <c r="I82" s="103"/>
    </row>
    <row r="83" spans="1:9" ht="12.75" x14ac:dyDescent="0.2">
      <c r="A83" s="92"/>
      <c r="B83" s="105"/>
      <c r="C83" s="46"/>
      <c r="D83" s="46"/>
      <c r="E83" s="46"/>
      <c r="F83" s="46"/>
    </row>
    <row r="84" spans="1:9" ht="12.75" customHeight="1" x14ac:dyDescent="0.2">
      <c r="A84" s="817" t="s">
        <v>563</v>
      </c>
      <c r="B84" s="779" t="s">
        <v>458</v>
      </c>
      <c r="C84" s="106"/>
      <c r="D84" s="92"/>
      <c r="E84" s="92"/>
      <c r="F84" s="92"/>
      <c r="G84" s="92"/>
      <c r="H84" s="92"/>
      <c r="I84" s="92"/>
    </row>
    <row r="85" spans="1:9" ht="12.75" x14ac:dyDescent="0.2">
      <c r="A85" s="818"/>
      <c r="B85" s="780"/>
      <c r="C85" s="106"/>
      <c r="D85" s="92"/>
      <c r="E85" s="92"/>
      <c r="F85" s="92"/>
      <c r="G85" s="92"/>
      <c r="H85" s="92"/>
      <c r="I85" s="92"/>
    </row>
    <row r="86" spans="1:9" ht="12.75" x14ac:dyDescent="0.2">
      <c r="A86" s="819"/>
      <c r="B86" s="781"/>
      <c r="C86" s="106"/>
      <c r="D86" s="92"/>
      <c r="E86" s="92"/>
      <c r="F86" s="92"/>
      <c r="G86" s="92"/>
      <c r="H86" s="92"/>
      <c r="I86" s="92"/>
    </row>
    <row r="87" spans="1:9" ht="12.75" x14ac:dyDescent="0.2">
      <c r="A87" s="107" t="s">
        <v>559</v>
      </c>
      <c r="B87" s="108"/>
      <c r="C87" s="106"/>
      <c r="D87" s="92"/>
      <c r="E87" s="92"/>
      <c r="F87" s="92"/>
      <c r="G87" s="92"/>
      <c r="H87" s="92"/>
      <c r="I87" s="92"/>
    </row>
    <row r="88" spans="1:9" ht="12.75" x14ac:dyDescent="0.2">
      <c r="A88" s="107" t="s">
        <v>560</v>
      </c>
      <c r="B88" s="108"/>
      <c r="C88" s="106"/>
      <c r="D88" s="92"/>
      <c r="E88" s="92"/>
      <c r="F88" s="92"/>
      <c r="G88" s="92"/>
      <c r="H88" s="92"/>
      <c r="I88" s="92"/>
    </row>
    <row r="89" spans="1:9" ht="12.75" x14ac:dyDescent="0.2">
      <c r="A89" s="107" t="s">
        <v>561</v>
      </c>
      <c r="B89" s="108"/>
      <c r="C89" s="106"/>
      <c r="D89" s="92"/>
      <c r="E89" s="92"/>
      <c r="F89" s="92"/>
      <c r="G89" s="92"/>
      <c r="H89" s="92"/>
      <c r="I89" s="92"/>
    </row>
    <row r="90" spans="1:9" ht="12.75" x14ac:dyDescent="0.2">
      <c r="A90" s="109" t="s">
        <v>562</v>
      </c>
      <c r="B90" s="110"/>
      <c r="C90" s="106"/>
      <c r="D90" s="92"/>
      <c r="E90" s="92"/>
      <c r="F90" s="92"/>
      <c r="G90" s="92"/>
      <c r="H90" s="92"/>
      <c r="I90" s="92"/>
    </row>
    <row r="91" spans="1:9" ht="12.75" x14ac:dyDescent="0.2">
      <c r="A91" s="111"/>
      <c r="B91" s="112"/>
      <c r="C91" s="92"/>
    </row>
    <row r="92" spans="1:9" ht="12.75" hidden="1" customHeight="1" x14ac:dyDescent="0.2">
      <c r="A92" s="111"/>
      <c r="B92" s="112"/>
      <c r="C92" s="92"/>
    </row>
    <row r="93" spans="1:9" ht="12.75" hidden="1" customHeight="1" x14ac:dyDescent="0.2">
      <c r="A93" s="111"/>
      <c r="B93" s="112"/>
      <c r="C93" s="92"/>
    </row>
    <row r="94" spans="1:9" ht="12.75" hidden="1" customHeight="1" x14ac:dyDescent="0.2">
      <c r="A94" s="111"/>
      <c r="B94" s="112"/>
      <c r="C94" s="92"/>
    </row>
    <row r="95" spans="1:9" ht="12.75" hidden="1" customHeight="1" x14ac:dyDescent="0.2">
      <c r="A95" s="111"/>
      <c r="B95" s="112"/>
      <c r="C95" s="92"/>
    </row>
    <row r="96" spans="1:9" ht="12.75" hidden="1" customHeight="1" x14ac:dyDescent="0.2">
      <c r="A96" s="113"/>
      <c r="B96" s="113"/>
      <c r="C96" s="113"/>
      <c r="D96" s="113"/>
      <c r="E96" s="113"/>
      <c r="F96" s="113"/>
      <c r="G96" s="92"/>
    </row>
    <row r="97" spans="1:4" ht="12.75" customHeight="1" x14ac:dyDescent="0.2">
      <c r="A97" s="820" t="s">
        <v>564</v>
      </c>
      <c r="B97" s="779" t="s">
        <v>191</v>
      </c>
      <c r="C97" s="106"/>
    </row>
    <row r="98" spans="1:4" ht="12.75" customHeight="1" x14ac:dyDescent="0.2">
      <c r="A98" s="821"/>
      <c r="B98" s="781"/>
      <c r="C98" s="106"/>
    </row>
    <row r="99" spans="1:4" ht="12.75" x14ac:dyDescent="0.2">
      <c r="A99" s="114" t="s">
        <v>567</v>
      </c>
      <c r="B99" s="659">
        <v>7988.07</v>
      </c>
      <c r="C99" s="106"/>
    </row>
    <row r="100" spans="1:4" ht="12.75" x14ac:dyDescent="0.2">
      <c r="A100" s="107" t="s">
        <v>568</v>
      </c>
      <c r="B100" s="660">
        <v>1379137425.6600001</v>
      </c>
      <c r="C100" s="106"/>
    </row>
    <row r="101" spans="1:4" ht="12.75" x14ac:dyDescent="0.2">
      <c r="A101" s="115" t="s">
        <v>569</v>
      </c>
      <c r="B101" s="661">
        <v>243014068.78999999</v>
      </c>
      <c r="C101" s="106"/>
    </row>
    <row r="102" spans="1:4" ht="12.75" customHeight="1" x14ac:dyDescent="0.2">
      <c r="A102" s="107"/>
      <c r="B102" s="116"/>
      <c r="C102" s="116"/>
      <c r="D102" s="92"/>
    </row>
    <row r="103" spans="1:4" ht="12.75" hidden="1" customHeight="1" x14ac:dyDescent="0.2">
      <c r="A103" s="107"/>
      <c r="B103" s="116"/>
      <c r="C103" s="116"/>
      <c r="D103" s="92"/>
    </row>
    <row r="104" spans="1:4" ht="12.75" hidden="1" customHeight="1" x14ac:dyDescent="0.2">
      <c r="A104" s="107"/>
      <c r="B104" s="116"/>
      <c r="C104" s="116"/>
      <c r="D104" s="92"/>
    </row>
    <row r="105" spans="1:4" ht="12.75" hidden="1" customHeight="1" x14ac:dyDescent="0.2">
      <c r="A105" s="107"/>
      <c r="B105" s="116"/>
      <c r="C105" s="116"/>
      <c r="D105" s="92"/>
    </row>
    <row r="106" spans="1:4" ht="12.75" hidden="1" x14ac:dyDescent="0.2">
      <c r="A106" s="107"/>
      <c r="B106" s="116"/>
      <c r="C106" s="116"/>
      <c r="D106" s="92"/>
    </row>
    <row r="107" spans="1:4" ht="12.75" customHeight="1" x14ac:dyDescent="0.2">
      <c r="A107" s="473"/>
      <c r="B107" s="814" t="s">
        <v>184</v>
      </c>
      <c r="C107" s="779" t="s">
        <v>68</v>
      </c>
    </row>
    <row r="108" spans="1:4" ht="12.75" x14ac:dyDescent="0.2">
      <c r="A108" s="445" t="s">
        <v>552</v>
      </c>
      <c r="B108" s="815"/>
      <c r="C108" s="780"/>
    </row>
    <row r="109" spans="1:4" ht="12.75" x14ac:dyDescent="0.2">
      <c r="A109" s="74"/>
      <c r="B109" s="816"/>
      <c r="C109" s="781"/>
    </row>
    <row r="110" spans="1:4" ht="12.75" x14ac:dyDescent="0.2">
      <c r="A110" s="46" t="s">
        <v>759</v>
      </c>
      <c r="B110" s="7">
        <f>B111+B115+B119+B123+B124</f>
        <v>0</v>
      </c>
      <c r="C110" s="4">
        <f>C111+C115+C119+C123+C124</f>
        <v>0</v>
      </c>
    </row>
    <row r="111" spans="1:4" ht="12.75" x14ac:dyDescent="0.2">
      <c r="A111" s="39" t="s">
        <v>83</v>
      </c>
      <c r="B111" s="7">
        <f>SUM(B112:B114)</f>
        <v>0</v>
      </c>
      <c r="C111" s="4">
        <f>SUM(C112:C114)</f>
        <v>0</v>
      </c>
    </row>
    <row r="112" spans="1:4" ht="12.75" x14ac:dyDescent="0.2">
      <c r="A112" s="39" t="s">
        <v>925</v>
      </c>
      <c r="B112" s="7"/>
      <c r="C112" s="4"/>
    </row>
    <row r="113" spans="1:3" ht="12.75" x14ac:dyDescent="0.2">
      <c r="A113" s="39" t="s">
        <v>926</v>
      </c>
      <c r="B113" s="7"/>
      <c r="C113" s="4"/>
    </row>
    <row r="114" spans="1:3" ht="12.75" x14ac:dyDescent="0.2">
      <c r="A114" s="39" t="s">
        <v>927</v>
      </c>
      <c r="B114" s="7"/>
      <c r="C114" s="4"/>
    </row>
    <row r="115" spans="1:3" ht="12.75" x14ac:dyDescent="0.2">
      <c r="A115" s="39" t="s">
        <v>549</v>
      </c>
      <c r="B115" s="7">
        <f>SUM(B116:B118)</f>
        <v>0</v>
      </c>
      <c r="C115" s="4">
        <f>SUM(C116:C118)</f>
        <v>0</v>
      </c>
    </row>
    <row r="116" spans="1:3" ht="12.75" x14ac:dyDescent="0.2">
      <c r="A116" s="39" t="s">
        <v>925</v>
      </c>
      <c r="B116" s="7"/>
      <c r="C116" s="4"/>
    </row>
    <row r="117" spans="1:3" ht="12.75" x14ac:dyDescent="0.2">
      <c r="A117" s="39" t="s">
        <v>926</v>
      </c>
      <c r="B117" s="7"/>
      <c r="C117" s="4"/>
    </row>
    <row r="118" spans="1:3" ht="12.75" x14ac:dyDescent="0.2">
      <c r="A118" s="39" t="s">
        <v>927</v>
      </c>
      <c r="B118" s="7"/>
      <c r="C118" s="4"/>
    </row>
    <row r="119" spans="1:3" ht="12.75" x14ac:dyDescent="0.2">
      <c r="A119" s="39" t="s">
        <v>293</v>
      </c>
      <c r="B119" s="7">
        <f>SUM(B120:B122)</f>
        <v>0</v>
      </c>
      <c r="C119" s="4">
        <f>SUM(C120:C122)</f>
        <v>0</v>
      </c>
    </row>
    <row r="120" spans="1:3" ht="12.75" x14ac:dyDescent="0.2">
      <c r="A120" s="39" t="s">
        <v>13</v>
      </c>
      <c r="B120" s="7"/>
      <c r="C120" s="4"/>
    </row>
    <row r="121" spans="1:3" ht="12.75" x14ac:dyDescent="0.2">
      <c r="A121" s="39" t="s">
        <v>14</v>
      </c>
      <c r="B121" s="7"/>
      <c r="C121" s="4"/>
    </row>
    <row r="122" spans="1:3" ht="12.75" x14ac:dyDescent="0.2">
      <c r="A122" s="39" t="s">
        <v>15</v>
      </c>
      <c r="B122" s="7"/>
      <c r="C122" s="4"/>
    </row>
    <row r="123" spans="1:3" ht="12.75" x14ac:dyDescent="0.2">
      <c r="A123" s="39" t="s">
        <v>172</v>
      </c>
      <c r="B123" s="7"/>
      <c r="C123" s="4"/>
    </row>
    <row r="124" spans="1:3" ht="12.75" x14ac:dyDescent="0.2">
      <c r="A124" s="39" t="s">
        <v>270</v>
      </c>
      <c r="B124" s="7">
        <f>SUM(B125:B126)</f>
        <v>0</v>
      </c>
      <c r="C124" s="4">
        <f>SUM(C125:C126)</f>
        <v>0</v>
      </c>
    </row>
    <row r="125" spans="1:3" ht="12.75" x14ac:dyDescent="0.2">
      <c r="A125" s="39" t="s">
        <v>173</v>
      </c>
      <c r="B125" s="7"/>
      <c r="C125" s="4"/>
    </row>
    <row r="126" spans="1:3" ht="12.75" x14ac:dyDescent="0.2">
      <c r="A126" s="39" t="s">
        <v>84</v>
      </c>
      <c r="B126" s="7"/>
      <c r="C126" s="4"/>
    </row>
    <row r="127" spans="1:3" ht="12.75" x14ac:dyDescent="0.2">
      <c r="A127" s="39" t="s">
        <v>761</v>
      </c>
      <c r="B127" s="7">
        <f>SUM(B128:B130)</f>
        <v>0</v>
      </c>
      <c r="C127" s="4">
        <f>SUM(C128:C130)</f>
        <v>0</v>
      </c>
    </row>
    <row r="128" spans="1:3" ht="12.75" x14ac:dyDescent="0.2">
      <c r="A128" s="39" t="s">
        <v>81</v>
      </c>
      <c r="B128" s="7"/>
      <c r="C128" s="4"/>
    </row>
    <row r="129" spans="1:6" ht="12.75" x14ac:dyDescent="0.2">
      <c r="A129" s="39" t="s">
        <v>174</v>
      </c>
      <c r="B129" s="7"/>
      <c r="C129" s="4"/>
    </row>
    <row r="130" spans="1:6" ht="12.75" x14ac:dyDescent="0.2">
      <c r="A130" s="39" t="s">
        <v>271</v>
      </c>
      <c r="B130" s="7"/>
      <c r="C130" s="4"/>
    </row>
    <row r="131" spans="1:6" ht="12.75" x14ac:dyDescent="0.2">
      <c r="A131" s="474" t="s">
        <v>760</v>
      </c>
      <c r="B131" s="10">
        <f>B110+B127</f>
        <v>0</v>
      </c>
      <c r="C131" s="11">
        <f>C110+C127</f>
        <v>0</v>
      </c>
    </row>
    <row r="132" spans="1:6" ht="12.75" customHeight="1" x14ac:dyDescent="0.2">
      <c r="A132" s="107"/>
      <c r="B132" s="116"/>
      <c r="C132" s="116"/>
      <c r="D132" s="92"/>
    </row>
    <row r="133" spans="1:6" ht="12.75" hidden="1" customHeight="1" x14ac:dyDescent="0.2">
      <c r="A133" s="107"/>
      <c r="B133" s="116"/>
      <c r="C133" s="116"/>
      <c r="D133" s="92"/>
    </row>
    <row r="134" spans="1:6" ht="12.75" hidden="1" customHeight="1" x14ac:dyDescent="0.2">
      <c r="A134" s="107"/>
      <c r="B134" s="116"/>
      <c r="C134" s="116"/>
      <c r="D134" s="92"/>
    </row>
    <row r="135" spans="1:6" ht="12.75" hidden="1" customHeight="1" x14ac:dyDescent="0.2">
      <c r="A135" s="107"/>
      <c r="B135" s="116"/>
      <c r="C135" s="116"/>
      <c r="D135" s="92"/>
    </row>
    <row r="136" spans="1:6" ht="12.75" hidden="1" x14ac:dyDescent="0.2">
      <c r="A136" s="107"/>
      <c r="B136" s="116"/>
      <c r="C136" s="116"/>
      <c r="D136" s="92"/>
    </row>
    <row r="137" spans="1:6" ht="12.75" customHeight="1" x14ac:dyDescent="0.2">
      <c r="A137" s="811" t="s">
        <v>553</v>
      </c>
      <c r="B137" s="779" t="s">
        <v>185</v>
      </c>
      <c r="C137" s="779" t="s">
        <v>928</v>
      </c>
      <c r="D137" s="779" t="s">
        <v>929</v>
      </c>
      <c r="E137" s="779" t="s">
        <v>930</v>
      </c>
      <c r="F137" s="779" t="s">
        <v>301</v>
      </c>
    </row>
    <row r="138" spans="1:6" ht="12.75" x14ac:dyDescent="0.2">
      <c r="A138" s="822"/>
      <c r="B138" s="809"/>
      <c r="C138" s="809"/>
      <c r="D138" s="809"/>
      <c r="E138" s="809"/>
      <c r="F138" s="780"/>
    </row>
    <row r="139" spans="1:6" ht="12.75" x14ac:dyDescent="0.2">
      <c r="A139" s="823"/>
      <c r="B139" s="810"/>
      <c r="C139" s="810"/>
      <c r="D139" s="810"/>
      <c r="E139" s="810"/>
      <c r="F139" s="781"/>
    </row>
    <row r="140" spans="1:6" ht="12.75" x14ac:dyDescent="0.2">
      <c r="A140" s="101" t="s">
        <v>913</v>
      </c>
      <c r="B140" s="14">
        <f>SUM(B141:B143)</f>
        <v>0</v>
      </c>
      <c r="C140" s="14">
        <f>SUM(C141:C143)</f>
        <v>0</v>
      </c>
      <c r="D140" s="14">
        <f>SUM(D141:D143)</f>
        <v>0</v>
      </c>
      <c r="E140" s="14">
        <f>SUM(E141:E143)</f>
        <v>0</v>
      </c>
      <c r="F140" s="16">
        <f>SUM(F141:F143)</f>
        <v>0</v>
      </c>
    </row>
    <row r="141" spans="1:6" ht="12.75" x14ac:dyDescent="0.2">
      <c r="A141" s="101" t="s">
        <v>272</v>
      </c>
      <c r="B141" s="14"/>
      <c r="C141" s="14"/>
      <c r="D141" s="14"/>
      <c r="E141" s="14"/>
      <c r="F141" s="16"/>
    </row>
    <row r="142" spans="1:6" ht="12.75" x14ac:dyDescent="0.2">
      <c r="A142" s="101" t="s">
        <v>273</v>
      </c>
      <c r="B142" s="14"/>
      <c r="C142" s="14"/>
      <c r="D142" s="14"/>
      <c r="E142" s="14"/>
      <c r="F142" s="16"/>
    </row>
    <row r="143" spans="1:6" ht="12.75" x14ac:dyDescent="0.2">
      <c r="A143" s="101" t="s">
        <v>274</v>
      </c>
      <c r="B143" s="14">
        <f>SUM(B144:B145)</f>
        <v>0</v>
      </c>
      <c r="C143" s="14">
        <f>SUM(C144:C145)</f>
        <v>0</v>
      </c>
      <c r="D143" s="14">
        <f>SUM(D144:D144)</f>
        <v>0</v>
      </c>
      <c r="E143" s="14">
        <f>SUM(E144:E145)</f>
        <v>0</v>
      </c>
      <c r="F143" s="16">
        <f>SUM(F144:F145)</f>
        <v>0</v>
      </c>
    </row>
    <row r="144" spans="1:6" ht="12.75" x14ac:dyDescent="0.2">
      <c r="A144" s="101" t="s">
        <v>175</v>
      </c>
      <c r="B144" s="343" t="s">
        <v>931</v>
      </c>
      <c r="C144" s="14"/>
      <c r="D144" s="14"/>
      <c r="E144" s="14"/>
      <c r="F144" s="16"/>
    </row>
    <row r="145" spans="1:9" ht="12.75" customHeight="1" x14ac:dyDescent="0.2">
      <c r="A145" s="101" t="s">
        <v>36</v>
      </c>
      <c r="B145" s="14"/>
      <c r="C145" s="14"/>
      <c r="D145" s="14"/>
      <c r="E145" s="14"/>
      <c r="F145" s="16"/>
    </row>
    <row r="146" spans="1:9" ht="12.75" x14ac:dyDescent="0.2">
      <c r="A146" s="475" t="s">
        <v>762</v>
      </c>
      <c r="B146" s="33">
        <f>B140+B143</f>
        <v>0</v>
      </c>
      <c r="C146" s="33">
        <f>C140+C143</f>
        <v>0</v>
      </c>
      <c r="D146" s="33">
        <f>D140+D143</f>
        <v>0</v>
      </c>
      <c r="E146" s="33">
        <f>E140+E143</f>
        <v>0</v>
      </c>
      <c r="F146" s="17">
        <f>F140+F143</f>
        <v>0</v>
      </c>
    </row>
    <row r="147" spans="1:9" ht="12.75" x14ac:dyDescent="0.2">
      <c r="A147" s="476" t="s">
        <v>763</v>
      </c>
      <c r="B147" s="33">
        <f>B131-B146</f>
        <v>0</v>
      </c>
      <c r="C147" s="33">
        <f>C131-C146</f>
        <v>0</v>
      </c>
      <c r="D147" s="33">
        <f>C131-D146</f>
        <v>0</v>
      </c>
      <c r="E147" s="33">
        <f>C131-E146</f>
        <v>0</v>
      </c>
      <c r="F147" s="102"/>
    </row>
    <row r="148" spans="1:9" ht="12.75" hidden="1" x14ac:dyDescent="0.2">
      <c r="A148" s="344"/>
      <c r="B148" s="345"/>
      <c r="C148" s="345"/>
      <c r="D148" s="345"/>
      <c r="E148" s="345"/>
      <c r="F148" s="346"/>
    </row>
    <row r="149" spans="1:9" ht="12.75" customHeight="1" x14ac:dyDescent="0.2">
      <c r="A149" s="107"/>
      <c r="B149" s="116"/>
      <c r="C149" s="116"/>
      <c r="D149" s="92"/>
    </row>
    <row r="150" spans="1:9" ht="12.75" hidden="1" customHeight="1" x14ac:dyDescent="0.2">
      <c r="A150" s="107"/>
      <c r="B150" s="116"/>
      <c r="C150" s="116"/>
      <c r="D150" s="92"/>
    </row>
    <row r="151" spans="1:9" ht="12.75" hidden="1" customHeight="1" x14ac:dyDescent="0.2">
      <c r="A151" s="107"/>
      <c r="B151" s="116"/>
      <c r="C151" s="116"/>
      <c r="D151" s="92"/>
    </row>
    <row r="152" spans="1:9" ht="12.75" hidden="1" x14ac:dyDescent="0.2">
      <c r="A152" s="107"/>
      <c r="B152" s="116"/>
      <c r="C152" s="116"/>
      <c r="D152" s="92"/>
    </row>
    <row r="153" spans="1:9" ht="12.75" customHeight="1" x14ac:dyDescent="0.2">
      <c r="A153" s="817" t="s">
        <v>570</v>
      </c>
      <c r="B153" s="779" t="s">
        <v>458</v>
      </c>
      <c r="C153" s="116"/>
      <c r="D153" s="92"/>
    </row>
    <row r="154" spans="1:9" ht="12.75" x14ac:dyDescent="0.2">
      <c r="A154" s="818"/>
      <c r="B154" s="780"/>
      <c r="C154" s="116"/>
      <c r="D154" s="92"/>
    </row>
    <row r="155" spans="1:9" ht="12.75" customHeight="1" x14ac:dyDescent="0.2">
      <c r="A155" s="819"/>
      <c r="B155" s="781"/>
      <c r="C155" s="116"/>
      <c r="D155" s="92"/>
    </row>
    <row r="156" spans="1:9" ht="12.75" customHeight="1" x14ac:dyDescent="0.2">
      <c r="A156" s="117" t="s">
        <v>565</v>
      </c>
      <c r="B156" s="118"/>
      <c r="C156" s="116"/>
      <c r="D156" s="92"/>
    </row>
    <row r="157" spans="1:9" ht="12.75" x14ac:dyDescent="0.2">
      <c r="A157" s="119" t="s">
        <v>566</v>
      </c>
      <c r="B157" s="29"/>
      <c r="C157" s="120"/>
      <c r="D157" s="92"/>
      <c r="E157" s="92"/>
      <c r="F157" s="92"/>
      <c r="G157" s="92"/>
      <c r="H157" s="92"/>
      <c r="I157" s="92"/>
    </row>
    <row r="158" spans="1:9" ht="12.75" hidden="1" customHeight="1" x14ac:dyDescent="0.2">
      <c r="A158" s="107"/>
      <c r="B158" s="121"/>
      <c r="C158" s="121"/>
      <c r="D158" s="92"/>
      <c r="E158" s="92"/>
      <c r="F158" s="92"/>
      <c r="G158" s="92"/>
      <c r="H158" s="92"/>
      <c r="I158" s="92"/>
    </row>
    <row r="159" spans="1:9" ht="12.75" hidden="1" customHeight="1" x14ac:dyDescent="0.2">
      <c r="A159" s="107"/>
      <c r="B159" s="121"/>
      <c r="C159" s="121"/>
      <c r="D159" s="92"/>
      <c r="E159" s="92"/>
      <c r="F159" s="92"/>
      <c r="G159" s="92"/>
      <c r="H159" s="92"/>
      <c r="I159" s="92"/>
    </row>
    <row r="160" spans="1:9" ht="12.75" hidden="1" customHeight="1" x14ac:dyDescent="0.2">
      <c r="A160" s="107"/>
      <c r="B160" s="121"/>
      <c r="C160" s="121"/>
      <c r="D160" s="92"/>
      <c r="E160" s="92"/>
      <c r="F160" s="92"/>
      <c r="G160" s="92"/>
      <c r="H160" s="92"/>
      <c r="I160" s="92"/>
    </row>
    <row r="161" spans="1:9" s="92" customFormat="1" ht="12.75" hidden="1" customHeight="1" x14ac:dyDescent="0.2">
      <c r="A161" s="122"/>
      <c r="B161" s="123"/>
      <c r="C161" s="123"/>
      <c r="D161" s="46"/>
      <c r="E161" s="46"/>
      <c r="F161" s="46"/>
      <c r="G161" s="46"/>
      <c r="H161" s="46"/>
      <c r="I161" s="46"/>
    </row>
    <row r="162" spans="1:9" s="92" customFormat="1" ht="12.75" customHeight="1" x14ac:dyDescent="0.2">
      <c r="A162" s="122"/>
      <c r="B162" s="123"/>
      <c r="C162" s="123"/>
      <c r="D162" s="46"/>
      <c r="E162" s="46"/>
      <c r="F162" s="46"/>
      <c r="G162" s="46"/>
      <c r="H162" s="46"/>
      <c r="I162" s="46"/>
    </row>
    <row r="163" spans="1:9" s="92" customFormat="1" ht="12.75" customHeight="1" x14ac:dyDescent="0.2">
      <c r="A163" s="473"/>
      <c r="B163" s="814" t="s">
        <v>184</v>
      </c>
      <c r="C163" s="779" t="s">
        <v>68</v>
      </c>
      <c r="D163" s="46"/>
      <c r="E163" s="46"/>
      <c r="F163" s="46"/>
      <c r="G163" s="46"/>
      <c r="H163" s="46"/>
    </row>
    <row r="164" spans="1:9" s="92" customFormat="1" ht="12.75" customHeight="1" x14ac:dyDescent="0.2">
      <c r="A164" s="445" t="s">
        <v>751</v>
      </c>
      <c r="B164" s="815"/>
      <c r="C164" s="780"/>
      <c r="D164" s="46"/>
      <c r="E164" s="46"/>
      <c r="F164" s="46"/>
      <c r="G164" s="46"/>
      <c r="H164" s="46"/>
    </row>
    <row r="165" spans="1:9" s="92" customFormat="1" ht="12.75" customHeight="1" x14ac:dyDescent="0.2">
      <c r="A165" s="74"/>
      <c r="B165" s="816"/>
      <c r="C165" s="781"/>
      <c r="D165" s="46"/>
      <c r="E165" s="46"/>
      <c r="F165" s="46"/>
      <c r="G165" s="46"/>
      <c r="H165" s="46"/>
    </row>
    <row r="166" spans="1:9" s="92" customFormat="1" ht="12.75" customHeight="1" x14ac:dyDescent="0.2">
      <c r="A166" s="46" t="s">
        <v>7</v>
      </c>
      <c r="B166" s="7"/>
      <c r="C166" s="4"/>
      <c r="D166" s="46"/>
      <c r="E166" s="46"/>
      <c r="F166" s="46"/>
      <c r="G166" s="46"/>
      <c r="H166" s="46"/>
    </row>
    <row r="167" spans="1:9" s="92" customFormat="1" ht="12.75" customHeight="1" x14ac:dyDescent="0.2">
      <c r="A167" s="474" t="s">
        <v>764</v>
      </c>
      <c r="B167" s="10">
        <f>B166</f>
        <v>0</v>
      </c>
      <c r="C167" s="11">
        <f>C166</f>
        <v>0</v>
      </c>
      <c r="D167" s="46"/>
      <c r="E167" s="46"/>
      <c r="F167" s="46"/>
      <c r="G167" s="46"/>
      <c r="H167" s="46"/>
    </row>
    <row r="168" spans="1:9" s="92" customFormat="1" ht="12.75" customHeight="1" x14ac:dyDescent="0.2">
      <c r="A168" s="99"/>
      <c r="B168" s="124"/>
      <c r="C168" s="124"/>
      <c r="D168" s="124"/>
      <c r="E168" s="124"/>
      <c r="F168" s="46"/>
      <c r="G168" s="46"/>
      <c r="H168" s="46"/>
      <c r="I168" s="46"/>
    </row>
    <row r="169" spans="1:9" s="92" customFormat="1" ht="12.75" hidden="1" customHeight="1" x14ac:dyDescent="0.2">
      <c r="A169" s="99"/>
      <c r="B169" s="124"/>
      <c r="C169" s="124"/>
      <c r="D169" s="124"/>
      <c r="E169" s="124"/>
      <c r="F169" s="46"/>
      <c r="G169" s="46"/>
      <c r="H169" s="46"/>
      <c r="I169" s="46"/>
    </row>
    <row r="170" spans="1:9" s="92" customFormat="1" ht="12.75" hidden="1" customHeight="1" x14ac:dyDescent="0.2">
      <c r="A170" s="99"/>
      <c r="B170" s="124"/>
      <c r="C170" s="124"/>
      <c r="D170" s="124"/>
      <c r="E170" s="124"/>
      <c r="F170" s="46"/>
      <c r="G170" s="46"/>
      <c r="H170" s="46"/>
      <c r="I170" s="46"/>
    </row>
    <row r="171" spans="1:9" s="92" customFormat="1" ht="12.75" hidden="1" customHeight="1" x14ac:dyDescent="0.2">
      <c r="A171" s="99"/>
      <c r="B171" s="124"/>
      <c r="C171" s="124"/>
      <c r="D171" s="124"/>
      <c r="E171" s="124"/>
      <c r="F171" s="46"/>
      <c r="G171" s="46"/>
      <c r="H171" s="46"/>
      <c r="I171" s="46"/>
    </row>
    <row r="172" spans="1:9" s="92" customFormat="1" ht="12.75" hidden="1" customHeight="1" x14ac:dyDescent="0.2">
      <c r="A172" s="122"/>
      <c r="B172" s="123"/>
      <c r="C172" s="123"/>
      <c r="D172" s="46"/>
      <c r="E172" s="46"/>
      <c r="F172" s="46"/>
      <c r="G172" s="46"/>
      <c r="H172" s="46"/>
      <c r="I172" s="46"/>
    </row>
    <row r="173" spans="1:9" s="92" customFormat="1" ht="12.75" customHeight="1" x14ac:dyDescent="0.2">
      <c r="A173" s="811" t="s">
        <v>752</v>
      </c>
      <c r="B173" s="779" t="s">
        <v>185</v>
      </c>
      <c r="C173" s="779" t="s">
        <v>928</v>
      </c>
      <c r="D173" s="779" t="s">
        <v>929</v>
      </c>
      <c r="E173" s="779" t="s">
        <v>930</v>
      </c>
      <c r="F173" s="779" t="s">
        <v>301</v>
      </c>
    </row>
    <row r="174" spans="1:9" s="92" customFormat="1" ht="12.75" customHeight="1" x14ac:dyDescent="0.2">
      <c r="A174" s="812"/>
      <c r="B174" s="809"/>
      <c r="C174" s="809"/>
      <c r="D174" s="809"/>
      <c r="E174" s="809"/>
      <c r="F174" s="780"/>
    </row>
    <row r="175" spans="1:9" s="92" customFormat="1" ht="12.75" customHeight="1" x14ac:dyDescent="0.2">
      <c r="A175" s="813"/>
      <c r="B175" s="810"/>
      <c r="C175" s="810"/>
      <c r="D175" s="810"/>
      <c r="E175" s="810"/>
      <c r="F175" s="781"/>
    </row>
    <row r="176" spans="1:9" s="92" customFormat="1" ht="12.75" customHeight="1" x14ac:dyDescent="0.2">
      <c r="A176" s="101" t="s">
        <v>753</v>
      </c>
      <c r="B176" s="14">
        <f>SUM(B177:B178)</f>
        <v>0</v>
      </c>
      <c r="C176" s="14">
        <f>SUM(C177:C178)</f>
        <v>0</v>
      </c>
      <c r="D176" s="14">
        <f>SUM(D177:D178)</f>
        <v>0</v>
      </c>
      <c r="E176" s="14">
        <f>SUM(E177:E178)</f>
        <v>0</v>
      </c>
      <c r="F176" s="16">
        <f>SUM(F177:F178)</f>
        <v>0</v>
      </c>
    </row>
    <row r="177" spans="1:9" s="92" customFormat="1" ht="12.75" customHeight="1" x14ac:dyDescent="0.2">
      <c r="A177" s="101" t="s">
        <v>914</v>
      </c>
      <c r="B177" s="14"/>
      <c r="C177" s="14"/>
      <c r="D177" s="14"/>
      <c r="E177" s="14"/>
      <c r="F177" s="16"/>
    </row>
    <row r="178" spans="1:9" s="92" customFormat="1" ht="12.75" customHeight="1" x14ac:dyDescent="0.2">
      <c r="A178" s="101" t="s">
        <v>915</v>
      </c>
      <c r="B178" s="14"/>
      <c r="C178" s="14"/>
      <c r="D178" s="14"/>
      <c r="E178" s="14"/>
      <c r="F178" s="16"/>
    </row>
    <row r="179" spans="1:9" s="92" customFormat="1" ht="12.75" customHeight="1" x14ac:dyDescent="0.2">
      <c r="A179" s="101" t="s">
        <v>754</v>
      </c>
      <c r="B179" s="14"/>
      <c r="C179" s="14"/>
      <c r="D179" s="14"/>
      <c r="E179" s="14"/>
      <c r="F179" s="16"/>
    </row>
    <row r="180" spans="1:9" s="92" customFormat="1" ht="12.75" customHeight="1" x14ac:dyDescent="0.2">
      <c r="A180" s="475" t="s">
        <v>755</v>
      </c>
      <c r="B180" s="33">
        <f>B176+B179</f>
        <v>0</v>
      </c>
      <c r="C180" s="33">
        <f>C176+C179</f>
        <v>0</v>
      </c>
      <c r="D180" s="33">
        <f>D176+D179</f>
        <v>0</v>
      </c>
      <c r="E180" s="33">
        <f>E176+E179</f>
        <v>0</v>
      </c>
      <c r="F180" s="17">
        <f>F176+F179</f>
        <v>0</v>
      </c>
    </row>
    <row r="181" spans="1:9" s="92" customFormat="1" ht="12.75" customHeight="1" x14ac:dyDescent="0.2">
      <c r="A181" s="476" t="s">
        <v>756</v>
      </c>
      <c r="B181" s="33">
        <f>B167-B180</f>
        <v>0</v>
      </c>
      <c r="C181" s="33">
        <f>C167-C180</f>
        <v>0</v>
      </c>
      <c r="D181" s="33">
        <f>C167-D180</f>
        <v>0</v>
      </c>
      <c r="E181" s="33">
        <f>C167-E180</f>
        <v>0</v>
      </c>
      <c r="F181" s="102"/>
    </row>
    <row r="182" spans="1:9" s="92" customFormat="1" ht="12.75" customHeight="1" x14ac:dyDescent="0.2">
      <c r="A182" s="46"/>
      <c r="B182" s="46"/>
      <c r="C182" s="46"/>
      <c r="D182" s="46"/>
      <c r="E182" s="46"/>
      <c r="F182" s="46"/>
      <c r="G182" s="46"/>
      <c r="H182" s="46"/>
      <c r="I182" s="46"/>
    </row>
    <row r="183" spans="1:9" s="92" customFormat="1" ht="12.75" hidden="1" customHeight="1" x14ac:dyDescent="0.2"/>
    <row r="184" spans="1:9" s="92" customFormat="1" ht="12.75" hidden="1" customHeight="1" x14ac:dyDescent="0.2"/>
    <row r="185" spans="1:9" s="92" customFormat="1" ht="12.75" hidden="1" customHeight="1" x14ac:dyDescent="0.2"/>
    <row r="186" spans="1:9" s="92" customFormat="1" ht="12.75" hidden="1" customHeight="1" x14ac:dyDescent="0.2"/>
    <row r="187" spans="1:9" s="92" customFormat="1" ht="12.75" customHeight="1" x14ac:dyDescent="0.2">
      <c r="A187" s="473"/>
      <c r="B187" s="814" t="s">
        <v>184</v>
      </c>
      <c r="C187" s="779" t="s">
        <v>68</v>
      </c>
      <c r="I187" s="46"/>
    </row>
    <row r="188" spans="1:9" s="92" customFormat="1" ht="12.75" customHeight="1" x14ac:dyDescent="0.2">
      <c r="A188" s="445" t="s">
        <v>916</v>
      </c>
      <c r="B188" s="815"/>
      <c r="C188" s="780"/>
      <c r="I188" s="46"/>
    </row>
    <row r="189" spans="1:9" s="92" customFormat="1" ht="12.75" customHeight="1" x14ac:dyDescent="0.2">
      <c r="A189" s="74"/>
      <c r="B189" s="816"/>
      <c r="C189" s="781"/>
      <c r="I189" s="46"/>
    </row>
    <row r="190" spans="1:9" s="92" customFormat="1" ht="12.75" customHeight="1" x14ac:dyDescent="0.2">
      <c r="A190" s="46" t="s">
        <v>918</v>
      </c>
      <c r="B190" s="7"/>
      <c r="C190" s="4"/>
      <c r="I190" s="46"/>
    </row>
    <row r="191" spans="1:9" s="92" customFormat="1" ht="12.75" customHeight="1" x14ac:dyDescent="0.2">
      <c r="A191" s="46" t="s">
        <v>919</v>
      </c>
      <c r="B191" s="7"/>
      <c r="C191" s="4"/>
      <c r="I191" s="46"/>
    </row>
    <row r="192" spans="1:9" s="92" customFormat="1" ht="12.75" customHeight="1" x14ac:dyDescent="0.2">
      <c r="A192" s="474" t="s">
        <v>917</v>
      </c>
      <c r="B192" s="10">
        <f>SUM(B190:B191)</f>
        <v>0</v>
      </c>
      <c r="C192" s="11">
        <f>SUM(C190:C191)</f>
        <v>0</v>
      </c>
      <c r="I192" s="46"/>
    </row>
    <row r="193" spans="1:9" s="92" customFormat="1" ht="12.75" customHeight="1" x14ac:dyDescent="0.2"/>
    <row r="194" spans="1:9" s="92" customFormat="1" ht="12.75" hidden="1" customHeight="1" x14ac:dyDescent="0.2"/>
    <row r="195" spans="1:9" s="92" customFormat="1" ht="12.75" hidden="1" customHeight="1" x14ac:dyDescent="0.2"/>
    <row r="196" spans="1:9" s="92" customFormat="1" ht="12.75" hidden="1" customHeight="1" x14ac:dyDescent="0.2"/>
    <row r="197" spans="1:9" s="92" customFormat="1" ht="12.75" hidden="1" customHeight="1" x14ac:dyDescent="0.2"/>
    <row r="198" spans="1:9" s="92" customFormat="1" ht="12.75" customHeight="1" x14ac:dyDescent="0.2">
      <c r="A198" s="811" t="s">
        <v>922</v>
      </c>
      <c r="B198" s="779" t="s">
        <v>185</v>
      </c>
      <c r="C198" s="779" t="s">
        <v>928</v>
      </c>
      <c r="D198" s="779" t="s">
        <v>929</v>
      </c>
      <c r="E198" s="779" t="s">
        <v>930</v>
      </c>
      <c r="F198" s="779" t="s">
        <v>301</v>
      </c>
    </row>
    <row r="199" spans="1:9" s="92" customFormat="1" ht="12.75" customHeight="1" x14ac:dyDescent="0.2">
      <c r="A199" s="812"/>
      <c r="B199" s="809"/>
      <c r="C199" s="809"/>
      <c r="D199" s="809"/>
      <c r="E199" s="809"/>
      <c r="F199" s="780"/>
    </row>
    <row r="200" spans="1:9" s="92" customFormat="1" ht="12.75" customHeight="1" x14ac:dyDescent="0.2">
      <c r="A200" s="813"/>
      <c r="B200" s="810"/>
      <c r="C200" s="810"/>
      <c r="D200" s="810"/>
      <c r="E200" s="810"/>
      <c r="F200" s="781"/>
    </row>
    <row r="201" spans="1:9" s="92" customFormat="1" ht="12.75" customHeight="1" x14ac:dyDescent="0.2">
      <c r="A201" s="101" t="s">
        <v>920</v>
      </c>
      <c r="B201" s="14"/>
      <c r="C201" s="14"/>
      <c r="D201" s="14"/>
      <c r="E201" s="14"/>
      <c r="F201" s="16"/>
    </row>
    <row r="202" spans="1:9" s="92" customFormat="1" ht="12.75" customHeight="1" x14ac:dyDescent="0.2">
      <c r="A202" s="101" t="s">
        <v>921</v>
      </c>
      <c r="B202" s="14"/>
      <c r="C202" s="14"/>
      <c r="D202" s="14"/>
      <c r="E202" s="14"/>
      <c r="F202" s="16"/>
    </row>
    <row r="203" spans="1:9" s="92" customFormat="1" ht="12.75" customHeight="1" x14ac:dyDescent="0.2">
      <c r="A203" s="101" t="s">
        <v>274</v>
      </c>
      <c r="B203" s="14"/>
      <c r="C203" s="14"/>
      <c r="D203" s="14"/>
      <c r="E203" s="14"/>
      <c r="F203" s="16"/>
    </row>
    <row r="204" spans="1:9" s="92" customFormat="1" ht="12.75" customHeight="1" x14ac:dyDescent="0.2">
      <c r="A204" s="474" t="s">
        <v>923</v>
      </c>
      <c r="B204" s="33">
        <f>SUM(B201:B203)</f>
        <v>0</v>
      </c>
      <c r="C204" s="33">
        <f>SUM(C201:C203)</f>
        <v>0</v>
      </c>
      <c r="D204" s="33">
        <f>SUM(D201:D203)</f>
        <v>0</v>
      </c>
      <c r="E204" s="33">
        <f>SUM(E201:E203)</f>
        <v>0</v>
      </c>
      <c r="F204" s="17">
        <f>SUM(F201:F203)</f>
        <v>0</v>
      </c>
    </row>
    <row r="205" spans="1:9" s="92" customFormat="1" ht="12.75" customHeight="1" x14ac:dyDescent="0.2">
      <c r="A205" s="474" t="s">
        <v>924</v>
      </c>
      <c r="B205" s="33">
        <f>B192-B204</f>
        <v>0</v>
      </c>
      <c r="C205" s="33">
        <f>C192-C204</f>
        <v>0</v>
      </c>
      <c r="D205" s="33">
        <f>C192-D204</f>
        <v>0</v>
      </c>
      <c r="E205" s="33">
        <f>C192-E204</f>
        <v>0</v>
      </c>
      <c r="F205" s="102"/>
    </row>
    <row r="206" spans="1:9" ht="14.25" customHeight="1" x14ac:dyDescent="0.2">
      <c r="A206" s="790" t="s">
        <v>1127</v>
      </c>
      <c r="B206" s="790"/>
      <c r="C206" s="790"/>
      <c r="D206" s="790"/>
      <c r="E206" s="790"/>
      <c r="F206" s="793"/>
      <c r="G206" s="793"/>
      <c r="H206" s="793"/>
      <c r="I206" s="793"/>
    </row>
    <row r="207" spans="1:9" s="92" customFormat="1" ht="11.25" customHeight="1" x14ac:dyDescent="0.2"/>
    <row r="208" spans="1:9" ht="11.25" customHeight="1" x14ac:dyDescent="0.2">
      <c r="A208" s="794"/>
      <c r="B208" s="794"/>
      <c r="C208" s="794"/>
      <c r="D208" s="794"/>
      <c r="E208" s="794"/>
      <c r="F208" s="794"/>
      <c r="G208" s="794"/>
      <c r="H208" s="794"/>
      <c r="I208" s="794"/>
    </row>
    <row r="211" spans="1:9" s="256" customFormat="1" ht="11.25" customHeight="1" x14ac:dyDescent="0.2">
      <c r="A211" s="459" t="s">
        <v>1118</v>
      </c>
      <c r="B211" s="459" t="s">
        <v>1120</v>
      </c>
      <c r="D211" s="459" t="s">
        <v>1122</v>
      </c>
      <c r="F211" s="461"/>
      <c r="H211" s="459" t="s">
        <v>1141</v>
      </c>
      <c r="I211" s="462"/>
    </row>
    <row r="212" spans="1:9" s="256" customFormat="1" ht="11.25" customHeight="1" x14ac:dyDescent="0.2">
      <c r="A212" s="459" t="s">
        <v>1119</v>
      </c>
      <c r="B212" s="459" t="s">
        <v>1121</v>
      </c>
      <c r="D212" s="459" t="s">
        <v>1123</v>
      </c>
      <c r="F212" s="461"/>
      <c r="H212" s="459" t="s">
        <v>1142</v>
      </c>
      <c r="I212" s="460"/>
    </row>
    <row r="213" spans="1:9" s="256" customFormat="1" ht="11.25" customHeight="1" x14ac:dyDescent="0.2">
      <c r="A213" s="462"/>
      <c r="B213" s="459" t="s">
        <v>1137</v>
      </c>
      <c r="D213" s="459" t="s">
        <v>1138</v>
      </c>
      <c r="F213" s="462"/>
      <c r="H213" s="459" t="s">
        <v>1143</v>
      </c>
      <c r="I213" s="462"/>
    </row>
  </sheetData>
  <dataConsolidate/>
  <mergeCells count="41">
    <mergeCell ref="F137:F139"/>
    <mergeCell ref="C163:C165"/>
    <mergeCell ref="C137:C139"/>
    <mergeCell ref="B173:B175"/>
    <mergeCell ref="C107:C109"/>
    <mergeCell ref="D137:D139"/>
    <mergeCell ref="E137:E139"/>
    <mergeCell ref="E173:E175"/>
    <mergeCell ref="F173:F175"/>
    <mergeCell ref="B187:B189"/>
    <mergeCell ref="B163:B165"/>
    <mergeCell ref="D173:D175"/>
    <mergeCell ref="A97:A98"/>
    <mergeCell ref="B107:B109"/>
    <mergeCell ref="A137:A139"/>
    <mergeCell ref="B137:B139"/>
    <mergeCell ref="A173:A175"/>
    <mergeCell ref="A153:A155"/>
    <mergeCell ref="B153:B155"/>
    <mergeCell ref="B97:B98"/>
    <mergeCell ref="C173:C175"/>
    <mergeCell ref="C187:C189"/>
    <mergeCell ref="A11:F11"/>
    <mergeCell ref="B18:B20"/>
    <mergeCell ref="C18:C20"/>
    <mergeCell ref="B84:B86"/>
    <mergeCell ref="A49:A51"/>
    <mergeCell ref="A84:A86"/>
    <mergeCell ref="D49:D51"/>
    <mergeCell ref="E49:E51"/>
    <mergeCell ref="F49:F51"/>
    <mergeCell ref="B49:B51"/>
    <mergeCell ref="C49:C51"/>
    <mergeCell ref="A206:I206"/>
    <mergeCell ref="A208:I208"/>
    <mergeCell ref="E198:E200"/>
    <mergeCell ref="A198:A200"/>
    <mergeCell ref="B198:B200"/>
    <mergeCell ref="C198:C200"/>
    <mergeCell ref="F198:F200"/>
    <mergeCell ref="D198:D200"/>
  </mergeCells>
  <phoneticPr fontId="3" type="noConversion"/>
  <printOptions horizontalCentered="1"/>
  <pageMargins left="0.39370078740157483" right="0.39370078740157483" top="0.78740157480314965" bottom="0.78740157480314965" header="0" footer="0.19685039370078741"/>
  <pageSetup paperSize="9" scale="6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J265"/>
  <sheetViews>
    <sheetView showGridLines="0" zoomScaleNormal="100" workbookViewId="0"/>
  </sheetViews>
  <sheetFormatPr defaultColWidth="16.7109375" defaultRowHeight="11.25" customHeight="1" x14ac:dyDescent="0.2"/>
  <cols>
    <col min="1" max="1" width="56.28515625" style="89" customWidth="1"/>
    <col min="2" max="2" width="16.7109375" style="89" customWidth="1"/>
    <col min="3" max="3" width="16.7109375" style="126" customWidth="1"/>
    <col min="4" max="8" width="16.7109375" style="89" customWidth="1"/>
    <col min="9" max="254" width="7.85546875" style="89" customWidth="1"/>
    <col min="255" max="255" width="55" style="89" customWidth="1"/>
    <col min="256" max="16384" width="16.7109375" style="89"/>
  </cols>
  <sheetData>
    <row r="1" spans="1:10" ht="12.75" x14ac:dyDescent="0.2">
      <c r="A1" s="125"/>
    </row>
    <row r="2" spans="1:10" ht="25.5" customHeight="1" x14ac:dyDescent="0.2">
      <c r="A2" s="417" t="s">
        <v>1113</v>
      </c>
    </row>
    <row r="3" spans="1:10" ht="15.75" customHeight="1" x14ac:dyDescent="0.2">
      <c r="A3" s="418" t="s">
        <v>1114</v>
      </c>
    </row>
    <row r="4" spans="1:10" ht="15.75" customHeight="1" x14ac:dyDescent="0.2">
      <c r="A4" s="418" t="s">
        <v>1115</v>
      </c>
    </row>
    <row r="5" spans="1:10" ht="15.75" customHeight="1" x14ac:dyDescent="0.2">
      <c r="A5" s="418" t="s">
        <v>1116</v>
      </c>
    </row>
    <row r="6" spans="1:10" ht="15.75" x14ac:dyDescent="0.25">
      <c r="A6" s="40" t="s">
        <v>517</v>
      </c>
    </row>
    <row r="7" spans="1:10" ht="12.75" x14ac:dyDescent="0.2">
      <c r="A7" s="101"/>
      <c r="B7" s="101"/>
      <c r="C7" s="105"/>
      <c r="D7" s="101"/>
    </row>
    <row r="8" spans="1:10" ht="12.75" x14ac:dyDescent="0.2">
      <c r="A8" s="332" t="s">
        <v>1113</v>
      </c>
      <c r="B8" s="42"/>
      <c r="C8" s="42"/>
      <c r="D8" s="42"/>
    </row>
    <row r="9" spans="1:10" ht="12.75" x14ac:dyDescent="0.2">
      <c r="A9" s="42" t="s">
        <v>64</v>
      </c>
      <c r="B9" s="42"/>
      <c r="C9" s="42"/>
      <c r="D9" s="42"/>
    </row>
    <row r="10" spans="1:10" ht="12.75" x14ac:dyDescent="0.2">
      <c r="A10" s="43" t="s">
        <v>735</v>
      </c>
      <c r="B10" s="43"/>
      <c r="C10" s="43"/>
      <c r="D10" s="43"/>
    </row>
    <row r="11" spans="1:10" ht="12.75" x14ac:dyDescent="0.2">
      <c r="A11" s="798" t="s">
        <v>66</v>
      </c>
      <c r="B11" s="798"/>
      <c r="C11" s="798"/>
      <c r="D11" s="798"/>
    </row>
    <row r="12" spans="1:10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  <c r="H12" s="436"/>
      <c r="I12" s="436"/>
      <c r="J12" s="436"/>
    </row>
    <row r="13" spans="1:10" ht="12.75" x14ac:dyDescent="0.2">
      <c r="A13" s="229" t="s">
        <v>1117</v>
      </c>
      <c r="B13" s="9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39"/>
      <c r="D13" s="39"/>
    </row>
    <row r="14" spans="1:10" ht="12.75" hidden="1" customHeight="1" x14ac:dyDescent="0.2">
      <c r="A14" s="798"/>
      <c r="B14" s="798"/>
      <c r="C14" s="798"/>
      <c r="D14" s="798"/>
    </row>
    <row r="15" spans="1:10" ht="12.75" hidden="1" customHeight="1" x14ac:dyDescent="0.2">
      <c r="A15" s="798"/>
      <c r="B15" s="798"/>
      <c r="C15" s="798"/>
      <c r="D15" s="798"/>
    </row>
    <row r="16" spans="1:10" ht="11.25" hidden="1" customHeight="1" x14ac:dyDescent="0.2">
      <c r="A16" s="42"/>
      <c r="B16" s="42"/>
      <c r="C16" s="42"/>
      <c r="D16" s="42"/>
    </row>
    <row r="17" spans="1:4" ht="11.25" customHeight="1" x14ac:dyDescent="0.2">
      <c r="A17" s="39"/>
      <c r="B17" s="39"/>
      <c r="C17" s="39"/>
      <c r="D17" s="39"/>
    </row>
    <row r="18" spans="1:4" ht="11.25" customHeight="1" x14ac:dyDescent="0.2">
      <c r="A18" s="88" t="s">
        <v>518</v>
      </c>
      <c r="C18" s="47" t="s">
        <v>519</v>
      </c>
      <c r="D18" s="49"/>
    </row>
    <row r="19" spans="1:4" ht="11.25" customHeight="1" x14ac:dyDescent="0.2">
      <c r="A19" s="480"/>
      <c r="B19" s="814" t="s">
        <v>184</v>
      </c>
      <c r="C19" s="779" t="s">
        <v>68</v>
      </c>
      <c r="D19" s="127"/>
    </row>
    <row r="20" spans="1:4" ht="11.25" customHeight="1" x14ac:dyDescent="0.2">
      <c r="A20" s="465" t="s">
        <v>520</v>
      </c>
      <c r="B20" s="866"/>
      <c r="C20" s="780"/>
      <c r="D20" s="126"/>
    </row>
    <row r="21" spans="1:4" ht="11.25" customHeight="1" x14ac:dyDescent="0.2">
      <c r="A21" s="481"/>
      <c r="B21" s="867"/>
      <c r="C21" s="781"/>
      <c r="D21" s="126"/>
    </row>
    <row r="22" spans="1:4" ht="11.25" customHeight="1" x14ac:dyDescent="0.2">
      <c r="A22" s="46" t="s">
        <v>639</v>
      </c>
      <c r="B22" s="662">
        <f>B23+B29+B30+B33+B42</f>
        <v>1201983466.75</v>
      </c>
      <c r="C22" s="663">
        <f>C23+C29+C30+C33+C42</f>
        <v>931897008.72000003</v>
      </c>
      <c r="D22" s="86"/>
    </row>
    <row r="23" spans="1:4" ht="11.25" customHeight="1" x14ac:dyDescent="0.2">
      <c r="A23" s="128" t="s">
        <v>629</v>
      </c>
      <c r="B23" s="664">
        <f>SUM(B24:B28)</f>
        <v>351012000</v>
      </c>
      <c r="C23" s="663">
        <f>SUM(C24:C28)</f>
        <v>296460809.95999998</v>
      </c>
      <c r="D23" s="86"/>
    </row>
    <row r="24" spans="1:4" ht="11.25" customHeight="1" x14ac:dyDescent="0.2">
      <c r="A24" s="129" t="s">
        <v>643</v>
      </c>
      <c r="B24" s="664">
        <v>130330000</v>
      </c>
      <c r="C24" s="663">
        <v>110136753.03</v>
      </c>
      <c r="D24" s="130"/>
    </row>
    <row r="25" spans="1:4" ht="11.25" customHeight="1" x14ac:dyDescent="0.2">
      <c r="A25" s="46" t="s">
        <v>640</v>
      </c>
      <c r="B25" s="664">
        <v>95380000</v>
      </c>
      <c r="C25" s="663">
        <v>80850937.159999996</v>
      </c>
      <c r="D25" s="130"/>
    </row>
    <row r="26" spans="1:4" ht="11.25" customHeight="1" x14ac:dyDescent="0.2">
      <c r="A26" s="46" t="s">
        <v>641</v>
      </c>
      <c r="B26" s="664">
        <v>50587000</v>
      </c>
      <c r="C26" s="663">
        <v>45787626.240000002</v>
      </c>
      <c r="D26" s="130"/>
    </row>
    <row r="27" spans="1:4" ht="11.25" customHeight="1" x14ac:dyDescent="0.2">
      <c r="A27" s="46" t="s">
        <v>642</v>
      </c>
      <c r="B27" s="664">
        <v>41033000</v>
      </c>
      <c r="C27" s="663">
        <v>27116862.629999999</v>
      </c>
      <c r="D27" s="130"/>
    </row>
    <row r="28" spans="1:4" ht="11.25" customHeight="1" x14ac:dyDescent="0.2">
      <c r="A28" s="46" t="s">
        <v>715</v>
      </c>
      <c r="B28" s="664">
        <v>33682000</v>
      </c>
      <c r="C28" s="663">
        <v>32568630.899999999</v>
      </c>
      <c r="D28" s="130"/>
    </row>
    <row r="29" spans="1:4" ht="11.25" customHeight="1" x14ac:dyDescent="0.2">
      <c r="A29" s="46" t="s">
        <v>630</v>
      </c>
      <c r="B29" s="664">
        <v>72723300</v>
      </c>
      <c r="C29" s="663">
        <v>42161274.159999996</v>
      </c>
      <c r="D29" s="86"/>
    </row>
    <row r="30" spans="1:4" ht="11.25" customHeight="1" x14ac:dyDescent="0.2">
      <c r="A30" s="46" t="s">
        <v>631</v>
      </c>
      <c r="B30" s="664">
        <f>SUM(B31:B32)</f>
        <v>19372000.309999999</v>
      </c>
      <c r="C30" s="663">
        <f>SUM(C31:C32)</f>
        <v>29257954.43</v>
      </c>
      <c r="D30" s="130"/>
    </row>
    <row r="31" spans="1:4" ht="11.25" customHeight="1" x14ac:dyDescent="0.2">
      <c r="A31" s="46" t="s">
        <v>644</v>
      </c>
      <c r="B31" s="664">
        <v>18227000.309999999</v>
      </c>
      <c r="C31" s="663">
        <v>28222259.149999999</v>
      </c>
      <c r="D31" s="130"/>
    </row>
    <row r="32" spans="1:4" ht="11.25" customHeight="1" x14ac:dyDescent="0.2">
      <c r="A32" s="46" t="s">
        <v>626</v>
      </c>
      <c r="B32" s="664">
        <v>1145000</v>
      </c>
      <c r="C32" s="663">
        <v>1035695.28</v>
      </c>
      <c r="D32" s="86"/>
    </row>
    <row r="33" spans="1:4" ht="11.25" customHeight="1" x14ac:dyDescent="0.2">
      <c r="A33" s="46" t="s">
        <v>632</v>
      </c>
      <c r="B33" s="664">
        <f>SUM(B34:B41)</f>
        <v>618128971.14999998</v>
      </c>
      <c r="C33" s="663">
        <f>SUM(C34:C41)</f>
        <v>461079297.48999995</v>
      </c>
      <c r="D33" s="130"/>
    </row>
    <row r="34" spans="1:4" ht="11.25" customHeight="1" x14ac:dyDescent="0.2">
      <c r="A34" s="46" t="s">
        <v>645</v>
      </c>
      <c r="B34" s="664">
        <v>62850000</v>
      </c>
      <c r="C34" s="663">
        <v>49871239.539999999</v>
      </c>
      <c r="D34" s="130"/>
    </row>
    <row r="35" spans="1:4" ht="11.25" customHeight="1" x14ac:dyDescent="0.2">
      <c r="A35" s="46" t="s">
        <v>646</v>
      </c>
      <c r="B35" s="664">
        <v>251333000</v>
      </c>
      <c r="C35" s="663">
        <v>171744236.53999999</v>
      </c>
      <c r="D35" s="86"/>
    </row>
    <row r="36" spans="1:4" ht="11.25" customHeight="1" x14ac:dyDescent="0.2">
      <c r="A36" s="46" t="s">
        <v>647</v>
      </c>
      <c r="B36" s="664">
        <v>52800000</v>
      </c>
      <c r="C36" s="663">
        <v>52282619.189999998</v>
      </c>
      <c r="D36" s="130"/>
    </row>
    <row r="37" spans="1:4" ht="11.25" customHeight="1" x14ac:dyDescent="0.2">
      <c r="A37" s="46" t="s">
        <v>648</v>
      </c>
      <c r="B37" s="664">
        <v>800000</v>
      </c>
      <c r="C37" s="663">
        <v>46738.63</v>
      </c>
      <c r="D37" s="130"/>
    </row>
    <row r="38" spans="1:4" ht="11.25" customHeight="1" x14ac:dyDescent="0.2">
      <c r="A38" s="46" t="s">
        <v>649</v>
      </c>
      <c r="B38" s="664">
        <v>4000</v>
      </c>
      <c r="C38" s="663">
        <v>0</v>
      </c>
      <c r="D38" s="130"/>
    </row>
    <row r="39" spans="1:4" ht="11.25" customHeight="1" x14ac:dyDescent="0.2">
      <c r="A39" s="46" t="s">
        <v>650</v>
      </c>
      <c r="B39" s="664">
        <v>1440000</v>
      </c>
      <c r="C39" s="663">
        <v>1308816.77</v>
      </c>
      <c r="D39" s="130"/>
    </row>
    <row r="40" spans="1:4" ht="11.25" customHeight="1" x14ac:dyDescent="0.2">
      <c r="A40" s="46" t="s">
        <v>651</v>
      </c>
      <c r="B40" s="664">
        <v>133971000</v>
      </c>
      <c r="C40" s="663">
        <v>100708256.56999999</v>
      </c>
      <c r="D40" s="130"/>
    </row>
    <row r="41" spans="1:4" ht="11.25" customHeight="1" x14ac:dyDescent="0.2">
      <c r="A41" s="46" t="s">
        <v>652</v>
      </c>
      <c r="B41" s="664">
        <v>114930971.15000001</v>
      </c>
      <c r="C41" s="663">
        <v>85117390.25</v>
      </c>
      <c r="D41" s="86"/>
    </row>
    <row r="42" spans="1:4" ht="11.25" customHeight="1" x14ac:dyDescent="0.2">
      <c r="A42" s="46" t="s">
        <v>633</v>
      </c>
      <c r="B42" s="664">
        <f>SUM(B43:B44)</f>
        <v>140747195.28999999</v>
      </c>
      <c r="C42" s="663">
        <f>SUM(C43:C44)</f>
        <v>102937672.68000001</v>
      </c>
      <c r="D42" s="130"/>
    </row>
    <row r="43" spans="1:4" ht="11.25" customHeight="1" x14ac:dyDescent="0.2">
      <c r="A43" s="46" t="s">
        <v>653</v>
      </c>
      <c r="B43" s="664"/>
      <c r="C43" s="663"/>
      <c r="D43" s="130"/>
    </row>
    <row r="44" spans="1:4" ht="11.25" customHeight="1" x14ac:dyDescent="0.2">
      <c r="A44" s="46" t="s">
        <v>654</v>
      </c>
      <c r="B44" s="664">
        <v>140747195.28999999</v>
      </c>
      <c r="C44" s="663">
        <v>102937672.68000001</v>
      </c>
      <c r="D44" s="86"/>
    </row>
    <row r="45" spans="1:4" ht="11.25" customHeight="1" x14ac:dyDescent="0.2">
      <c r="A45" s="46" t="s">
        <v>655</v>
      </c>
      <c r="B45" s="664">
        <f>B22-B31-B43</f>
        <v>1183756466.4400001</v>
      </c>
      <c r="C45" s="663">
        <f>C22-C31-C43</f>
        <v>903674749.57000005</v>
      </c>
      <c r="D45" s="130"/>
    </row>
    <row r="46" spans="1:4" ht="11.25" customHeight="1" x14ac:dyDescent="0.2">
      <c r="A46" s="46" t="s">
        <v>656</v>
      </c>
      <c r="B46" s="664">
        <f>B47+B48+B49+B53+B56</f>
        <v>5271606.7</v>
      </c>
      <c r="C46" s="663">
        <f>C47+C48+C49+C53+C56</f>
        <v>3196379.12</v>
      </c>
      <c r="D46" s="130"/>
    </row>
    <row r="47" spans="1:4" s="131" customFormat="1" ht="11.25" customHeight="1" x14ac:dyDescent="0.2">
      <c r="A47" s="46" t="s">
        <v>634</v>
      </c>
      <c r="B47" s="664"/>
      <c r="C47" s="663"/>
      <c r="D47" s="130"/>
    </row>
    <row r="48" spans="1:4" ht="11.25" customHeight="1" x14ac:dyDescent="0.2">
      <c r="A48" s="46" t="s">
        <v>635</v>
      </c>
      <c r="B48" s="664"/>
      <c r="C48" s="663"/>
      <c r="D48" s="86"/>
    </row>
    <row r="49" spans="1:4" ht="11.25" customHeight="1" x14ac:dyDescent="0.2">
      <c r="A49" s="46" t="s">
        <v>636</v>
      </c>
      <c r="B49" s="664">
        <f>SUM(B50:B52)</f>
        <v>2773500</v>
      </c>
      <c r="C49" s="663">
        <f>SUM(C50:C52)</f>
        <v>2386579.64</v>
      </c>
      <c r="D49" s="130"/>
    </row>
    <row r="50" spans="1:4" ht="11.25" customHeight="1" x14ac:dyDescent="0.2">
      <c r="A50" s="46" t="s">
        <v>661</v>
      </c>
      <c r="B50" s="664"/>
      <c r="C50" s="663"/>
      <c r="D50" s="130"/>
    </row>
    <row r="51" spans="1:4" ht="11.25" customHeight="1" x14ac:dyDescent="0.2">
      <c r="A51" s="46" t="s">
        <v>660</v>
      </c>
      <c r="B51" s="664"/>
      <c r="C51" s="663"/>
      <c r="D51" s="130"/>
    </row>
    <row r="52" spans="1:4" ht="11.25" customHeight="1" x14ac:dyDescent="0.2">
      <c r="A52" s="46" t="s">
        <v>659</v>
      </c>
      <c r="B52" s="664">
        <v>2773500</v>
      </c>
      <c r="C52" s="663">
        <v>2386579.64</v>
      </c>
      <c r="D52" s="130"/>
    </row>
    <row r="53" spans="1:4" ht="11.25" customHeight="1" x14ac:dyDescent="0.2">
      <c r="A53" s="46" t="s">
        <v>637</v>
      </c>
      <c r="B53" s="664">
        <f>SUM(B54:B55)</f>
        <v>2498106.7000000002</v>
      </c>
      <c r="C53" s="663">
        <f>SUM(C54:C55)</f>
        <v>809799.48</v>
      </c>
      <c r="D53" s="130"/>
    </row>
    <row r="54" spans="1:4" ht="11.25" customHeight="1" x14ac:dyDescent="0.2">
      <c r="A54" s="46" t="s">
        <v>657</v>
      </c>
      <c r="B54" s="664">
        <v>2230506.7000000002</v>
      </c>
      <c r="C54" s="663">
        <v>401910.7</v>
      </c>
      <c r="D54" s="130"/>
    </row>
    <row r="55" spans="1:4" ht="11.25" customHeight="1" x14ac:dyDescent="0.2">
      <c r="A55" s="46" t="s">
        <v>658</v>
      </c>
      <c r="B55" s="664">
        <v>267600</v>
      </c>
      <c r="C55" s="663">
        <v>407888.78</v>
      </c>
      <c r="D55" s="130"/>
    </row>
    <row r="56" spans="1:4" ht="11.25" customHeight="1" x14ac:dyDescent="0.2">
      <c r="A56" s="46" t="s">
        <v>638</v>
      </c>
      <c r="B56" s="664">
        <f>SUM(B57:B58)</f>
        <v>0</v>
      </c>
      <c r="C56" s="663">
        <f>SUM(C57:C58)</f>
        <v>0</v>
      </c>
      <c r="D56" s="130"/>
    </row>
    <row r="57" spans="1:4" ht="11.25" customHeight="1" x14ac:dyDescent="0.2">
      <c r="A57" s="46" t="s">
        <v>662</v>
      </c>
      <c r="B57" s="664"/>
      <c r="C57" s="663"/>
      <c r="D57" s="130"/>
    </row>
    <row r="58" spans="1:4" ht="11.25" customHeight="1" x14ac:dyDescent="0.2">
      <c r="A58" s="46" t="s">
        <v>663</v>
      </c>
      <c r="B58" s="664"/>
      <c r="C58" s="663"/>
      <c r="D58" s="130"/>
    </row>
    <row r="59" spans="1:4" ht="11.25" customHeight="1" x14ac:dyDescent="0.2">
      <c r="A59" s="46" t="s">
        <v>664</v>
      </c>
      <c r="B59" s="664">
        <f>B46-B47-B48-B50-B51-B57</f>
        <v>5271606.7</v>
      </c>
      <c r="C59" s="663">
        <f>C46-C47-C48-C50-C51-C57</f>
        <v>3196379.12</v>
      </c>
      <c r="D59" s="130"/>
    </row>
    <row r="60" spans="1:4" ht="11.25" customHeight="1" x14ac:dyDescent="0.2">
      <c r="A60" s="482" t="s">
        <v>665</v>
      </c>
      <c r="B60" s="633">
        <f>B45+B59</f>
        <v>1189028073.1400001</v>
      </c>
      <c r="C60" s="634">
        <f>C45+C59</f>
        <v>906871128.69000006</v>
      </c>
      <c r="D60" s="86"/>
    </row>
    <row r="61" spans="1:4" ht="11.25" hidden="1" customHeight="1" x14ac:dyDescent="0.2">
      <c r="A61" s="71"/>
      <c r="B61" s="132"/>
      <c r="C61" s="133"/>
      <c r="D61" s="86"/>
    </row>
    <row r="62" spans="1:4" ht="11.25" customHeight="1" x14ac:dyDescent="0.2">
      <c r="A62" s="134"/>
      <c r="B62" s="135"/>
      <c r="C62" s="105"/>
      <c r="D62" s="105"/>
    </row>
    <row r="63" spans="1:4" ht="11.25" hidden="1" customHeight="1" x14ac:dyDescent="0.2">
      <c r="A63" s="46"/>
      <c r="B63" s="105"/>
      <c r="C63" s="105"/>
      <c r="D63" s="105"/>
    </row>
    <row r="64" spans="1:4" ht="11.25" hidden="1" customHeight="1" x14ac:dyDescent="0.2">
      <c r="A64" s="46"/>
      <c r="B64" s="105"/>
      <c r="C64" s="105"/>
      <c r="D64" s="105"/>
    </row>
    <row r="65" spans="1:10" ht="11.25" hidden="1" customHeight="1" x14ac:dyDescent="0.2">
      <c r="A65" s="46"/>
      <c r="B65" s="105"/>
      <c r="C65" s="105"/>
      <c r="D65" s="105"/>
    </row>
    <row r="66" spans="1:10" ht="12.75" customHeight="1" x14ac:dyDescent="0.2">
      <c r="A66" s="856" t="s">
        <v>521</v>
      </c>
      <c r="B66" s="784" t="s">
        <v>694</v>
      </c>
      <c r="C66" s="863" t="str">
        <f>IF(IFERROR(FIND("TRIMESTRE",A13,1),0)&gt;0,"Até o Trimestre",IF(IFERROR(FIND("BIMESTRE",A13,1),0)&gt;0,"Até o Bimestre","Até o Mês"))</f>
        <v>Até o Mês</v>
      </c>
      <c r="D66" s="864"/>
      <c r="E66" s="864"/>
      <c r="F66" s="864"/>
      <c r="G66" s="864"/>
      <c r="H66" s="865"/>
      <c r="I66" s="131"/>
      <c r="J66" s="131"/>
    </row>
    <row r="67" spans="1:10" ht="15" customHeight="1" x14ac:dyDescent="0.2">
      <c r="A67" s="857"/>
      <c r="B67" s="840"/>
      <c r="C67" s="840" t="s">
        <v>695</v>
      </c>
      <c r="D67" s="840" t="s">
        <v>96</v>
      </c>
      <c r="E67" s="840" t="s">
        <v>699</v>
      </c>
      <c r="F67" s="784" t="s">
        <v>700</v>
      </c>
      <c r="G67" s="842" t="s">
        <v>696</v>
      </c>
      <c r="H67" s="843"/>
      <c r="I67" s="131"/>
      <c r="J67" s="131"/>
    </row>
    <row r="68" spans="1:10" ht="23.25" customHeight="1" x14ac:dyDescent="0.2">
      <c r="A68" s="857"/>
      <c r="B68" s="840"/>
      <c r="C68" s="840"/>
      <c r="D68" s="840"/>
      <c r="E68" s="868"/>
      <c r="F68" s="840"/>
      <c r="G68" s="844"/>
      <c r="H68" s="845"/>
      <c r="I68" s="131"/>
      <c r="J68" s="131"/>
    </row>
    <row r="69" spans="1:10" ht="11.25" customHeight="1" x14ac:dyDescent="0.2">
      <c r="A69" s="857"/>
      <c r="B69" s="840"/>
      <c r="C69" s="840"/>
      <c r="D69" s="840"/>
      <c r="E69" s="868"/>
      <c r="F69" s="840"/>
      <c r="G69" s="846"/>
      <c r="H69" s="847"/>
      <c r="I69" s="131"/>
      <c r="J69" s="131"/>
    </row>
    <row r="70" spans="1:10" ht="11.25" customHeight="1" x14ac:dyDescent="0.2">
      <c r="A70" s="858"/>
      <c r="B70" s="841"/>
      <c r="C70" s="841"/>
      <c r="D70" s="841"/>
      <c r="E70" s="869"/>
      <c r="F70" s="841"/>
      <c r="G70" s="483" t="s">
        <v>697</v>
      </c>
      <c r="H70" s="484" t="s">
        <v>698</v>
      </c>
      <c r="I70" s="131"/>
      <c r="J70" s="131"/>
    </row>
    <row r="71" spans="1:10" ht="11.25" customHeight="1" x14ac:dyDescent="0.2">
      <c r="A71" s="136" t="s">
        <v>702</v>
      </c>
      <c r="B71" s="663">
        <f t="shared" ref="B71:H71" si="0">SUM(B72:B74)</f>
        <v>1192648773.8</v>
      </c>
      <c r="C71" s="664">
        <f t="shared" si="0"/>
        <v>845518316.02999997</v>
      </c>
      <c r="D71" s="663">
        <f t="shared" si="0"/>
        <v>677892642.88999999</v>
      </c>
      <c r="E71" s="665">
        <f t="shared" si="0"/>
        <v>621560672.12</v>
      </c>
      <c r="F71" s="663">
        <f t="shared" si="0"/>
        <v>13668637.470000001</v>
      </c>
      <c r="G71" s="664">
        <f t="shared" si="0"/>
        <v>43137617.740000002</v>
      </c>
      <c r="H71" s="663">
        <f t="shared" si="0"/>
        <v>43120790.829999998</v>
      </c>
    </row>
    <row r="72" spans="1:10" ht="11.25" customHeight="1" x14ac:dyDescent="0.2">
      <c r="A72" s="136" t="s">
        <v>141</v>
      </c>
      <c r="B72" s="663">
        <v>506246795.50999999</v>
      </c>
      <c r="C72" s="664">
        <v>311554516.12</v>
      </c>
      <c r="D72" s="663">
        <v>311451110.68000001</v>
      </c>
      <c r="E72" s="665">
        <v>276133181.94</v>
      </c>
      <c r="F72" s="663">
        <v>6361986.3600000003</v>
      </c>
      <c r="G72" s="664">
        <v>28728.22</v>
      </c>
      <c r="H72" s="663">
        <v>28728.22</v>
      </c>
    </row>
    <row r="73" spans="1:10" ht="11.25" customHeight="1" x14ac:dyDescent="0.2">
      <c r="A73" s="136" t="s">
        <v>703</v>
      </c>
      <c r="B73" s="663">
        <v>6000100</v>
      </c>
      <c r="C73" s="664">
        <v>2550858.9300000002</v>
      </c>
      <c r="D73" s="663">
        <v>2550858.9300000002</v>
      </c>
      <c r="E73" s="665">
        <v>2550858.9300000002</v>
      </c>
      <c r="F73" s="663">
        <v>0</v>
      </c>
      <c r="G73" s="664">
        <v>0</v>
      </c>
      <c r="H73" s="663">
        <v>0</v>
      </c>
    </row>
    <row r="74" spans="1:10" ht="11.25" customHeight="1" x14ac:dyDescent="0.2">
      <c r="A74" s="136" t="s">
        <v>142</v>
      </c>
      <c r="B74" s="663">
        <v>680401878.28999996</v>
      </c>
      <c r="C74" s="664">
        <v>531412940.98000002</v>
      </c>
      <c r="D74" s="663">
        <v>363890673.27999997</v>
      </c>
      <c r="E74" s="665">
        <v>342876631.25</v>
      </c>
      <c r="F74" s="663">
        <v>7306651.1100000003</v>
      </c>
      <c r="G74" s="664">
        <v>43108889.520000003</v>
      </c>
      <c r="H74" s="663">
        <v>43092062.609999999</v>
      </c>
    </row>
    <row r="75" spans="1:10" ht="11.25" customHeight="1" x14ac:dyDescent="0.2">
      <c r="A75" s="136" t="s">
        <v>704</v>
      </c>
      <c r="B75" s="663">
        <f t="shared" ref="B75:H75" si="1">B71-B73</f>
        <v>1186648673.8</v>
      </c>
      <c r="C75" s="664">
        <f t="shared" si="1"/>
        <v>842967457.10000002</v>
      </c>
      <c r="D75" s="663">
        <f t="shared" si="1"/>
        <v>675341783.96000004</v>
      </c>
      <c r="E75" s="665">
        <f t="shared" si="1"/>
        <v>619009813.19000006</v>
      </c>
      <c r="F75" s="663">
        <f t="shared" si="1"/>
        <v>13668637.470000001</v>
      </c>
      <c r="G75" s="664">
        <f t="shared" si="1"/>
        <v>43137617.740000002</v>
      </c>
      <c r="H75" s="663">
        <f t="shared" si="1"/>
        <v>43120790.829999998</v>
      </c>
    </row>
    <row r="76" spans="1:10" ht="11.25" customHeight="1" x14ac:dyDescent="0.2">
      <c r="A76" s="136" t="s">
        <v>705</v>
      </c>
      <c r="B76" s="663">
        <f t="shared" ref="B76:H76" si="2">B77+B78+B83</f>
        <v>132557683.17</v>
      </c>
      <c r="C76" s="664">
        <f t="shared" si="2"/>
        <v>78634157.359999999</v>
      </c>
      <c r="D76" s="663">
        <f t="shared" si="2"/>
        <v>29309315.279999997</v>
      </c>
      <c r="E76" s="665">
        <f t="shared" si="2"/>
        <v>25919468.899999999</v>
      </c>
      <c r="F76" s="663">
        <f t="shared" si="2"/>
        <v>1031497.89</v>
      </c>
      <c r="G76" s="664">
        <f t="shared" si="2"/>
        <v>14262848.970000001</v>
      </c>
      <c r="H76" s="663">
        <f t="shared" si="2"/>
        <v>14157548.970000001</v>
      </c>
    </row>
    <row r="77" spans="1:10" ht="11.25" customHeight="1" x14ac:dyDescent="0.2">
      <c r="A77" s="54" t="s">
        <v>516</v>
      </c>
      <c r="B77" s="663">
        <v>123057583.17</v>
      </c>
      <c r="C77" s="664">
        <v>70679499.799999997</v>
      </c>
      <c r="D77" s="663">
        <v>21354657.719999999</v>
      </c>
      <c r="E77" s="665">
        <v>17964811.34</v>
      </c>
      <c r="F77" s="663">
        <v>1031497.89</v>
      </c>
      <c r="G77" s="664">
        <v>14262848.970000001</v>
      </c>
      <c r="H77" s="663">
        <v>14157548.970000001</v>
      </c>
    </row>
    <row r="78" spans="1:10" ht="11.25" customHeight="1" x14ac:dyDescent="0.2">
      <c r="A78" s="136" t="s">
        <v>193</v>
      </c>
      <c r="B78" s="663">
        <f t="shared" ref="B78:H78" si="3">SUM(B79:B82)</f>
        <v>0</v>
      </c>
      <c r="C78" s="664">
        <f t="shared" si="3"/>
        <v>0</v>
      </c>
      <c r="D78" s="663">
        <f t="shared" si="3"/>
        <v>0</v>
      </c>
      <c r="E78" s="665">
        <f t="shared" si="3"/>
        <v>0</v>
      </c>
      <c r="F78" s="663">
        <f t="shared" si="3"/>
        <v>0</v>
      </c>
      <c r="G78" s="664">
        <f t="shared" si="3"/>
        <v>0</v>
      </c>
      <c r="H78" s="663">
        <f t="shared" si="3"/>
        <v>0</v>
      </c>
    </row>
    <row r="79" spans="1:10" ht="11.25" customHeight="1" x14ac:dyDescent="0.2">
      <c r="A79" s="136" t="s">
        <v>706</v>
      </c>
      <c r="B79" s="663"/>
      <c r="C79" s="664"/>
      <c r="D79" s="663"/>
      <c r="E79" s="665"/>
      <c r="F79" s="663"/>
      <c r="G79" s="664"/>
      <c r="H79" s="663"/>
    </row>
    <row r="80" spans="1:10" ht="11.25" customHeight="1" x14ac:dyDescent="0.2">
      <c r="A80" s="136" t="s">
        <v>707</v>
      </c>
      <c r="B80" s="663"/>
      <c r="C80" s="664"/>
      <c r="D80" s="663"/>
      <c r="E80" s="665"/>
      <c r="F80" s="663"/>
      <c r="G80" s="664"/>
      <c r="H80" s="663"/>
    </row>
    <row r="81" spans="1:8" ht="11.25" customHeight="1" x14ac:dyDescent="0.2">
      <c r="A81" s="136" t="s">
        <v>708</v>
      </c>
      <c r="B81" s="663"/>
      <c r="C81" s="664"/>
      <c r="D81" s="663"/>
      <c r="E81" s="665"/>
      <c r="F81" s="663"/>
      <c r="G81" s="664"/>
      <c r="H81" s="663"/>
    </row>
    <row r="82" spans="1:8" ht="11.25" customHeight="1" x14ac:dyDescent="0.2">
      <c r="A82" s="136" t="s">
        <v>522</v>
      </c>
      <c r="B82" s="663"/>
      <c r="C82" s="664"/>
      <c r="D82" s="663"/>
      <c r="E82" s="665"/>
      <c r="F82" s="663"/>
      <c r="G82" s="664"/>
      <c r="H82" s="663"/>
    </row>
    <row r="83" spans="1:8" ht="11.25" customHeight="1" x14ac:dyDescent="0.2">
      <c r="A83" s="136" t="s">
        <v>709</v>
      </c>
      <c r="B83" s="663">
        <v>9500100</v>
      </c>
      <c r="C83" s="664">
        <v>7954657.5599999996</v>
      </c>
      <c r="D83" s="663">
        <v>7954657.5599999996</v>
      </c>
      <c r="E83" s="665">
        <v>7954657.5599999996</v>
      </c>
      <c r="F83" s="663">
        <v>0</v>
      </c>
      <c r="G83" s="664">
        <v>0</v>
      </c>
      <c r="H83" s="663">
        <v>0</v>
      </c>
    </row>
    <row r="84" spans="1:8" ht="25.5" customHeight="1" x14ac:dyDescent="0.2">
      <c r="A84" s="68" t="s">
        <v>710</v>
      </c>
      <c r="B84" s="663">
        <f t="shared" ref="B84:H84" si="4">B76-B79-B80-B81-B83</f>
        <v>123057583.17</v>
      </c>
      <c r="C84" s="664">
        <f t="shared" si="4"/>
        <v>70679499.799999997</v>
      </c>
      <c r="D84" s="663">
        <f t="shared" si="4"/>
        <v>21354657.719999999</v>
      </c>
      <c r="E84" s="665">
        <f t="shared" si="4"/>
        <v>17964811.34</v>
      </c>
      <c r="F84" s="663">
        <f t="shared" si="4"/>
        <v>1031497.89</v>
      </c>
      <c r="G84" s="664">
        <f t="shared" si="4"/>
        <v>14262848.970000001</v>
      </c>
      <c r="H84" s="663">
        <f t="shared" si="4"/>
        <v>14157548.970000001</v>
      </c>
    </row>
    <row r="85" spans="1:8" ht="11.25" customHeight="1" x14ac:dyDescent="0.2">
      <c r="A85" s="136" t="s">
        <v>711</v>
      </c>
      <c r="B85" s="663">
        <v>12732800</v>
      </c>
      <c r="C85" s="630"/>
      <c r="D85" s="630"/>
      <c r="E85" s="630"/>
      <c r="F85" s="630"/>
      <c r="G85" s="630"/>
      <c r="H85" s="631"/>
    </row>
    <row r="86" spans="1:8" ht="11.25" customHeight="1" x14ac:dyDescent="0.2">
      <c r="A86" s="485" t="s">
        <v>701</v>
      </c>
      <c r="B86" s="666">
        <f>B75+B84+B85</f>
        <v>1322439056.97</v>
      </c>
      <c r="C86" s="667">
        <f t="shared" ref="C86:H86" si="5">C75+C84</f>
        <v>913646956.89999998</v>
      </c>
      <c r="D86" s="666">
        <f t="shared" si="5"/>
        <v>696696441.68000007</v>
      </c>
      <c r="E86" s="668">
        <f t="shared" si="5"/>
        <v>636974624.53000009</v>
      </c>
      <c r="F86" s="667">
        <f t="shared" si="5"/>
        <v>14700135.360000001</v>
      </c>
      <c r="G86" s="667">
        <f t="shared" si="5"/>
        <v>57400466.710000001</v>
      </c>
      <c r="H86" s="666">
        <f t="shared" si="5"/>
        <v>57278339.799999997</v>
      </c>
    </row>
    <row r="87" spans="1:8" ht="11.25" hidden="1" customHeight="1" x14ac:dyDescent="0.2">
      <c r="A87" s="66"/>
      <c r="B87" s="76"/>
      <c r="C87" s="76"/>
      <c r="D87" s="95"/>
      <c r="E87" s="137"/>
      <c r="F87" s="76"/>
      <c r="G87" s="76"/>
      <c r="H87" s="95"/>
    </row>
    <row r="88" spans="1:8" ht="11.25" hidden="1" customHeight="1" x14ac:dyDescent="0.2">
      <c r="A88" s="66"/>
      <c r="B88" s="76"/>
      <c r="C88" s="76"/>
      <c r="D88" s="95"/>
      <c r="E88" s="137"/>
      <c r="F88" s="76"/>
      <c r="G88" s="76"/>
      <c r="H88" s="95"/>
    </row>
    <row r="89" spans="1:8" ht="11.25" hidden="1" customHeight="1" x14ac:dyDescent="0.2">
      <c r="A89" s="66"/>
      <c r="B89" s="76"/>
      <c r="C89" s="76"/>
      <c r="D89" s="95"/>
      <c r="E89" s="137"/>
      <c r="F89" s="76"/>
      <c r="G89" s="76"/>
      <c r="H89" s="95"/>
    </row>
    <row r="90" spans="1:8" ht="11.25" hidden="1" customHeight="1" x14ac:dyDescent="0.2">
      <c r="A90" s="66"/>
      <c r="B90" s="76"/>
      <c r="C90" s="76"/>
      <c r="D90" s="95"/>
      <c r="E90" s="137"/>
      <c r="F90" s="76"/>
      <c r="G90" s="76"/>
      <c r="H90" s="95"/>
    </row>
    <row r="91" spans="1:8" ht="11.25" hidden="1" customHeight="1" x14ac:dyDescent="0.2">
      <c r="A91" s="66"/>
      <c r="B91" s="76"/>
      <c r="C91" s="76"/>
      <c r="D91" s="95"/>
      <c r="E91" s="137"/>
      <c r="F91" s="76"/>
      <c r="G91" s="76"/>
      <c r="H91" s="95"/>
    </row>
    <row r="92" spans="1:8" ht="11.25" hidden="1" customHeight="1" x14ac:dyDescent="0.2">
      <c r="A92" s="66"/>
      <c r="B92" s="76"/>
      <c r="C92" s="76"/>
      <c r="D92" s="95"/>
      <c r="E92" s="137"/>
      <c r="F92" s="76"/>
      <c r="G92" s="76"/>
      <c r="H92" s="95"/>
    </row>
    <row r="93" spans="1:8" ht="11.25" hidden="1" customHeight="1" x14ac:dyDescent="0.2">
      <c r="A93" s="66"/>
      <c r="B93" s="76"/>
      <c r="C93" s="138"/>
      <c r="D93" s="139"/>
      <c r="E93" s="132"/>
      <c r="F93" s="138"/>
      <c r="G93" s="138"/>
      <c r="H93" s="139"/>
    </row>
    <row r="94" spans="1:8" ht="11.25" customHeight="1" x14ac:dyDescent="0.2">
      <c r="A94" s="65"/>
      <c r="B94" s="62"/>
      <c r="C94" s="86"/>
      <c r="D94" s="86"/>
      <c r="E94" s="86"/>
      <c r="F94" s="86"/>
      <c r="G94" s="86"/>
      <c r="H94" s="86"/>
    </row>
    <row r="95" spans="1:8" ht="26.25" customHeight="1" x14ac:dyDescent="0.2">
      <c r="A95" s="486" t="s">
        <v>666</v>
      </c>
      <c r="B95" s="669">
        <f>C60-(E86+F86+H86)</f>
        <v>197918029</v>
      </c>
      <c r="C95" s="86"/>
      <c r="D95" s="86"/>
      <c r="E95" s="86"/>
      <c r="F95" s="86"/>
      <c r="G95" s="86"/>
      <c r="H95" s="130"/>
    </row>
    <row r="96" spans="1:8" ht="11.25" customHeight="1" x14ac:dyDescent="0.2">
      <c r="C96" s="89"/>
    </row>
    <row r="97" spans="1:8" ht="11.25" hidden="1" customHeight="1" x14ac:dyDescent="0.2">
      <c r="A97" s="140"/>
      <c r="B97" s="140"/>
      <c r="C97" s="140"/>
      <c r="D97" s="140"/>
    </row>
    <row r="98" spans="1:8" ht="11.25" hidden="1" customHeight="1" x14ac:dyDescent="0.2">
      <c r="A98" s="140"/>
      <c r="B98" s="140"/>
      <c r="C98" s="140"/>
      <c r="D98" s="140"/>
    </row>
    <row r="99" spans="1:8" ht="11.25" hidden="1" customHeight="1" x14ac:dyDescent="0.2">
      <c r="A99" s="140"/>
      <c r="B99" s="140"/>
      <c r="C99" s="140"/>
      <c r="D99" s="140"/>
    </row>
    <row r="100" spans="1:8" ht="11.25" hidden="1" customHeight="1" x14ac:dyDescent="0.2">
      <c r="C100" s="89"/>
    </row>
    <row r="101" spans="1:8" ht="11.25" hidden="1" customHeight="1" x14ac:dyDescent="0.2">
      <c r="C101" s="89"/>
    </row>
    <row r="102" spans="1:8" ht="11.25" customHeight="1" x14ac:dyDescent="0.2">
      <c r="A102" s="856" t="s">
        <v>513</v>
      </c>
      <c r="B102" s="779" t="s">
        <v>514</v>
      </c>
      <c r="C102" s="123"/>
      <c r="D102" s="123"/>
      <c r="E102" s="123"/>
      <c r="F102" s="123"/>
      <c r="G102" s="123"/>
      <c r="H102" s="123"/>
    </row>
    <row r="103" spans="1:8" ht="11.25" customHeight="1" x14ac:dyDescent="0.2">
      <c r="A103" s="858"/>
      <c r="B103" s="781"/>
      <c r="C103" s="123"/>
      <c r="D103" s="123"/>
      <c r="E103" s="123"/>
      <c r="F103" s="123"/>
      <c r="G103" s="123"/>
      <c r="H103" s="123"/>
    </row>
    <row r="104" spans="1:8" ht="25.5" customHeight="1" x14ac:dyDescent="0.2">
      <c r="A104" s="141" t="s">
        <v>525</v>
      </c>
      <c r="B104" s="627">
        <v>18726000</v>
      </c>
      <c r="C104" s="142"/>
      <c r="D104" s="142"/>
      <c r="E104" s="142"/>
      <c r="F104" s="142"/>
      <c r="G104" s="142"/>
      <c r="H104" s="142"/>
    </row>
    <row r="105" spans="1:8" ht="25.5" hidden="1" customHeight="1" x14ac:dyDescent="0.2">
      <c r="A105" s="72"/>
      <c r="B105" s="142"/>
      <c r="C105" s="142"/>
      <c r="D105" s="142"/>
      <c r="E105" s="142"/>
      <c r="F105" s="142"/>
      <c r="G105" s="142"/>
      <c r="H105" s="142"/>
    </row>
    <row r="106" spans="1:8" ht="13.5" customHeight="1" x14ac:dyDescent="0.2"/>
    <row r="107" spans="1:8" ht="11.25" hidden="1" customHeight="1" x14ac:dyDescent="0.2">
      <c r="A107" s="126"/>
      <c r="B107" s="126"/>
      <c r="D107" s="126"/>
    </row>
    <row r="108" spans="1:8" ht="11.25" hidden="1" customHeight="1" x14ac:dyDescent="0.2"/>
    <row r="109" spans="1:8" s="126" customFormat="1" ht="11.25" hidden="1" customHeight="1" x14ac:dyDescent="0.2">
      <c r="A109" s="89"/>
      <c r="B109" s="89"/>
      <c r="D109" s="89"/>
    </row>
    <row r="110" spans="1:8" ht="11.25" hidden="1" customHeight="1" x14ac:dyDescent="0.2"/>
    <row r="111" spans="1:8" s="126" customFormat="1" ht="11.25" customHeight="1" x14ac:dyDescent="0.2">
      <c r="A111" s="861" t="s">
        <v>667</v>
      </c>
      <c r="B111" s="784" t="s">
        <v>668</v>
      </c>
      <c r="C111" s="27"/>
      <c r="D111" s="27"/>
      <c r="E111" s="27"/>
      <c r="F111" s="27"/>
      <c r="G111" s="27"/>
      <c r="H111" s="27"/>
    </row>
    <row r="112" spans="1:8" s="126" customFormat="1" ht="11.25" customHeight="1" x14ac:dyDescent="0.2">
      <c r="A112" s="862"/>
      <c r="B112" s="841"/>
      <c r="C112" s="27"/>
      <c r="D112" s="27"/>
      <c r="E112" s="27"/>
      <c r="F112" s="27"/>
      <c r="G112" s="27"/>
      <c r="H112" s="27"/>
    </row>
    <row r="113" spans="1:8" ht="11.25" customHeight="1" x14ac:dyDescent="0.2">
      <c r="A113" s="136" t="s">
        <v>669</v>
      </c>
      <c r="B113" s="624">
        <v>94095795.989999995</v>
      </c>
      <c r="C113" s="27"/>
      <c r="D113" s="27"/>
      <c r="E113" s="27"/>
      <c r="F113" s="27"/>
      <c r="G113" s="27"/>
      <c r="H113" s="27"/>
    </row>
    <row r="114" spans="1:8" ht="11.25" customHeight="1" x14ac:dyDescent="0.2">
      <c r="A114" s="143" t="s">
        <v>670</v>
      </c>
      <c r="B114" s="629">
        <v>2575802.69</v>
      </c>
      <c r="C114" s="27"/>
      <c r="D114" s="27"/>
      <c r="E114" s="27"/>
      <c r="F114" s="27"/>
      <c r="G114" s="27"/>
      <c r="H114" s="27"/>
    </row>
    <row r="116" spans="1:8" ht="11.25" hidden="1" customHeight="1" x14ac:dyDescent="0.2"/>
    <row r="117" spans="1:8" ht="11.25" hidden="1" customHeight="1" x14ac:dyDescent="0.2"/>
    <row r="118" spans="1:8" ht="11.25" hidden="1" customHeight="1" x14ac:dyDescent="0.2"/>
    <row r="119" spans="1:8" ht="11.25" hidden="1" customHeight="1" x14ac:dyDescent="0.2"/>
    <row r="120" spans="1:8" ht="11.25" hidden="1" customHeight="1" x14ac:dyDescent="0.2"/>
    <row r="121" spans="1:8" ht="11.25" hidden="1" customHeight="1" x14ac:dyDescent="0.2"/>
    <row r="122" spans="1:8" ht="11.25" hidden="1" customHeight="1" x14ac:dyDescent="0.2"/>
    <row r="123" spans="1:8" ht="32.25" customHeight="1" x14ac:dyDescent="0.15">
      <c r="A123" s="488" t="s">
        <v>671</v>
      </c>
      <c r="B123" s="487">
        <f>B95+(B113-B114)</f>
        <v>289438022.30000001</v>
      </c>
      <c r="C123" s="27"/>
      <c r="D123" s="27"/>
      <c r="E123" s="27"/>
      <c r="F123" s="27"/>
      <c r="G123" s="27"/>
      <c r="H123" s="27"/>
    </row>
    <row r="125" spans="1:8" ht="11.25" hidden="1" customHeight="1" x14ac:dyDescent="0.2"/>
    <row r="126" spans="1:8" ht="11.25" hidden="1" customHeight="1" x14ac:dyDescent="0.2"/>
    <row r="127" spans="1:8" ht="11.25" hidden="1" customHeight="1" x14ac:dyDescent="0.2"/>
    <row r="128" spans="1:8" ht="11.25" hidden="1" customHeight="1" x14ac:dyDescent="0.2"/>
    <row r="129" spans="1:8" ht="11.25" hidden="1" customHeight="1" x14ac:dyDescent="0.2"/>
    <row r="130" spans="1:8" ht="11.25" customHeight="1" x14ac:dyDescent="0.2">
      <c r="A130" s="859" t="s">
        <v>672</v>
      </c>
      <c r="B130" s="784" t="s">
        <v>514</v>
      </c>
      <c r="C130" s="27"/>
      <c r="D130" s="27"/>
      <c r="E130" s="27"/>
      <c r="F130" s="27"/>
      <c r="G130" s="27"/>
      <c r="H130" s="27"/>
    </row>
    <row r="131" spans="1:8" ht="11.25" customHeight="1" x14ac:dyDescent="0.2">
      <c r="A131" s="860"/>
      <c r="B131" s="841"/>
      <c r="C131" s="27"/>
      <c r="D131" s="27"/>
      <c r="E131" s="27"/>
      <c r="F131" s="27"/>
      <c r="G131" s="27"/>
      <c r="H131" s="27"/>
    </row>
    <row r="132" spans="1:8" ht="25.5" x14ac:dyDescent="0.2">
      <c r="A132" s="144" t="s">
        <v>673</v>
      </c>
      <c r="B132" s="627">
        <v>0</v>
      </c>
      <c r="C132" s="145"/>
      <c r="D132" s="145"/>
      <c r="E132" s="145"/>
      <c r="F132" s="145"/>
      <c r="G132" s="145"/>
      <c r="H132" s="145"/>
    </row>
    <row r="133" spans="1:8" ht="12.75" hidden="1" customHeight="1" x14ac:dyDescent="0.2">
      <c r="A133" s="146"/>
      <c r="B133" s="147"/>
      <c r="C133" s="147"/>
      <c r="D133" s="147"/>
      <c r="E133" s="147"/>
      <c r="F133" s="147"/>
      <c r="G133" s="147"/>
      <c r="H133" s="147"/>
    </row>
    <row r="134" spans="1:8" ht="12.75" hidden="1" customHeight="1" x14ac:dyDescent="0.2">
      <c r="A134" s="146"/>
      <c r="B134" s="147"/>
      <c r="C134" s="147"/>
      <c r="D134" s="147"/>
      <c r="E134" s="147"/>
      <c r="F134" s="147"/>
      <c r="G134" s="147"/>
      <c r="H134" s="147"/>
    </row>
    <row r="136" spans="1:8" s="437" customFormat="1" ht="11.25" customHeight="1" x14ac:dyDescent="0.2">
      <c r="C136" s="126"/>
    </row>
    <row r="137" spans="1:8" s="437" customFormat="1" ht="11.25" customHeight="1" x14ac:dyDescent="0.2">
      <c r="C137" s="126"/>
    </row>
    <row r="138" spans="1:8" s="437" customFormat="1" ht="11.25" customHeight="1" x14ac:dyDescent="0.2">
      <c r="C138" s="126"/>
    </row>
    <row r="139" spans="1:8" s="437" customFormat="1" ht="11.25" customHeight="1" x14ac:dyDescent="0.2">
      <c r="C139" s="126"/>
    </row>
    <row r="140" spans="1:8" s="437" customFormat="1" ht="11.25" customHeight="1" x14ac:dyDescent="0.2">
      <c r="C140" s="126"/>
    </row>
    <row r="141" spans="1:8" s="437" customFormat="1" ht="11.25" customHeight="1" x14ac:dyDescent="0.2">
      <c r="C141" s="126"/>
    </row>
    <row r="142" spans="1:8" s="437" customFormat="1" ht="11.25" customHeight="1" x14ac:dyDescent="0.2">
      <c r="C142" s="126"/>
    </row>
    <row r="143" spans="1:8" s="437" customFormat="1" ht="11.25" customHeight="1" x14ac:dyDescent="0.2">
      <c r="C143" s="126"/>
    </row>
    <row r="144" spans="1:8" s="437" customFormat="1" ht="11.25" customHeight="1" x14ac:dyDescent="0.2">
      <c r="C144" s="126"/>
    </row>
    <row r="145" spans="1:8" s="437" customFormat="1" ht="11.25" customHeight="1" x14ac:dyDescent="0.2">
      <c r="C145" s="126"/>
    </row>
    <row r="146" spans="1:8" s="437" customFormat="1" ht="11.25" customHeight="1" x14ac:dyDescent="0.2">
      <c r="C146" s="126"/>
    </row>
    <row r="147" spans="1:8" s="437" customFormat="1" ht="11.25" customHeight="1" x14ac:dyDescent="0.2">
      <c r="C147" s="126"/>
    </row>
    <row r="148" spans="1:8" ht="11.25" customHeight="1" x14ac:dyDescent="0.2">
      <c r="A148" s="850" t="s">
        <v>674</v>
      </c>
      <c r="B148" s="851"/>
      <c r="C148" s="852"/>
      <c r="D148" s="148"/>
      <c r="E148" s="148"/>
      <c r="F148" s="148"/>
      <c r="G148" s="148"/>
      <c r="H148" s="148"/>
    </row>
    <row r="149" spans="1:8" ht="11.25" customHeight="1" x14ac:dyDescent="0.2">
      <c r="A149" s="853"/>
      <c r="B149" s="854"/>
      <c r="C149" s="855"/>
      <c r="D149" s="148"/>
      <c r="E149" s="148"/>
      <c r="F149" s="148"/>
      <c r="G149" s="148"/>
      <c r="H149" s="148"/>
    </row>
    <row r="150" spans="1:8" ht="11.25" customHeight="1" x14ac:dyDescent="0.2">
      <c r="A150" s="489"/>
      <c r="B150" s="848" t="s">
        <v>98</v>
      </c>
      <c r="C150" s="849"/>
      <c r="D150" s="31"/>
      <c r="E150" s="31"/>
      <c r="F150" s="31"/>
      <c r="G150" s="31"/>
      <c r="H150" s="31"/>
    </row>
    <row r="151" spans="1:8" ht="27.75" customHeight="1" x14ac:dyDescent="0.2">
      <c r="A151" s="490" t="s">
        <v>675</v>
      </c>
      <c r="B151" s="491" t="s">
        <v>693</v>
      </c>
      <c r="C151" s="492" t="str">
        <f>IF(IFERROR(FIND("TRIMESTRE",A13,1),0)&gt;0,"Até o Trimestre",IF(IFERROR(FIND("BIMESTRE",A13,1),0)&gt;0,"Até o Bimestre","Até o Mês"))</f>
        <v>Até o Mês</v>
      </c>
      <c r="D151" s="149"/>
      <c r="E151" s="149"/>
      <c r="F151" s="126"/>
      <c r="G151" s="126"/>
      <c r="H151" s="126"/>
    </row>
    <row r="152" spans="1:8" ht="11.25" customHeight="1" x14ac:dyDescent="0.2">
      <c r="A152" s="493"/>
      <c r="B152" s="483" t="s">
        <v>75</v>
      </c>
      <c r="C152" s="494" t="s">
        <v>76</v>
      </c>
      <c r="D152" s="31"/>
      <c r="E152" s="31"/>
      <c r="F152" s="126"/>
      <c r="G152" s="126"/>
      <c r="H152" s="126"/>
    </row>
    <row r="153" spans="1:8" ht="11.25" customHeight="1" x14ac:dyDescent="0.2">
      <c r="A153" s="150" t="s">
        <v>676</v>
      </c>
      <c r="B153" s="623">
        <v>46582581.68</v>
      </c>
      <c r="C153" s="625">
        <v>38651775.630000003</v>
      </c>
      <c r="D153" s="28"/>
      <c r="E153" s="151"/>
      <c r="F153" s="126"/>
      <c r="G153" s="126"/>
      <c r="H153" s="126"/>
    </row>
    <row r="154" spans="1:8" ht="11.25" customHeight="1" x14ac:dyDescent="0.2">
      <c r="A154" s="136" t="s">
        <v>677</v>
      </c>
      <c r="B154" s="622">
        <f>B155+B158</f>
        <v>460802774.44999999</v>
      </c>
      <c r="C154" s="624">
        <f>C155+C158</f>
        <v>617771123.83000004</v>
      </c>
      <c r="D154" s="28"/>
      <c r="E154" s="151"/>
      <c r="F154" s="126"/>
      <c r="G154" s="126"/>
      <c r="H154" s="126"/>
    </row>
    <row r="155" spans="1:8" ht="11.25" customHeight="1" x14ac:dyDescent="0.2">
      <c r="A155" s="152" t="s">
        <v>571</v>
      </c>
      <c r="B155" s="622">
        <f>IF(B156&gt;B157,B156-B157,0)</f>
        <v>460282570.50999999</v>
      </c>
      <c r="C155" s="624">
        <f>IF(C156&gt;C157,C156-C157,0)</f>
        <v>616974377.85000002</v>
      </c>
      <c r="D155" s="28"/>
      <c r="E155" s="151"/>
      <c r="F155" s="126"/>
      <c r="G155" s="126"/>
      <c r="H155" s="126"/>
    </row>
    <row r="156" spans="1:8" ht="11.25" customHeight="1" x14ac:dyDescent="0.2">
      <c r="A156" s="152" t="s">
        <v>678</v>
      </c>
      <c r="B156" s="622">
        <v>475720412.69999999</v>
      </c>
      <c r="C156" s="624">
        <v>683722688.09000003</v>
      </c>
      <c r="D156" s="28"/>
      <c r="E156" s="151"/>
      <c r="F156" s="126"/>
      <c r="G156" s="126"/>
      <c r="H156" s="126"/>
    </row>
    <row r="157" spans="1:8" ht="11.25" customHeight="1" x14ac:dyDescent="0.2">
      <c r="A157" s="152" t="s">
        <v>679</v>
      </c>
      <c r="B157" s="622">
        <v>15437842.189999999</v>
      </c>
      <c r="C157" s="624">
        <v>66748310.240000002</v>
      </c>
      <c r="D157" s="28"/>
      <c r="E157" s="151"/>
      <c r="F157" s="126"/>
      <c r="G157" s="126"/>
      <c r="H157" s="126"/>
    </row>
    <row r="158" spans="1:8" ht="11.25" customHeight="1" x14ac:dyDescent="0.2">
      <c r="A158" s="152" t="s">
        <v>511</v>
      </c>
      <c r="B158" s="622">
        <v>520203.94</v>
      </c>
      <c r="C158" s="624">
        <v>796745.98</v>
      </c>
      <c r="D158" s="28"/>
      <c r="E158" s="151"/>
      <c r="F158" s="126"/>
      <c r="G158" s="126"/>
      <c r="H158" s="126"/>
    </row>
    <row r="159" spans="1:8" ht="11.25" customHeight="1" x14ac:dyDescent="0.2">
      <c r="A159" s="143" t="s">
        <v>680</v>
      </c>
      <c r="B159" s="628">
        <f>B153-B154</f>
        <v>-414220192.76999998</v>
      </c>
      <c r="C159" s="629">
        <f>C153-C154</f>
        <v>-579119348.20000005</v>
      </c>
      <c r="D159" s="28"/>
      <c r="E159" s="151"/>
      <c r="F159" s="126"/>
      <c r="G159" s="126"/>
      <c r="H159" s="126"/>
    </row>
    <row r="160" spans="1:8" ht="11.25" hidden="1" customHeight="1" x14ac:dyDescent="0.2">
      <c r="A160" s="136"/>
      <c r="B160" s="26"/>
      <c r="C160" s="26"/>
      <c r="D160" s="28"/>
      <c r="E160" s="151"/>
      <c r="F160" s="126"/>
      <c r="G160" s="126"/>
      <c r="H160" s="126"/>
    </row>
    <row r="161" spans="1:8" ht="11.25" hidden="1" customHeight="1" x14ac:dyDescent="0.2">
      <c r="A161" s="136"/>
      <c r="B161" s="28"/>
      <c r="C161" s="28"/>
      <c r="D161" s="28"/>
      <c r="E161" s="151"/>
      <c r="F161" s="126"/>
      <c r="G161" s="126"/>
      <c r="H161" s="126"/>
    </row>
    <row r="162" spans="1:8" ht="11.25" hidden="1" customHeight="1" x14ac:dyDescent="0.2">
      <c r="A162" s="136"/>
      <c r="B162" s="28"/>
      <c r="C162" s="28"/>
      <c r="D162" s="28"/>
      <c r="E162" s="151"/>
      <c r="F162" s="126"/>
      <c r="G162" s="126"/>
      <c r="H162" s="126"/>
    </row>
    <row r="163" spans="1:8" ht="11.25" hidden="1" customHeight="1" x14ac:dyDescent="0.2">
      <c r="A163" s="136"/>
      <c r="B163" s="28"/>
      <c r="C163" s="28"/>
      <c r="D163" s="28"/>
      <c r="E163" s="151"/>
      <c r="F163" s="126"/>
      <c r="G163" s="126"/>
      <c r="H163" s="126"/>
    </row>
    <row r="164" spans="1:8" ht="11.25" hidden="1" customHeight="1" x14ac:dyDescent="0.2">
      <c r="A164" s="136"/>
      <c r="B164" s="28"/>
      <c r="C164" s="28"/>
      <c r="D164" s="28"/>
      <c r="E164" s="151"/>
      <c r="F164" s="126"/>
      <c r="G164" s="126"/>
      <c r="H164" s="126"/>
    </row>
    <row r="165" spans="1:8" ht="11.25" hidden="1" customHeight="1" x14ac:dyDescent="0.2">
      <c r="A165" s="136"/>
      <c r="B165" s="28"/>
      <c r="C165" s="28"/>
      <c r="D165" s="28"/>
      <c r="E165" s="151"/>
      <c r="F165" s="126"/>
      <c r="G165" s="126"/>
      <c r="H165" s="126"/>
    </row>
    <row r="166" spans="1:8" ht="11.25" hidden="1" customHeight="1" x14ac:dyDescent="0.2">
      <c r="A166" s="136"/>
      <c r="B166" s="28"/>
      <c r="C166" s="28"/>
      <c r="D166" s="28"/>
      <c r="E166" s="151"/>
      <c r="F166" s="126"/>
      <c r="G166" s="126"/>
      <c r="H166" s="126"/>
    </row>
    <row r="167" spans="1:8" ht="11.25" customHeight="1" x14ac:dyDescent="0.2">
      <c r="A167" s="136"/>
      <c r="B167" s="28"/>
      <c r="C167" s="28"/>
      <c r="D167" s="28"/>
      <c r="E167" s="151"/>
      <c r="F167" s="126"/>
      <c r="G167" s="126"/>
      <c r="H167" s="126"/>
    </row>
    <row r="168" spans="1:8" ht="11.25" customHeight="1" x14ac:dyDescent="0.2">
      <c r="A168" s="495" t="s">
        <v>681</v>
      </c>
      <c r="B168" s="487">
        <f>B159-C159</f>
        <v>164899155.43000007</v>
      </c>
      <c r="C168" s="28"/>
      <c r="D168" s="28"/>
      <c r="E168" s="28"/>
      <c r="F168" s="28"/>
      <c r="G168" s="28"/>
      <c r="H168" s="28"/>
    </row>
    <row r="169" spans="1:8" ht="11.25" customHeight="1" x14ac:dyDescent="0.2">
      <c r="A169" s="153"/>
      <c r="B169" s="28"/>
      <c r="C169" s="28"/>
      <c r="D169" s="28"/>
      <c r="E169" s="28"/>
      <c r="F169" s="28"/>
      <c r="G169" s="28"/>
      <c r="H169" s="28"/>
    </row>
    <row r="170" spans="1:8" ht="11.25" hidden="1" customHeight="1" x14ac:dyDescent="0.2">
      <c r="A170" s="154"/>
      <c r="B170" s="28"/>
      <c r="C170" s="28"/>
      <c r="D170" s="28"/>
      <c r="E170" s="28"/>
      <c r="F170" s="28"/>
      <c r="G170" s="28"/>
      <c r="H170" s="28"/>
    </row>
    <row r="171" spans="1:8" ht="11.25" hidden="1" customHeight="1" x14ac:dyDescent="0.2">
      <c r="A171" s="154"/>
      <c r="B171" s="28"/>
      <c r="C171" s="28"/>
      <c r="D171" s="28"/>
      <c r="E171" s="28"/>
      <c r="F171" s="28"/>
      <c r="G171" s="28"/>
      <c r="H171" s="28"/>
    </row>
    <row r="172" spans="1:8" ht="11.25" hidden="1" customHeight="1" x14ac:dyDescent="0.2">
      <c r="A172" s="154"/>
      <c r="B172" s="28"/>
      <c r="C172" s="28"/>
      <c r="D172" s="28"/>
      <c r="E172" s="28"/>
      <c r="F172" s="28"/>
      <c r="G172" s="28"/>
      <c r="H172" s="28"/>
    </row>
    <row r="173" spans="1:8" ht="11.25" hidden="1" customHeight="1" x14ac:dyDescent="0.2">
      <c r="A173" s="154"/>
      <c r="B173" s="28"/>
      <c r="C173" s="28"/>
      <c r="D173" s="28"/>
      <c r="E173" s="28"/>
      <c r="F173" s="28"/>
      <c r="G173" s="28"/>
      <c r="H173" s="28"/>
    </row>
    <row r="174" spans="1:8" ht="11.25" customHeight="1" x14ac:dyDescent="0.2">
      <c r="A174" s="496"/>
      <c r="B174" s="784" t="str">
        <f>IF(IFERROR(FIND("TRIMESTRE",A13,1),0)&gt;0,"Até o Trimestre",IF(IFERROR(FIND("BIMESTRE",A13,1),0)&gt;0,"Até o Bimestre","Até o Mês"))</f>
        <v>Até o Mês</v>
      </c>
      <c r="C174" s="27"/>
      <c r="D174" s="27"/>
      <c r="E174" s="27"/>
      <c r="F174" s="27"/>
      <c r="G174" s="27"/>
      <c r="H174" s="27"/>
    </row>
    <row r="175" spans="1:8" ht="11.25" customHeight="1" x14ac:dyDescent="0.2">
      <c r="A175" s="497" t="s">
        <v>682</v>
      </c>
      <c r="B175" s="840"/>
      <c r="C175" s="27"/>
      <c r="D175" s="27"/>
      <c r="E175" s="27"/>
      <c r="F175" s="27"/>
      <c r="G175" s="27"/>
      <c r="H175" s="27"/>
    </row>
    <row r="176" spans="1:8" ht="11.25" customHeight="1" x14ac:dyDescent="0.2">
      <c r="A176" s="152"/>
      <c r="B176" s="841"/>
      <c r="C176" s="27"/>
      <c r="D176" s="27"/>
      <c r="E176" s="27"/>
      <c r="F176" s="27"/>
      <c r="G176" s="27"/>
      <c r="H176" s="27"/>
    </row>
    <row r="177" spans="1:9" ht="11.25" customHeight="1" x14ac:dyDescent="0.2">
      <c r="A177" s="155" t="s">
        <v>683</v>
      </c>
      <c r="B177" s="624">
        <f>B157-C157</f>
        <v>-51310468.050000004</v>
      </c>
      <c r="C177" s="151"/>
      <c r="D177" s="156"/>
      <c r="E177" s="156"/>
      <c r="F177" s="151"/>
      <c r="G177" s="151"/>
      <c r="H177" s="151"/>
    </row>
    <row r="178" spans="1:9" ht="11.25" customHeight="1" x14ac:dyDescent="0.2">
      <c r="A178" s="54" t="s">
        <v>684</v>
      </c>
      <c r="B178" s="624"/>
      <c r="C178" s="151"/>
      <c r="D178" s="156"/>
      <c r="E178" s="156"/>
      <c r="F178" s="151"/>
      <c r="G178" s="151"/>
      <c r="H178" s="151"/>
    </row>
    <row r="179" spans="1:9" ht="11.25" customHeight="1" x14ac:dyDescent="0.2">
      <c r="A179" s="54" t="s">
        <v>685</v>
      </c>
      <c r="B179" s="624"/>
      <c r="C179" s="151"/>
      <c r="D179" s="156"/>
      <c r="E179" s="156"/>
      <c r="F179" s="151"/>
      <c r="G179" s="151"/>
      <c r="H179" s="151"/>
    </row>
    <row r="180" spans="1:9" ht="11.25" customHeight="1" x14ac:dyDescent="0.2">
      <c r="A180" s="54" t="s">
        <v>741</v>
      </c>
      <c r="B180" s="648"/>
      <c r="C180" s="151"/>
      <c r="D180" s="156"/>
      <c r="E180" s="156"/>
      <c r="F180" s="151"/>
      <c r="G180" s="151"/>
      <c r="H180" s="151"/>
    </row>
    <row r="181" spans="1:9" ht="11.25" customHeight="1" x14ac:dyDescent="0.2">
      <c r="A181" s="54" t="s">
        <v>742</v>
      </c>
      <c r="B181" s="648"/>
      <c r="C181" s="151"/>
      <c r="D181" s="156"/>
      <c r="E181" s="156"/>
      <c r="F181" s="151"/>
      <c r="G181" s="151"/>
      <c r="H181" s="151"/>
    </row>
    <row r="182" spans="1:9" ht="11.25" customHeight="1" x14ac:dyDescent="0.2">
      <c r="A182" s="54" t="s">
        <v>765</v>
      </c>
      <c r="B182" s="648"/>
      <c r="C182" s="151"/>
      <c r="D182" s="156"/>
      <c r="E182" s="156"/>
      <c r="F182" s="151"/>
      <c r="G182" s="151"/>
      <c r="H182" s="151"/>
    </row>
    <row r="183" spans="1:9" ht="11.25" customHeight="1" x14ac:dyDescent="0.2">
      <c r="A183" s="54" t="s">
        <v>766</v>
      </c>
      <c r="B183" s="624"/>
      <c r="C183" s="151"/>
      <c r="D183" s="156"/>
      <c r="E183" s="156"/>
      <c r="F183" s="151"/>
      <c r="G183" s="151"/>
      <c r="H183" s="151"/>
    </row>
    <row r="184" spans="1:9" ht="38.25" x14ac:dyDescent="0.2">
      <c r="A184" s="498" t="s">
        <v>767</v>
      </c>
      <c r="B184" s="669">
        <f>B168-B177-B178+B179+B180-B181+B182+B183</f>
        <v>216209623.48000008</v>
      </c>
      <c r="C184" s="19"/>
      <c r="D184" s="19"/>
      <c r="E184" s="19"/>
      <c r="F184" s="19"/>
      <c r="G184" s="19"/>
      <c r="H184" s="19"/>
    </row>
    <row r="185" spans="1:9" ht="11.25" customHeight="1" x14ac:dyDescent="0.2">
      <c r="A185" s="157"/>
      <c r="B185" s="158"/>
      <c r="C185" s="151"/>
      <c r="D185" s="151"/>
      <c r="E185" s="151"/>
      <c r="F185" s="151"/>
      <c r="G185" s="151"/>
      <c r="H185" s="151"/>
      <c r="I185" s="126"/>
    </row>
    <row r="186" spans="1:9" ht="11.25" hidden="1" customHeight="1" x14ac:dyDescent="0.2">
      <c r="A186" s="157"/>
      <c r="B186" s="158"/>
      <c r="C186" s="151"/>
      <c r="D186" s="151"/>
      <c r="E186" s="151"/>
      <c r="F186" s="151"/>
      <c r="G186" s="151"/>
      <c r="H186" s="151"/>
      <c r="I186" s="126"/>
    </row>
    <row r="187" spans="1:9" ht="11.25" hidden="1" customHeight="1" x14ac:dyDescent="0.2">
      <c r="A187" s="157"/>
      <c r="B187" s="158"/>
      <c r="C187" s="151"/>
      <c r="D187" s="151"/>
      <c r="E187" s="151"/>
      <c r="F187" s="151"/>
      <c r="G187" s="151"/>
      <c r="H187" s="151"/>
      <c r="I187" s="126"/>
    </row>
    <row r="188" spans="1:9" ht="11.25" hidden="1" customHeight="1" x14ac:dyDescent="0.2">
      <c r="A188" s="157"/>
      <c r="B188" s="158"/>
      <c r="C188" s="151"/>
      <c r="D188" s="151"/>
      <c r="E188" s="151"/>
      <c r="F188" s="151"/>
      <c r="G188" s="151"/>
      <c r="H188" s="151"/>
      <c r="I188" s="126"/>
    </row>
    <row r="189" spans="1:9" ht="11.25" hidden="1" customHeight="1" x14ac:dyDescent="0.2">
      <c r="A189" s="157"/>
      <c r="B189" s="158"/>
      <c r="C189" s="151"/>
      <c r="D189" s="151"/>
      <c r="E189" s="151"/>
      <c r="F189" s="151"/>
      <c r="G189" s="151"/>
      <c r="H189" s="151"/>
      <c r="I189" s="126"/>
    </row>
    <row r="190" spans="1:9" ht="11.25" hidden="1" customHeight="1" x14ac:dyDescent="0.2">
      <c r="A190" s="157"/>
      <c r="B190" s="158"/>
      <c r="C190" s="151"/>
      <c r="D190" s="151"/>
      <c r="E190" s="151"/>
      <c r="F190" s="151"/>
      <c r="G190" s="151"/>
      <c r="H190" s="151"/>
      <c r="I190" s="126"/>
    </row>
    <row r="191" spans="1:9" ht="11.25" hidden="1" customHeight="1" x14ac:dyDescent="0.2">
      <c r="A191" s="157"/>
      <c r="B191" s="158"/>
      <c r="C191" s="151"/>
      <c r="D191" s="151"/>
      <c r="E191" s="151"/>
      <c r="F191" s="151"/>
      <c r="G191" s="151"/>
      <c r="H191" s="151"/>
      <c r="I191" s="126"/>
    </row>
    <row r="192" spans="1:9" ht="11.25" hidden="1" customHeight="1" x14ac:dyDescent="0.2">
      <c r="A192" s="157"/>
      <c r="B192" s="158"/>
      <c r="C192" s="151"/>
      <c r="D192" s="151"/>
      <c r="E192" s="151"/>
      <c r="F192" s="151"/>
      <c r="G192" s="151"/>
      <c r="H192" s="151"/>
      <c r="I192" s="126"/>
    </row>
    <row r="193" spans="1:9" ht="25.5" x14ac:dyDescent="0.2">
      <c r="A193" s="499" t="s">
        <v>768</v>
      </c>
      <c r="B193" s="669">
        <f>B184-(B113-B114)</f>
        <v>124689630.18000008</v>
      </c>
      <c r="C193" s="27"/>
      <c r="D193" s="27"/>
      <c r="E193" s="27"/>
      <c r="F193" s="27"/>
      <c r="G193" s="27"/>
      <c r="H193" s="27"/>
      <c r="I193" s="126"/>
    </row>
    <row r="194" spans="1:9" ht="11.25" customHeight="1" x14ac:dyDescent="0.2">
      <c r="A194" s="159"/>
      <c r="B194" s="32"/>
      <c r="C194" s="151"/>
      <c r="D194" s="32"/>
      <c r="E194" s="32"/>
      <c r="F194" s="32"/>
      <c r="G194" s="32"/>
      <c r="H194" s="32"/>
    </row>
    <row r="195" spans="1:9" ht="11.25" hidden="1" customHeight="1" x14ac:dyDescent="0.2">
      <c r="A195" s="160"/>
      <c r="B195" s="32"/>
      <c r="C195" s="151"/>
      <c r="D195" s="32"/>
      <c r="E195" s="32"/>
      <c r="F195" s="32"/>
      <c r="G195" s="32"/>
      <c r="H195" s="32"/>
    </row>
    <row r="196" spans="1:9" ht="11.25" hidden="1" customHeight="1" x14ac:dyDescent="0.2">
      <c r="A196" s="160"/>
      <c r="B196" s="32"/>
      <c r="C196" s="151"/>
      <c r="D196" s="32"/>
      <c r="E196" s="32"/>
      <c r="F196" s="32"/>
      <c r="G196" s="32"/>
      <c r="H196" s="32"/>
    </row>
    <row r="197" spans="1:9" ht="11.25" hidden="1" customHeight="1" x14ac:dyDescent="0.2">
      <c r="A197" s="160"/>
      <c r="B197" s="32"/>
      <c r="C197" s="151"/>
      <c r="D197" s="32"/>
      <c r="E197" s="32"/>
      <c r="F197" s="32"/>
      <c r="G197" s="32"/>
      <c r="H197" s="32"/>
    </row>
    <row r="198" spans="1:9" ht="11.25" hidden="1" customHeight="1" x14ac:dyDescent="0.2">
      <c r="A198" s="160"/>
      <c r="B198" s="32"/>
      <c r="C198" s="151"/>
      <c r="D198" s="32"/>
      <c r="E198" s="32"/>
      <c r="F198" s="32"/>
      <c r="G198" s="32"/>
      <c r="H198" s="32"/>
    </row>
    <row r="199" spans="1:9" ht="11.25" hidden="1" customHeight="1" x14ac:dyDescent="0.2">
      <c r="A199" s="160"/>
      <c r="B199" s="32"/>
      <c r="C199" s="151"/>
      <c r="D199" s="32"/>
      <c r="E199" s="32"/>
      <c r="F199" s="32"/>
      <c r="G199" s="32"/>
      <c r="H199" s="32"/>
    </row>
    <row r="200" spans="1:9" ht="12.75" customHeight="1" x14ac:dyDescent="0.2">
      <c r="A200" s="856" t="s">
        <v>686</v>
      </c>
      <c r="B200" s="779" t="s">
        <v>82</v>
      </c>
      <c r="C200" s="105"/>
      <c r="D200" s="105"/>
      <c r="E200" s="105"/>
      <c r="F200" s="105"/>
      <c r="G200" s="105"/>
      <c r="H200" s="105"/>
    </row>
    <row r="201" spans="1:9" ht="12.75" x14ac:dyDescent="0.2">
      <c r="A201" s="858"/>
      <c r="B201" s="781"/>
      <c r="C201" s="105"/>
      <c r="D201" s="105"/>
      <c r="E201" s="105"/>
      <c r="F201" s="105"/>
      <c r="G201" s="105"/>
      <c r="H201" s="105"/>
    </row>
    <row r="202" spans="1:9" ht="12.75" x14ac:dyDescent="0.2">
      <c r="A202" s="88" t="s">
        <v>739</v>
      </c>
      <c r="B202" s="648">
        <f>B203+B204</f>
        <v>149370979.81</v>
      </c>
      <c r="C202" s="105"/>
      <c r="D202" s="105"/>
      <c r="E202" s="105"/>
      <c r="F202" s="105"/>
      <c r="G202" s="105"/>
      <c r="H202" s="105"/>
    </row>
    <row r="203" spans="1:9" ht="11.25" customHeight="1" x14ac:dyDescent="0.2">
      <c r="A203" s="161" t="s">
        <v>743</v>
      </c>
      <c r="B203" s="648"/>
      <c r="C203" s="28"/>
      <c r="D203" s="28"/>
      <c r="E203" s="28"/>
      <c r="F203" s="28"/>
      <c r="G203" s="28"/>
      <c r="H203" s="28"/>
    </row>
    <row r="204" spans="1:9" ht="25.5" x14ac:dyDescent="0.2">
      <c r="A204" s="162" t="s">
        <v>744</v>
      </c>
      <c r="B204" s="648">
        <v>149370979.81</v>
      </c>
      <c r="C204" s="28"/>
      <c r="D204" s="28"/>
      <c r="E204" s="28"/>
      <c r="F204" s="28"/>
      <c r="G204" s="28"/>
      <c r="H204" s="28"/>
    </row>
    <row r="205" spans="1:9" ht="11.25" customHeight="1" x14ac:dyDescent="0.2">
      <c r="A205" s="69" t="s">
        <v>687</v>
      </c>
      <c r="B205" s="651">
        <v>25470000</v>
      </c>
      <c r="C205" s="149"/>
      <c r="D205" s="149"/>
      <c r="E205" s="149"/>
      <c r="F205" s="149"/>
      <c r="G205" s="149"/>
      <c r="H205" s="149"/>
    </row>
    <row r="206" spans="1:9" ht="11.25" hidden="1" customHeight="1" x14ac:dyDescent="0.2">
      <c r="A206" s="163"/>
    </row>
    <row r="207" spans="1:9" ht="11.25" hidden="1" customHeight="1" x14ac:dyDescent="0.2">
      <c r="A207" s="164"/>
    </row>
    <row r="208" spans="1:9" ht="11.25" hidden="1" customHeight="1" x14ac:dyDescent="0.2">
      <c r="A208" s="32"/>
      <c r="B208" s="32"/>
      <c r="C208" s="151"/>
      <c r="D208" s="32"/>
      <c r="E208" s="32"/>
      <c r="F208" s="32"/>
      <c r="G208" s="32"/>
      <c r="H208" s="32"/>
    </row>
    <row r="209" spans="1:8" ht="11.25" hidden="1" customHeight="1" x14ac:dyDescent="0.2">
      <c r="A209" s="32"/>
      <c r="B209" s="32"/>
      <c r="C209" s="151"/>
      <c r="D209" s="32"/>
      <c r="E209" s="32"/>
      <c r="F209" s="32"/>
      <c r="G209" s="32"/>
      <c r="H209" s="32"/>
    </row>
    <row r="210" spans="1:8" ht="11.25" hidden="1" customHeight="1" x14ac:dyDescent="0.2">
      <c r="A210" s="824" t="s">
        <v>688</v>
      </c>
      <c r="B210" s="825"/>
      <c r="C210" s="825"/>
      <c r="D210" s="826"/>
      <c r="E210" s="165"/>
      <c r="F210" s="165"/>
      <c r="G210" s="165"/>
      <c r="H210" s="165"/>
    </row>
    <row r="211" spans="1:8" ht="11.25" hidden="1" customHeight="1" x14ac:dyDescent="0.2">
      <c r="A211" s="827"/>
      <c r="B211" s="828"/>
      <c r="C211" s="828"/>
      <c r="D211" s="829"/>
      <c r="E211" s="165"/>
      <c r="F211" s="165"/>
      <c r="G211" s="165"/>
      <c r="H211" s="165"/>
    </row>
    <row r="212" spans="1:8" ht="11.25" hidden="1" customHeight="1" x14ac:dyDescent="0.2">
      <c r="A212" s="166"/>
      <c r="B212" s="832" t="s">
        <v>184</v>
      </c>
      <c r="C212" s="835" t="s">
        <v>68</v>
      </c>
      <c r="D212" s="836"/>
      <c r="E212" s="123"/>
      <c r="F212" s="126"/>
      <c r="G212" s="123"/>
      <c r="H212" s="123"/>
    </row>
    <row r="213" spans="1:8" ht="11.25" hidden="1" customHeight="1" x14ac:dyDescent="0.2">
      <c r="A213" s="167" t="s">
        <v>520</v>
      </c>
      <c r="B213" s="833"/>
      <c r="C213" s="168" t="s">
        <v>137</v>
      </c>
      <c r="D213" s="168" t="s">
        <v>137</v>
      </c>
      <c r="E213" s="105"/>
      <c r="F213" s="126"/>
      <c r="G213" s="105"/>
      <c r="H213" s="105"/>
    </row>
    <row r="214" spans="1:8" ht="11.25" hidden="1" customHeight="1" x14ac:dyDescent="0.2">
      <c r="A214" s="169"/>
      <c r="B214" s="834"/>
      <c r="C214" s="170" t="s">
        <v>138</v>
      </c>
      <c r="D214" s="171" t="s">
        <v>139</v>
      </c>
      <c r="E214" s="123"/>
      <c r="F214" s="126"/>
      <c r="G214" s="105"/>
      <c r="H214" s="105"/>
    </row>
    <row r="215" spans="1:8" ht="11.25" hidden="1" customHeight="1" x14ac:dyDescent="0.2">
      <c r="A215" s="172" t="s">
        <v>689</v>
      </c>
      <c r="B215" s="173"/>
      <c r="C215" s="174"/>
      <c r="D215" s="175"/>
      <c r="E215" s="96"/>
      <c r="F215" s="96"/>
      <c r="G215" s="96"/>
      <c r="H215" s="96"/>
    </row>
    <row r="216" spans="1:8" ht="11.25" hidden="1" customHeight="1" x14ac:dyDescent="0.2">
      <c r="A216" s="157"/>
      <c r="B216" s="151"/>
      <c r="C216" s="151"/>
      <c r="D216" s="151"/>
      <c r="E216" s="151"/>
      <c r="F216" s="151"/>
      <c r="G216" s="151"/>
      <c r="H216" s="176"/>
    </row>
    <row r="217" spans="1:8" ht="11.25" hidden="1" customHeight="1" x14ac:dyDescent="0.2">
      <c r="A217" s="157"/>
      <c r="B217" s="151"/>
      <c r="C217" s="151"/>
      <c r="D217" s="151"/>
      <c r="E217" s="151"/>
      <c r="F217" s="151"/>
      <c r="G217" s="151"/>
      <c r="H217" s="176"/>
    </row>
    <row r="218" spans="1:8" ht="11.25" hidden="1" customHeight="1" x14ac:dyDescent="0.2">
      <c r="A218" s="157"/>
      <c r="B218" s="151"/>
      <c r="C218" s="151"/>
      <c r="D218" s="151"/>
      <c r="E218" s="151"/>
      <c r="F218" s="151"/>
      <c r="G218" s="151"/>
      <c r="H218" s="176"/>
    </row>
    <row r="219" spans="1:8" ht="11.25" hidden="1" customHeight="1" x14ac:dyDescent="0.2">
      <c r="A219" s="157"/>
      <c r="B219" s="151"/>
      <c r="C219" s="151"/>
      <c r="D219" s="151"/>
      <c r="E219" s="151"/>
      <c r="F219" s="151"/>
      <c r="G219" s="151"/>
      <c r="H219" s="176"/>
    </row>
    <row r="220" spans="1:8" ht="11.25" hidden="1" customHeight="1" x14ac:dyDescent="0.2">
      <c r="A220" s="157"/>
      <c r="B220" s="151"/>
      <c r="C220" s="151"/>
      <c r="D220" s="151"/>
      <c r="E220" s="151"/>
      <c r="F220" s="151"/>
      <c r="G220" s="151"/>
      <c r="H220" s="176"/>
    </row>
    <row r="221" spans="1:8" ht="11.25" hidden="1" customHeight="1" x14ac:dyDescent="0.2">
      <c r="A221" s="157"/>
      <c r="B221" s="151"/>
      <c r="C221" s="151"/>
      <c r="D221" s="151"/>
      <c r="E221" s="151"/>
      <c r="F221" s="151"/>
      <c r="G221" s="151"/>
      <c r="H221" s="176"/>
    </row>
    <row r="222" spans="1:8" ht="11.25" hidden="1" customHeight="1" x14ac:dyDescent="0.2">
      <c r="A222" s="166"/>
      <c r="B222" s="168" t="s">
        <v>94</v>
      </c>
      <c r="C222" s="835" t="s">
        <v>95</v>
      </c>
      <c r="D222" s="836"/>
      <c r="E222" s="835" t="s">
        <v>96</v>
      </c>
      <c r="F222" s="836"/>
      <c r="G222" s="835" t="s">
        <v>301</v>
      </c>
      <c r="H222" s="836"/>
    </row>
    <row r="223" spans="1:8" ht="11.25" hidden="1" customHeight="1" x14ac:dyDescent="0.2">
      <c r="A223" s="167" t="s">
        <v>521</v>
      </c>
      <c r="B223" s="177" t="s">
        <v>71</v>
      </c>
      <c r="C223" s="178" t="s">
        <v>137</v>
      </c>
      <c r="D223" s="178" t="s">
        <v>137</v>
      </c>
      <c r="E223" s="178" t="s">
        <v>137</v>
      </c>
      <c r="F223" s="179" t="s">
        <v>137</v>
      </c>
      <c r="G223" s="838" t="s">
        <v>456</v>
      </c>
      <c r="H223" s="838" t="s">
        <v>457</v>
      </c>
    </row>
    <row r="224" spans="1:8" ht="11.25" hidden="1" customHeight="1" x14ac:dyDescent="0.2">
      <c r="A224" s="169"/>
      <c r="B224" s="169"/>
      <c r="C224" s="180" t="s">
        <v>138</v>
      </c>
      <c r="D224" s="181" t="s">
        <v>139</v>
      </c>
      <c r="E224" s="180" t="s">
        <v>138</v>
      </c>
      <c r="F224" s="181" t="s">
        <v>139</v>
      </c>
      <c r="G224" s="839"/>
      <c r="H224" s="839"/>
    </row>
    <row r="225" spans="1:8" ht="11.25" hidden="1" customHeight="1" x14ac:dyDescent="0.2">
      <c r="A225" s="182" t="s">
        <v>523</v>
      </c>
      <c r="B225" s="183"/>
      <c r="C225" s="184"/>
      <c r="D225" s="184"/>
      <c r="E225" s="184"/>
      <c r="F225" s="184"/>
      <c r="G225" s="184"/>
      <c r="H225" s="183"/>
    </row>
    <row r="226" spans="1:8" ht="11.25" hidden="1" customHeight="1" x14ac:dyDescent="0.2">
      <c r="A226" s="182" t="s">
        <v>524</v>
      </c>
      <c r="B226" s="184"/>
      <c r="C226" s="184"/>
      <c r="D226" s="184"/>
      <c r="E226" s="184"/>
      <c r="F226" s="184"/>
      <c r="G226" s="185"/>
      <c r="H226" s="186"/>
    </row>
    <row r="227" spans="1:8" ht="11.25" hidden="1" customHeight="1" x14ac:dyDescent="0.2">
      <c r="A227" s="187"/>
      <c r="B227" s="135"/>
      <c r="C227" s="135"/>
      <c r="D227" s="135"/>
      <c r="F227" s="126"/>
      <c r="H227" s="126"/>
    </row>
    <row r="228" spans="1:8" ht="11.25" hidden="1" customHeight="1" x14ac:dyDescent="0.2">
      <c r="A228" s="188"/>
      <c r="B228" s="105"/>
      <c r="C228" s="105"/>
      <c r="D228" s="105"/>
      <c r="F228" s="126"/>
      <c r="H228" s="126"/>
    </row>
    <row r="229" spans="1:8" ht="11.25" hidden="1" customHeight="1" x14ac:dyDescent="0.2">
      <c r="A229" s="188"/>
      <c r="B229" s="105"/>
      <c r="C229" s="105"/>
      <c r="D229" s="105"/>
      <c r="F229" s="126"/>
      <c r="H229" s="126"/>
    </row>
    <row r="230" spans="1:8" ht="11.25" hidden="1" customHeight="1" x14ac:dyDescent="0.2">
      <c r="A230" s="188"/>
      <c r="B230" s="105"/>
      <c r="C230" s="105"/>
      <c r="D230" s="105"/>
      <c r="F230" s="126"/>
      <c r="H230" s="126"/>
    </row>
    <row r="231" spans="1:8" ht="11.25" hidden="1" customHeight="1" x14ac:dyDescent="0.2">
      <c r="A231" s="188"/>
      <c r="B231" s="105"/>
      <c r="C231" s="105"/>
      <c r="D231" s="105"/>
      <c r="F231" s="126"/>
      <c r="H231" s="126"/>
    </row>
    <row r="232" spans="1:8" ht="11.25" hidden="1" customHeight="1" x14ac:dyDescent="0.2">
      <c r="A232" s="188"/>
      <c r="B232" s="105"/>
      <c r="C232" s="105"/>
      <c r="D232" s="105"/>
      <c r="F232" s="126"/>
      <c r="H232" s="126"/>
    </row>
    <row r="233" spans="1:8" ht="11.25" hidden="1" customHeight="1" x14ac:dyDescent="0.2">
      <c r="A233" s="188"/>
      <c r="B233" s="105"/>
      <c r="C233" s="105"/>
      <c r="D233" s="105"/>
      <c r="F233" s="126"/>
      <c r="H233" s="126"/>
    </row>
    <row r="234" spans="1:8" ht="12.75" hidden="1" customHeight="1" x14ac:dyDescent="0.2">
      <c r="A234" s="189" t="s">
        <v>690</v>
      </c>
      <c r="B234" s="183" t="s">
        <v>514</v>
      </c>
      <c r="C234" s="165"/>
      <c r="D234" s="165"/>
      <c r="E234" s="105"/>
      <c r="F234" s="105"/>
      <c r="G234" s="105"/>
      <c r="H234" s="105"/>
    </row>
    <row r="235" spans="1:8" ht="25.5" hidden="1" customHeight="1" x14ac:dyDescent="0.2">
      <c r="A235" s="190" t="s">
        <v>525</v>
      </c>
      <c r="B235" s="191"/>
      <c r="C235" s="46"/>
      <c r="D235" s="46"/>
      <c r="E235" s="126"/>
      <c r="F235" s="126"/>
      <c r="G235" s="126"/>
      <c r="H235" s="126"/>
    </row>
    <row r="236" spans="1:8" ht="12.75" hidden="1" customHeight="1" x14ac:dyDescent="0.2">
      <c r="A236" s="72"/>
      <c r="B236" s="126"/>
      <c r="C236" s="46"/>
      <c r="D236" s="46"/>
      <c r="E236" s="126"/>
      <c r="F236" s="126"/>
      <c r="G236" s="126"/>
      <c r="H236" s="126"/>
    </row>
    <row r="237" spans="1:8" ht="11.25" hidden="1" customHeight="1" x14ac:dyDescent="0.2">
      <c r="A237" s="77"/>
      <c r="B237" s="77"/>
      <c r="C237" s="77"/>
      <c r="D237" s="77"/>
      <c r="E237" s="77"/>
      <c r="F237" s="77"/>
      <c r="G237" s="77"/>
    </row>
    <row r="238" spans="1:8" ht="11.25" hidden="1" customHeight="1" x14ac:dyDescent="0.2">
      <c r="A238" s="77"/>
      <c r="B238" s="77"/>
      <c r="C238" s="77"/>
      <c r="D238" s="77"/>
      <c r="E238" s="77"/>
      <c r="F238" s="77"/>
      <c r="G238" s="77"/>
    </row>
    <row r="239" spans="1:8" ht="11.25" hidden="1" customHeight="1" x14ac:dyDescent="0.2">
      <c r="A239" s="77"/>
      <c r="B239" s="77"/>
      <c r="C239" s="77"/>
      <c r="D239" s="77"/>
      <c r="E239" s="77"/>
      <c r="F239" s="77"/>
      <c r="G239" s="77"/>
    </row>
    <row r="240" spans="1:8" ht="11.25" hidden="1" customHeight="1" x14ac:dyDescent="0.2">
      <c r="A240" s="824" t="s">
        <v>691</v>
      </c>
      <c r="B240" s="825"/>
      <c r="C240" s="826"/>
      <c r="D240" s="165"/>
      <c r="E240" s="165"/>
      <c r="F240" s="165"/>
      <c r="G240" s="165"/>
      <c r="H240" s="165"/>
    </row>
    <row r="241" spans="1:9" ht="11.25" hidden="1" customHeight="1" x14ac:dyDescent="0.2">
      <c r="A241" s="827"/>
      <c r="B241" s="828"/>
      <c r="C241" s="829"/>
      <c r="D241" s="165"/>
      <c r="E241" s="165"/>
      <c r="F241" s="165"/>
      <c r="G241" s="165"/>
      <c r="H241" s="165"/>
    </row>
    <row r="242" spans="1:9" ht="11.25" hidden="1" customHeight="1" x14ac:dyDescent="0.2">
      <c r="A242" s="192"/>
      <c r="B242" s="830" t="s">
        <v>143</v>
      </c>
      <c r="C242" s="831"/>
      <c r="D242" s="105"/>
      <c r="E242" s="105"/>
      <c r="F242" s="105"/>
      <c r="G242" s="105"/>
      <c r="H242" s="105"/>
    </row>
    <row r="243" spans="1:9" ht="11.25" hidden="1" customHeight="1" x14ac:dyDescent="0.2">
      <c r="A243" s="167" t="s">
        <v>512</v>
      </c>
      <c r="B243" s="193" t="s">
        <v>72</v>
      </c>
      <c r="C243" s="194" t="s">
        <v>74</v>
      </c>
      <c r="D243" s="48"/>
      <c r="E243" s="126"/>
      <c r="F243" s="46"/>
      <c r="G243" s="46"/>
      <c r="H243" s="46"/>
    </row>
    <row r="244" spans="1:9" ht="11.25" hidden="1" customHeight="1" x14ac:dyDescent="0.2">
      <c r="A244" s="169"/>
      <c r="B244" s="181" t="s">
        <v>528</v>
      </c>
      <c r="C244" s="171" t="s">
        <v>529</v>
      </c>
      <c r="D244" s="126"/>
      <c r="E244" s="126"/>
      <c r="F244" s="105"/>
      <c r="G244" s="105"/>
      <c r="H244" s="105"/>
    </row>
    <row r="245" spans="1:9" ht="11.25" hidden="1" customHeight="1" x14ac:dyDescent="0.2">
      <c r="A245" s="195" t="s">
        <v>144</v>
      </c>
      <c r="B245" s="196"/>
      <c r="C245" s="197"/>
      <c r="D245" s="46"/>
      <c r="E245" s="837"/>
      <c r="F245" s="837"/>
      <c r="G245" s="837"/>
      <c r="H245" s="837"/>
    </row>
    <row r="246" spans="1:9" ht="11.25" hidden="1" customHeight="1" x14ac:dyDescent="0.2">
      <c r="A246" s="39"/>
      <c r="B246" s="39"/>
      <c r="C246" s="39"/>
      <c r="D246" s="46"/>
      <c r="E246" s="46"/>
      <c r="F246" s="39"/>
      <c r="G246" s="39"/>
      <c r="H246" s="32"/>
    </row>
    <row r="247" spans="1:9" ht="11.25" hidden="1" customHeight="1" x14ac:dyDescent="0.2">
      <c r="A247" s="39"/>
      <c r="B247" s="39"/>
      <c r="C247" s="39"/>
      <c r="D247" s="46"/>
      <c r="E247" s="46"/>
      <c r="F247" s="39"/>
      <c r="G247" s="39"/>
      <c r="H247" s="32"/>
    </row>
    <row r="248" spans="1:9" ht="11.25" hidden="1" customHeight="1" x14ac:dyDescent="0.2">
      <c r="A248" s="39"/>
      <c r="B248" s="39"/>
      <c r="C248" s="39"/>
      <c r="D248" s="46"/>
      <c r="E248" s="46"/>
      <c r="F248" s="39"/>
      <c r="G248" s="39"/>
      <c r="H248" s="32"/>
    </row>
    <row r="249" spans="1:9" ht="11.25" hidden="1" customHeight="1" x14ac:dyDescent="0.2">
      <c r="A249" s="39"/>
      <c r="B249" s="39"/>
      <c r="C249" s="39"/>
      <c r="D249" s="46"/>
      <c r="E249" s="46"/>
      <c r="F249" s="39"/>
      <c r="G249" s="39"/>
      <c r="H249" s="32"/>
    </row>
    <row r="250" spans="1:9" ht="11.25" hidden="1" customHeight="1" x14ac:dyDescent="0.2">
      <c r="A250" s="39"/>
      <c r="B250" s="39"/>
      <c r="C250" s="39"/>
      <c r="D250" s="46"/>
      <c r="E250" s="46"/>
      <c r="F250" s="39"/>
      <c r="G250" s="39"/>
      <c r="H250" s="32"/>
    </row>
    <row r="251" spans="1:9" ht="11.25" hidden="1" customHeight="1" x14ac:dyDescent="0.2">
      <c r="A251" s="39"/>
      <c r="B251" s="39"/>
      <c r="C251" s="39"/>
      <c r="D251" s="46"/>
      <c r="E251" s="46"/>
      <c r="F251" s="39"/>
      <c r="G251" s="39"/>
      <c r="H251" s="32"/>
    </row>
    <row r="252" spans="1:9" ht="11.25" hidden="1" customHeight="1" x14ac:dyDescent="0.2">
      <c r="A252" s="39"/>
      <c r="B252" s="39"/>
      <c r="C252" s="39"/>
      <c r="D252" s="46"/>
      <c r="E252" s="46"/>
      <c r="F252" s="39"/>
      <c r="G252" s="39"/>
      <c r="H252" s="32"/>
    </row>
    <row r="253" spans="1:9" ht="11.25" hidden="1" customHeight="1" x14ac:dyDescent="0.2">
      <c r="A253" s="189" t="s">
        <v>692</v>
      </c>
      <c r="B253" s="198" t="s">
        <v>514</v>
      </c>
      <c r="C253" s="165"/>
      <c r="D253" s="165"/>
      <c r="E253" s="126"/>
      <c r="F253" s="123"/>
      <c r="G253" s="123"/>
      <c r="H253" s="123"/>
      <c r="I253" s="126"/>
    </row>
    <row r="254" spans="1:9" ht="25.5" hidden="1" customHeight="1" x14ac:dyDescent="0.2">
      <c r="A254" s="199" t="s">
        <v>515</v>
      </c>
      <c r="B254" s="197"/>
      <c r="C254" s="92"/>
      <c r="D254" s="92"/>
      <c r="E254" s="126"/>
      <c r="F254" s="46"/>
      <c r="G254" s="46"/>
      <c r="H254" s="46"/>
      <c r="I254" s="126"/>
    </row>
    <row r="255" spans="1:9" ht="11.25" customHeight="1" x14ac:dyDescent="0.2">
      <c r="A255" s="790" t="s">
        <v>1128</v>
      </c>
      <c r="B255" s="793"/>
      <c r="C255" s="793"/>
      <c r="D255" s="793"/>
      <c r="E255" s="793"/>
      <c r="F255" s="793"/>
      <c r="G255" s="793"/>
      <c r="H255" s="793"/>
    </row>
    <row r="259" spans="1:8" s="437" customFormat="1" ht="11.25" customHeight="1" x14ac:dyDescent="0.2">
      <c r="C259" s="126"/>
    </row>
    <row r="260" spans="1:8" s="441" customFormat="1" ht="11.25" customHeight="1" x14ac:dyDescent="0.2">
      <c r="A260" s="459" t="s">
        <v>1118</v>
      </c>
      <c r="B260" s="777" t="s">
        <v>1120</v>
      </c>
      <c r="C260" s="777"/>
      <c r="D260" s="777"/>
      <c r="E260" s="460"/>
      <c r="F260" s="778" t="s">
        <v>1122</v>
      </c>
      <c r="G260" s="778"/>
      <c r="H260" s="460"/>
    </row>
    <row r="261" spans="1:8" s="441" customFormat="1" ht="11.25" customHeight="1" x14ac:dyDescent="0.2">
      <c r="A261" s="459" t="s">
        <v>1119</v>
      </c>
      <c r="B261" s="777" t="s">
        <v>1121</v>
      </c>
      <c r="C261" s="777"/>
      <c r="D261" s="777"/>
      <c r="E261" s="460"/>
      <c r="F261" s="500" t="s">
        <v>1123</v>
      </c>
      <c r="G261" s="500"/>
      <c r="H261" s="460"/>
    </row>
    <row r="262" spans="1:8" s="441" customFormat="1" ht="11.25" customHeight="1" x14ac:dyDescent="0.2">
      <c r="A262" s="470"/>
      <c r="B262" s="777" t="s">
        <v>1137</v>
      </c>
      <c r="C262" s="777"/>
      <c r="D262" s="777"/>
      <c r="E262" s="470"/>
      <c r="F262" s="777" t="s">
        <v>1138</v>
      </c>
      <c r="G262" s="777"/>
      <c r="H262" s="470"/>
    </row>
    <row r="263" spans="1:8" s="437" customFormat="1" ht="11.25" customHeight="1" x14ac:dyDescent="0.2">
      <c r="C263" s="126"/>
    </row>
    <row r="264" spans="1:8" s="437" customFormat="1" ht="11.25" customHeight="1" x14ac:dyDescent="0.2">
      <c r="C264" s="126"/>
    </row>
    <row r="265" spans="1:8" s="437" customFormat="1" ht="11.25" customHeight="1" x14ac:dyDescent="0.2">
      <c r="C265" s="126"/>
    </row>
  </sheetData>
  <mergeCells count="41">
    <mergeCell ref="G222:H222"/>
    <mergeCell ref="C19:C21"/>
    <mergeCell ref="B111:B112"/>
    <mergeCell ref="A11:D11"/>
    <mergeCell ref="A14:D14"/>
    <mergeCell ref="A15:D15"/>
    <mergeCell ref="B19:B21"/>
    <mergeCell ref="B174:B176"/>
    <mergeCell ref="B200:B201"/>
    <mergeCell ref="C67:C70"/>
    <mergeCell ref="D67:D70"/>
    <mergeCell ref="E67:E70"/>
    <mergeCell ref="G223:G224"/>
    <mergeCell ref="H223:H224"/>
    <mergeCell ref="F67:F70"/>
    <mergeCell ref="G67:H69"/>
    <mergeCell ref="B150:C150"/>
    <mergeCell ref="A148:C149"/>
    <mergeCell ref="A66:A70"/>
    <mergeCell ref="A200:A201"/>
    <mergeCell ref="B102:B103"/>
    <mergeCell ref="B130:B131"/>
    <mergeCell ref="A130:A131"/>
    <mergeCell ref="A111:A112"/>
    <mergeCell ref="A102:A103"/>
    <mergeCell ref="E222:F222"/>
    <mergeCell ref="B66:B70"/>
    <mergeCell ref="C66:H66"/>
    <mergeCell ref="E245:H245"/>
    <mergeCell ref="B261:D261"/>
    <mergeCell ref="B262:D262"/>
    <mergeCell ref="A255:H255"/>
    <mergeCell ref="B260:D260"/>
    <mergeCell ref="F260:G260"/>
    <mergeCell ref="F262:G262"/>
    <mergeCell ref="A240:C241"/>
    <mergeCell ref="B242:C242"/>
    <mergeCell ref="B212:B214"/>
    <mergeCell ref="A210:D211"/>
    <mergeCell ref="C212:D212"/>
    <mergeCell ref="C222:D222"/>
  </mergeCells>
  <printOptions horizontalCentered="1"/>
  <pageMargins left="0.31496062992125984" right="0.27559055118110237" top="0.39370078740157483" bottom="0.39370078740157483" header="0" footer="0.19685039370078741"/>
  <pageSetup paperSize="9" scale="80" orientation="landscape" r:id="rId1"/>
  <headerFooter alignWithMargins="0"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pageSetUpPr fitToPage="1"/>
  </sheetPr>
  <dimension ref="A1:M52"/>
  <sheetViews>
    <sheetView showGridLines="0" zoomScaleNormal="100" workbookViewId="0"/>
  </sheetViews>
  <sheetFormatPr defaultColWidth="3.28515625" defaultRowHeight="11.25" customHeight="1" x14ac:dyDescent="0.2"/>
  <cols>
    <col min="1" max="1" width="51" style="39" customWidth="1"/>
    <col min="2" max="2" width="10.85546875" style="39" customWidth="1"/>
    <col min="3" max="3" width="12.140625" style="39" customWidth="1"/>
    <col min="4" max="4" width="12" style="39" bestFit="1" customWidth="1"/>
    <col min="5" max="5" width="10.42578125" style="39" customWidth="1"/>
    <col min="6" max="6" width="9.85546875" style="39" bestFit="1" customWidth="1"/>
    <col min="7" max="7" width="10.85546875" style="39" customWidth="1"/>
    <col min="8" max="8" width="11.7109375" style="39" customWidth="1"/>
    <col min="9" max="9" width="12" style="39" bestFit="1" customWidth="1"/>
    <col min="10" max="10" width="13.140625" style="39" customWidth="1"/>
    <col min="11" max="11" width="12" style="39" bestFit="1" customWidth="1"/>
    <col min="12" max="12" width="11.140625" style="39" bestFit="1" customWidth="1"/>
    <col min="13" max="13" width="14.5703125" style="39" bestFit="1" customWidth="1"/>
    <col min="14" max="16384" width="3.28515625" style="39"/>
  </cols>
  <sheetData>
    <row r="1" spans="1:12" ht="12.75" x14ac:dyDescent="0.2"/>
    <row r="2" spans="1:12" ht="25.5" customHeight="1" x14ac:dyDescent="0.35">
      <c r="A2" s="414" t="s">
        <v>1113</v>
      </c>
    </row>
    <row r="3" spans="1:12" ht="15.75" customHeight="1" x14ac:dyDescent="0.25">
      <c r="A3" s="200" t="s">
        <v>1114</v>
      </c>
    </row>
    <row r="4" spans="1:12" ht="15.75" customHeight="1" x14ac:dyDescent="0.25">
      <c r="A4" s="200" t="s">
        <v>1115</v>
      </c>
    </row>
    <row r="5" spans="1:12" ht="15.75" customHeight="1" x14ac:dyDescent="0.25">
      <c r="A5" s="200" t="s">
        <v>1116</v>
      </c>
    </row>
    <row r="6" spans="1:12" ht="15.75" x14ac:dyDescent="0.25">
      <c r="A6" s="40" t="s">
        <v>317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2" ht="12.75" x14ac:dyDescent="0.2"/>
    <row r="8" spans="1:12" s="200" customFormat="1" ht="15.75" x14ac:dyDescent="0.25">
      <c r="A8" s="332" t="s">
        <v>1113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2.75" x14ac:dyDescent="0.2">
      <c r="A9" s="42" t="s">
        <v>64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2.75" x14ac:dyDescent="0.2">
      <c r="A10" s="43" t="s">
        <v>145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spans="1:12" ht="12.75" x14ac:dyDescent="0.2">
      <c r="A11" s="798" t="s">
        <v>66</v>
      </c>
      <c r="B11" s="798"/>
      <c r="C11" s="798"/>
      <c r="D11" s="798"/>
      <c r="E11" s="798"/>
      <c r="F11" s="798"/>
      <c r="G11" s="798"/>
      <c r="H11" s="798"/>
      <c r="I11" s="798"/>
      <c r="J11" s="798"/>
      <c r="K11" s="798"/>
      <c r="L11" s="798"/>
    </row>
    <row r="12" spans="1:12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  <c r="H12" s="436"/>
      <c r="I12" s="436"/>
      <c r="J12" s="436"/>
    </row>
    <row r="13" spans="1:12" ht="12.75" x14ac:dyDescent="0.2">
      <c r="A13" s="229" t="s">
        <v>1117</v>
      </c>
      <c r="B13" s="91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</row>
    <row r="14" spans="1:12" ht="12.75" hidden="1" x14ac:dyDescent="0.2">
      <c r="A14" s="798"/>
      <c r="B14" s="798"/>
      <c r="C14" s="798"/>
      <c r="D14" s="798"/>
      <c r="E14" s="798"/>
      <c r="F14" s="798"/>
      <c r="G14" s="798"/>
      <c r="H14" s="798"/>
      <c r="I14" s="798"/>
      <c r="J14" s="798"/>
      <c r="K14" s="798"/>
      <c r="L14" s="798"/>
    </row>
    <row r="15" spans="1:12" ht="12.75" hidden="1" x14ac:dyDescent="0.2">
      <c r="A15" s="798"/>
      <c r="B15" s="798"/>
      <c r="C15" s="798"/>
      <c r="D15" s="798"/>
      <c r="E15" s="798"/>
      <c r="F15" s="798"/>
      <c r="G15" s="798"/>
      <c r="H15" s="798"/>
      <c r="I15" s="798"/>
      <c r="J15" s="798"/>
      <c r="K15" s="798"/>
      <c r="L15" s="798"/>
    </row>
    <row r="16" spans="1:12" ht="12.75" x14ac:dyDescent="0.2"/>
    <row r="17" spans="1:13" ht="12.75" x14ac:dyDescent="0.2">
      <c r="A17" s="75" t="s">
        <v>318</v>
      </c>
      <c r="B17" s="46"/>
      <c r="L17" s="47"/>
      <c r="M17" s="47" t="s">
        <v>519</v>
      </c>
    </row>
    <row r="18" spans="1:13" ht="24.75" customHeight="1" x14ac:dyDescent="0.2">
      <c r="A18" s="442"/>
      <c r="B18" s="873" t="s">
        <v>465</v>
      </c>
      <c r="C18" s="874"/>
      <c r="D18" s="874"/>
      <c r="E18" s="874"/>
      <c r="F18" s="875"/>
      <c r="G18" s="802" t="s">
        <v>294</v>
      </c>
      <c r="H18" s="876"/>
      <c r="I18" s="876"/>
      <c r="J18" s="876"/>
      <c r="K18" s="876"/>
      <c r="L18" s="877"/>
      <c r="M18" s="779" t="s">
        <v>462</v>
      </c>
    </row>
    <row r="19" spans="1:13" ht="12.75" x14ac:dyDescent="0.2">
      <c r="A19" s="501"/>
      <c r="B19" s="871" t="s">
        <v>146</v>
      </c>
      <c r="C19" s="871"/>
      <c r="D19" s="471"/>
      <c r="E19" s="471"/>
      <c r="F19" s="502"/>
      <c r="G19" s="787" t="s">
        <v>146</v>
      </c>
      <c r="H19" s="872"/>
      <c r="I19" s="471"/>
      <c r="J19" s="471"/>
      <c r="K19" s="471"/>
      <c r="L19" s="502"/>
      <c r="M19" s="780"/>
    </row>
    <row r="20" spans="1:13" ht="12.75" x14ac:dyDescent="0.2">
      <c r="A20" s="458" t="s">
        <v>147</v>
      </c>
      <c r="B20" s="779" t="s">
        <v>534</v>
      </c>
      <c r="C20" s="779" t="s">
        <v>533</v>
      </c>
      <c r="D20" s="451" t="s">
        <v>149</v>
      </c>
      <c r="E20" s="451" t="s">
        <v>148</v>
      </c>
      <c r="F20" s="503" t="s">
        <v>449</v>
      </c>
      <c r="G20" s="779" t="s">
        <v>534</v>
      </c>
      <c r="H20" s="779" t="s">
        <v>533</v>
      </c>
      <c r="I20" s="451" t="s">
        <v>450</v>
      </c>
      <c r="J20" s="451" t="s">
        <v>149</v>
      </c>
      <c r="K20" s="451" t="s">
        <v>148</v>
      </c>
      <c r="L20" s="503" t="s">
        <v>449</v>
      </c>
      <c r="M20" s="780"/>
    </row>
    <row r="21" spans="1:13" ht="12.75" x14ac:dyDescent="0.2">
      <c r="A21" s="501"/>
      <c r="B21" s="809"/>
      <c r="C21" s="809"/>
      <c r="D21" s="504"/>
      <c r="E21" s="504"/>
      <c r="F21" s="503" t="s">
        <v>75</v>
      </c>
      <c r="G21" s="809" t="s">
        <v>150</v>
      </c>
      <c r="H21" s="809" t="s">
        <v>151</v>
      </c>
      <c r="I21" s="504"/>
      <c r="J21" s="504"/>
      <c r="K21" s="504"/>
      <c r="L21" s="503" t="s">
        <v>76</v>
      </c>
      <c r="M21" s="780"/>
    </row>
    <row r="22" spans="1:13" s="201" customFormat="1" ht="26.25" customHeight="1" x14ac:dyDescent="0.2">
      <c r="A22" s="447"/>
      <c r="B22" s="810"/>
      <c r="C22" s="810"/>
      <c r="D22" s="467"/>
      <c r="E22" s="467"/>
      <c r="F22" s="505"/>
      <c r="G22" s="810"/>
      <c r="H22" s="810" t="s">
        <v>152</v>
      </c>
      <c r="I22" s="467"/>
      <c r="J22" s="467"/>
      <c r="K22" s="467"/>
      <c r="L22" s="505"/>
      <c r="M22" s="781"/>
    </row>
    <row r="23" spans="1:13" ht="12.75" x14ac:dyDescent="0.2">
      <c r="A23" s="39" t="s">
        <v>62</v>
      </c>
      <c r="B23" s="663">
        <f t="shared" ref="B23:M23" si="0">B24+B25</f>
        <v>140713.38</v>
      </c>
      <c r="C23" s="663">
        <f t="shared" si="0"/>
        <v>14703614.02</v>
      </c>
      <c r="D23" s="663">
        <f t="shared" si="0"/>
        <v>14700135.359999999</v>
      </c>
      <c r="E23" s="663">
        <f t="shared" si="0"/>
        <v>3478.66</v>
      </c>
      <c r="F23" s="663">
        <f t="shared" si="0"/>
        <v>140713.38000000097</v>
      </c>
      <c r="G23" s="663">
        <f t="shared" si="0"/>
        <v>1332775.54</v>
      </c>
      <c r="H23" s="663">
        <f t="shared" si="0"/>
        <v>69085229.689999998</v>
      </c>
      <c r="I23" s="663">
        <f t="shared" si="0"/>
        <v>57400466.710000001</v>
      </c>
      <c r="J23" s="663">
        <f t="shared" si="0"/>
        <v>57278339.799999997</v>
      </c>
      <c r="K23" s="664">
        <f t="shared" si="0"/>
        <v>11531454.83</v>
      </c>
      <c r="L23" s="664">
        <f t="shared" si="0"/>
        <v>1608210.6000000075</v>
      </c>
      <c r="M23" s="632">
        <f t="shared" si="0"/>
        <v>1748923.9800000086</v>
      </c>
    </row>
    <row r="24" spans="1:13" ht="12.75" x14ac:dyDescent="0.2">
      <c r="A24" s="39" t="s">
        <v>464</v>
      </c>
      <c r="B24" s="663">
        <v>140713.38</v>
      </c>
      <c r="C24" s="663">
        <v>14703614.02</v>
      </c>
      <c r="D24" s="663">
        <v>14700135.359999999</v>
      </c>
      <c r="E24" s="663">
        <v>3478.66</v>
      </c>
      <c r="F24" s="663">
        <f>B24+C24-D24-E24</f>
        <v>140713.38000000097</v>
      </c>
      <c r="G24" s="663">
        <v>1332775.54</v>
      </c>
      <c r="H24" s="663">
        <v>67608208.689999998</v>
      </c>
      <c r="I24" s="663">
        <v>56327147.890000001</v>
      </c>
      <c r="J24" s="663">
        <v>56212243.479999997</v>
      </c>
      <c r="K24" s="664">
        <v>11510611.01</v>
      </c>
      <c r="L24" s="664">
        <f>G24+H24-J24-K24</f>
        <v>1218129.7400000077</v>
      </c>
      <c r="M24" s="663">
        <f>F24+L24</f>
        <v>1358843.1200000087</v>
      </c>
    </row>
    <row r="25" spans="1:13" ht="12.75" x14ac:dyDescent="0.2">
      <c r="A25" s="39" t="s">
        <v>466</v>
      </c>
      <c r="B25" s="663">
        <f t="shared" ref="B25:M25" si="1">SUM(B26:B27)</f>
        <v>0</v>
      </c>
      <c r="C25" s="663">
        <f t="shared" si="1"/>
        <v>0</v>
      </c>
      <c r="D25" s="663">
        <f t="shared" si="1"/>
        <v>0</v>
      </c>
      <c r="E25" s="663">
        <f t="shared" si="1"/>
        <v>0</v>
      </c>
      <c r="F25" s="663">
        <f t="shared" si="1"/>
        <v>0</v>
      </c>
      <c r="G25" s="663">
        <f t="shared" si="1"/>
        <v>0</v>
      </c>
      <c r="H25" s="663">
        <f t="shared" si="1"/>
        <v>1477021</v>
      </c>
      <c r="I25" s="663">
        <f t="shared" si="1"/>
        <v>1073318.82</v>
      </c>
      <c r="J25" s="663">
        <f t="shared" si="1"/>
        <v>1066096.32</v>
      </c>
      <c r="K25" s="664">
        <f t="shared" si="1"/>
        <v>20843.82</v>
      </c>
      <c r="L25" s="664">
        <f t="shared" si="1"/>
        <v>390080.85999999993</v>
      </c>
      <c r="M25" s="663">
        <f t="shared" si="1"/>
        <v>390080.85999999993</v>
      </c>
    </row>
    <row r="26" spans="1:13" ht="12.75" hidden="1" x14ac:dyDescent="0.2">
      <c r="A26" s="39" t="s">
        <v>535</v>
      </c>
      <c r="B26" s="663">
        <v>0</v>
      </c>
      <c r="C26" s="663">
        <v>0</v>
      </c>
      <c r="D26" s="670">
        <v>0</v>
      </c>
      <c r="E26" s="670">
        <v>0</v>
      </c>
      <c r="F26" s="663">
        <f>B26+C26-D26-E26</f>
        <v>0</v>
      </c>
      <c r="G26" s="664">
        <v>0</v>
      </c>
      <c r="H26" s="664">
        <v>1477021</v>
      </c>
      <c r="I26" s="664">
        <v>1073318.82</v>
      </c>
      <c r="J26" s="664">
        <v>1066096.32</v>
      </c>
      <c r="K26" s="664">
        <v>20843.82</v>
      </c>
      <c r="L26" s="664">
        <f>G26+H26-J26-K26</f>
        <v>390080.85999999993</v>
      </c>
      <c r="M26" s="663">
        <f>F26+L26</f>
        <v>390080.85999999993</v>
      </c>
    </row>
    <row r="27" spans="1:13" ht="12.75" hidden="1" x14ac:dyDescent="0.2">
      <c r="A27" s="39" t="s">
        <v>536</v>
      </c>
      <c r="B27" s="663"/>
      <c r="C27" s="671"/>
      <c r="D27" s="672"/>
      <c r="E27" s="672"/>
      <c r="F27" s="671">
        <f>B27+C27-D27-E27</f>
        <v>0</v>
      </c>
      <c r="G27" s="673"/>
      <c r="H27" s="673"/>
      <c r="I27" s="673"/>
      <c r="J27" s="673"/>
      <c r="K27" s="673"/>
      <c r="L27" s="673">
        <f>G27+H27-J27-K27</f>
        <v>0</v>
      </c>
      <c r="M27" s="663">
        <f>F27+L27</f>
        <v>0</v>
      </c>
    </row>
    <row r="28" spans="1:13" ht="12.75" x14ac:dyDescent="0.2">
      <c r="A28" s="39" t="s">
        <v>63</v>
      </c>
      <c r="B28" s="663">
        <f t="shared" ref="B28:M28" si="2">B40</f>
        <v>0</v>
      </c>
      <c r="C28" s="663">
        <f t="shared" si="2"/>
        <v>593514.79</v>
      </c>
      <c r="D28" s="663">
        <f t="shared" si="2"/>
        <v>593514.79</v>
      </c>
      <c r="E28" s="663">
        <f t="shared" si="2"/>
        <v>0</v>
      </c>
      <c r="F28" s="663">
        <f t="shared" si="2"/>
        <v>0</v>
      </c>
      <c r="G28" s="663">
        <f t="shared" si="2"/>
        <v>0</v>
      </c>
      <c r="H28" s="663">
        <f t="shared" si="2"/>
        <v>476124.04</v>
      </c>
      <c r="I28" s="663">
        <f t="shared" si="2"/>
        <v>287600.59000000003</v>
      </c>
      <c r="J28" s="663">
        <f t="shared" si="2"/>
        <v>287455.99000000005</v>
      </c>
      <c r="K28" s="664">
        <f t="shared" si="2"/>
        <v>147580.01</v>
      </c>
      <c r="L28" s="664">
        <f t="shared" si="2"/>
        <v>41088.04</v>
      </c>
      <c r="M28" s="663">
        <f t="shared" si="2"/>
        <v>41088.04</v>
      </c>
    </row>
    <row r="29" spans="1:13" ht="12.75" x14ac:dyDescent="0.2">
      <c r="A29" s="474" t="s">
        <v>155</v>
      </c>
      <c r="B29" s="666">
        <f t="shared" ref="B29:M29" si="3">B23+B28</f>
        <v>140713.38</v>
      </c>
      <c r="C29" s="667">
        <f t="shared" si="3"/>
        <v>15297128.809999999</v>
      </c>
      <c r="D29" s="667">
        <f t="shared" si="3"/>
        <v>15293650.149999999</v>
      </c>
      <c r="E29" s="667">
        <f t="shared" si="3"/>
        <v>3478.66</v>
      </c>
      <c r="F29" s="666">
        <f t="shared" si="3"/>
        <v>140713.38000000097</v>
      </c>
      <c r="G29" s="667">
        <f t="shared" si="3"/>
        <v>1332775.54</v>
      </c>
      <c r="H29" s="667">
        <f t="shared" si="3"/>
        <v>69561353.730000004</v>
      </c>
      <c r="I29" s="667">
        <f t="shared" si="3"/>
        <v>57688067.300000004</v>
      </c>
      <c r="J29" s="667">
        <f t="shared" si="3"/>
        <v>57565795.789999999</v>
      </c>
      <c r="K29" s="667">
        <f t="shared" si="3"/>
        <v>11679034.84</v>
      </c>
      <c r="L29" s="667">
        <f t="shared" si="3"/>
        <v>1649298.6400000076</v>
      </c>
      <c r="M29" s="666">
        <f t="shared" si="3"/>
        <v>1790012.0200000086</v>
      </c>
    </row>
    <row r="30" spans="1:13" ht="12.75" x14ac:dyDescent="0.2">
      <c r="A30" s="870"/>
      <c r="B30" s="870"/>
      <c r="C30" s="870"/>
      <c r="D30" s="870"/>
      <c r="E30" s="870"/>
      <c r="F30" s="870"/>
      <c r="G30" s="870"/>
      <c r="H30" s="870"/>
      <c r="I30" s="870"/>
      <c r="J30" s="870"/>
      <c r="K30" s="870"/>
      <c r="L30" s="870"/>
      <c r="M30" s="870"/>
    </row>
    <row r="31" spans="1:13" ht="10.5" customHeight="1" x14ac:dyDescent="0.2">
      <c r="A31" s="46"/>
    </row>
    <row r="32" spans="1:13" ht="11.25" hidden="1" customHeight="1" x14ac:dyDescent="0.2"/>
    <row r="33" spans="1:13" ht="11.25" hidden="1" customHeight="1" x14ac:dyDescent="0.2"/>
    <row r="34" spans="1:13" ht="11.25" hidden="1" customHeight="1" x14ac:dyDescent="0.2"/>
    <row r="35" spans="1:13" ht="27" customHeight="1" x14ac:dyDescent="0.2">
      <c r="A35" s="442"/>
      <c r="B35" s="873" t="s">
        <v>465</v>
      </c>
      <c r="C35" s="874"/>
      <c r="D35" s="874"/>
      <c r="E35" s="874"/>
      <c r="F35" s="875"/>
      <c r="G35" s="802" t="s">
        <v>294</v>
      </c>
      <c r="H35" s="876"/>
      <c r="I35" s="876"/>
      <c r="J35" s="876"/>
      <c r="K35" s="876"/>
      <c r="L35" s="877"/>
      <c r="M35" s="779" t="s">
        <v>462</v>
      </c>
    </row>
    <row r="36" spans="1:13" ht="12.75" x14ac:dyDescent="0.2">
      <c r="A36" s="501"/>
      <c r="B36" s="871" t="s">
        <v>146</v>
      </c>
      <c r="C36" s="871"/>
      <c r="D36" s="471"/>
      <c r="E36" s="471"/>
      <c r="F36" s="502"/>
      <c r="G36" s="787" t="s">
        <v>146</v>
      </c>
      <c r="H36" s="872"/>
      <c r="I36" s="471"/>
      <c r="J36" s="471"/>
      <c r="K36" s="471"/>
      <c r="L36" s="502"/>
      <c r="M36" s="780"/>
    </row>
    <row r="37" spans="1:13" ht="12.75" x14ac:dyDescent="0.2">
      <c r="A37" s="458" t="s">
        <v>545</v>
      </c>
      <c r="B37" s="779" t="s">
        <v>534</v>
      </c>
      <c r="C37" s="779" t="s">
        <v>533</v>
      </c>
      <c r="D37" s="451" t="s">
        <v>149</v>
      </c>
      <c r="E37" s="451" t="s">
        <v>148</v>
      </c>
      <c r="F37" s="503" t="s">
        <v>449</v>
      </c>
      <c r="G37" s="779" t="s">
        <v>534</v>
      </c>
      <c r="H37" s="779" t="s">
        <v>533</v>
      </c>
      <c r="I37" s="451" t="s">
        <v>450</v>
      </c>
      <c r="J37" s="451" t="s">
        <v>149</v>
      </c>
      <c r="K37" s="451" t="s">
        <v>148</v>
      </c>
      <c r="L37" s="503" t="s">
        <v>449</v>
      </c>
      <c r="M37" s="780"/>
    </row>
    <row r="38" spans="1:13" ht="12.75" x14ac:dyDescent="0.2">
      <c r="A38" s="501"/>
      <c r="B38" s="809"/>
      <c r="C38" s="809"/>
      <c r="D38" s="504"/>
      <c r="E38" s="504"/>
      <c r="F38" s="503" t="s">
        <v>75</v>
      </c>
      <c r="G38" s="809" t="s">
        <v>150</v>
      </c>
      <c r="H38" s="809" t="s">
        <v>151</v>
      </c>
      <c r="I38" s="504"/>
      <c r="J38" s="504"/>
      <c r="K38" s="504"/>
      <c r="L38" s="503" t="s">
        <v>76</v>
      </c>
      <c r="M38" s="780"/>
    </row>
    <row r="39" spans="1:13" ht="12.75" x14ac:dyDescent="0.2">
      <c r="A39" s="447"/>
      <c r="B39" s="810"/>
      <c r="C39" s="810"/>
      <c r="D39" s="467"/>
      <c r="E39" s="467"/>
      <c r="F39" s="505"/>
      <c r="G39" s="810"/>
      <c r="H39" s="810" t="s">
        <v>152</v>
      </c>
      <c r="I39" s="467"/>
      <c r="J39" s="467"/>
      <c r="K39" s="467"/>
      <c r="L39" s="505"/>
      <c r="M39" s="781"/>
    </row>
    <row r="40" spans="1:13" ht="11.25" customHeight="1" x14ac:dyDescent="0.2">
      <c r="A40" s="39" t="s">
        <v>63</v>
      </c>
      <c r="B40" s="663">
        <f t="shared" ref="B40:M40" si="4">B41+B42</f>
        <v>0</v>
      </c>
      <c r="C40" s="663">
        <f t="shared" si="4"/>
        <v>593514.79</v>
      </c>
      <c r="D40" s="663">
        <f t="shared" si="4"/>
        <v>593514.79</v>
      </c>
      <c r="E40" s="663">
        <f t="shared" si="4"/>
        <v>0</v>
      </c>
      <c r="F40" s="663">
        <f t="shared" si="4"/>
        <v>0</v>
      </c>
      <c r="G40" s="663">
        <f t="shared" si="4"/>
        <v>0</v>
      </c>
      <c r="H40" s="663">
        <f t="shared" si="4"/>
        <v>476124.04</v>
      </c>
      <c r="I40" s="663">
        <f t="shared" si="4"/>
        <v>287600.59000000003</v>
      </c>
      <c r="J40" s="663">
        <f t="shared" si="4"/>
        <v>287455.99000000005</v>
      </c>
      <c r="K40" s="664">
        <f t="shared" si="4"/>
        <v>147580.01</v>
      </c>
      <c r="L40" s="664">
        <f t="shared" si="4"/>
        <v>41088.04</v>
      </c>
      <c r="M40" s="632">
        <f t="shared" si="4"/>
        <v>41088.04</v>
      </c>
    </row>
    <row r="41" spans="1:13" ht="11.25" customHeight="1" x14ac:dyDescent="0.2">
      <c r="A41" s="39" t="s">
        <v>464</v>
      </c>
      <c r="B41" s="663">
        <v>0</v>
      </c>
      <c r="C41" s="663">
        <v>593514.79</v>
      </c>
      <c r="D41" s="663">
        <v>593514.79</v>
      </c>
      <c r="E41" s="663">
        <v>0</v>
      </c>
      <c r="F41" s="663">
        <f>B41+C41-D41-E41</f>
        <v>0</v>
      </c>
      <c r="G41" s="663">
        <v>0</v>
      </c>
      <c r="H41" s="663">
        <v>426880.04</v>
      </c>
      <c r="I41" s="663">
        <v>279300.03000000003</v>
      </c>
      <c r="J41" s="663">
        <v>279300.03000000003</v>
      </c>
      <c r="K41" s="664">
        <v>147580.01</v>
      </c>
      <c r="L41" s="664">
        <f>G41+H41-J41-K41</f>
        <v>0</v>
      </c>
      <c r="M41" s="663">
        <f>F41+L41</f>
        <v>0</v>
      </c>
    </row>
    <row r="42" spans="1:13" ht="11.25" customHeight="1" x14ac:dyDescent="0.2">
      <c r="A42" s="39" t="s">
        <v>466</v>
      </c>
      <c r="B42" s="663">
        <f t="shared" ref="B42:M42" si="5">SUM(B43:B44)</f>
        <v>0</v>
      </c>
      <c r="C42" s="663">
        <f t="shared" si="5"/>
        <v>0</v>
      </c>
      <c r="D42" s="663">
        <f t="shared" si="5"/>
        <v>0</v>
      </c>
      <c r="E42" s="663">
        <f t="shared" si="5"/>
        <v>0</v>
      </c>
      <c r="F42" s="663">
        <f t="shared" si="5"/>
        <v>0</v>
      </c>
      <c r="G42" s="663">
        <f t="shared" si="5"/>
        <v>0</v>
      </c>
      <c r="H42" s="663">
        <f t="shared" si="5"/>
        <v>49244</v>
      </c>
      <c r="I42" s="663">
        <f t="shared" si="5"/>
        <v>8300.56</v>
      </c>
      <c r="J42" s="663">
        <f t="shared" si="5"/>
        <v>8155.96</v>
      </c>
      <c r="K42" s="664">
        <f t="shared" si="5"/>
        <v>0</v>
      </c>
      <c r="L42" s="664">
        <f t="shared" si="5"/>
        <v>41088.04</v>
      </c>
      <c r="M42" s="663">
        <f t="shared" si="5"/>
        <v>41088.04</v>
      </c>
    </row>
    <row r="43" spans="1:13" ht="11.25" hidden="1" customHeight="1" x14ac:dyDescent="0.2">
      <c r="A43" s="39" t="s">
        <v>535</v>
      </c>
      <c r="B43" s="53">
        <v>0</v>
      </c>
      <c r="C43" s="53">
        <v>0</v>
      </c>
      <c r="D43" s="73">
        <v>0</v>
      </c>
      <c r="E43" s="73">
        <v>0</v>
      </c>
      <c r="F43" s="53">
        <f>B43+C43-D43-E43</f>
        <v>0</v>
      </c>
      <c r="G43" s="52">
        <v>0</v>
      </c>
      <c r="H43" s="52">
        <v>49244</v>
      </c>
      <c r="I43" s="52">
        <v>8300.56</v>
      </c>
      <c r="J43" s="52">
        <v>8155.96</v>
      </c>
      <c r="K43" s="52">
        <v>0</v>
      </c>
      <c r="L43" s="52">
        <f>G43+H43-J43-K43</f>
        <v>41088.04</v>
      </c>
      <c r="M43" s="53">
        <f>F43+L43</f>
        <v>41088.04</v>
      </c>
    </row>
    <row r="44" spans="1:13" ht="11.25" hidden="1" customHeight="1" x14ac:dyDescent="0.2">
      <c r="A44" s="39" t="s">
        <v>536</v>
      </c>
      <c r="B44" s="53"/>
      <c r="C44" s="202"/>
      <c r="D44" s="203"/>
      <c r="E44" s="203"/>
      <c r="F44" s="53">
        <f>B44+C44-D44-E44</f>
        <v>0</v>
      </c>
      <c r="G44" s="204"/>
      <c r="H44" s="204"/>
      <c r="I44" s="204"/>
      <c r="J44" s="204"/>
      <c r="K44" s="204"/>
      <c r="L44" s="52">
        <f>G44+H44-J44-K44</f>
        <v>0</v>
      </c>
      <c r="M44" s="53">
        <f>F44+L44</f>
        <v>0</v>
      </c>
    </row>
    <row r="45" spans="1:13" ht="11.25" customHeight="1" x14ac:dyDescent="0.2">
      <c r="A45" s="878" t="s">
        <v>1129</v>
      </c>
      <c r="B45" s="870"/>
      <c r="C45" s="870"/>
      <c r="D45" s="870"/>
      <c r="E45" s="870"/>
      <c r="F45" s="870"/>
      <c r="G45" s="870"/>
      <c r="H45" s="870"/>
      <c r="I45" s="870"/>
      <c r="J45" s="870"/>
      <c r="K45" s="870"/>
      <c r="L45" s="870"/>
      <c r="M45" s="870"/>
    </row>
    <row r="48" spans="1:13" s="435" customFormat="1" ht="11.25" customHeight="1" x14ac:dyDescent="0.2"/>
    <row r="49" spans="1:13" s="256" customFormat="1" ht="11.25" customHeight="1" x14ac:dyDescent="0.2">
      <c r="A49" s="459" t="s">
        <v>1118</v>
      </c>
      <c r="B49" s="460"/>
      <c r="C49" s="462"/>
      <c r="D49" s="460"/>
      <c r="E49" s="777" t="s">
        <v>1120</v>
      </c>
      <c r="F49" s="777"/>
      <c r="G49" s="777"/>
      <c r="H49" s="777"/>
      <c r="I49" s="462"/>
      <c r="J49" s="460" t="s">
        <v>1122</v>
      </c>
      <c r="K49" s="462"/>
      <c r="L49" s="460"/>
      <c r="M49" s="460"/>
    </row>
    <row r="50" spans="1:13" s="256" customFormat="1" ht="11.25" customHeight="1" x14ac:dyDescent="0.2">
      <c r="A50" s="459" t="s">
        <v>1119</v>
      </c>
      <c r="B50" s="460"/>
      <c r="C50" s="462"/>
      <c r="D50" s="460"/>
      <c r="E50" s="777" t="s">
        <v>1121</v>
      </c>
      <c r="F50" s="777"/>
      <c r="G50" s="777"/>
      <c r="H50" s="777"/>
      <c r="I50" s="462"/>
      <c r="J50" s="459" t="s">
        <v>1123</v>
      </c>
      <c r="K50" s="506"/>
      <c r="L50" s="460"/>
      <c r="M50" s="460"/>
    </row>
    <row r="51" spans="1:13" s="256" customFormat="1" ht="11.25" customHeight="1" x14ac:dyDescent="0.2">
      <c r="A51" s="462"/>
      <c r="B51" s="462"/>
      <c r="C51" s="462"/>
      <c r="D51" s="462"/>
      <c r="E51" s="778" t="s">
        <v>1137</v>
      </c>
      <c r="F51" s="778"/>
      <c r="G51" s="778"/>
      <c r="H51" s="778"/>
      <c r="I51" s="462"/>
      <c r="J51" s="462" t="s">
        <v>1138</v>
      </c>
      <c r="K51" s="462"/>
      <c r="L51" s="462"/>
      <c r="M51" s="462"/>
    </row>
    <row r="52" spans="1:13" s="435" customFormat="1" ht="11.25" customHeight="1" x14ac:dyDescent="0.2"/>
  </sheetData>
  <mergeCells count="26">
    <mergeCell ref="E51:H51"/>
    <mergeCell ref="C37:C39"/>
    <mergeCell ref="G37:G39"/>
    <mergeCell ref="H37:H39"/>
    <mergeCell ref="A45:M45"/>
    <mergeCell ref="M35:M39"/>
    <mergeCell ref="B36:C36"/>
    <mergeCell ref="G36:H36"/>
    <mergeCell ref="E49:H49"/>
    <mergeCell ref="E50:H50"/>
    <mergeCell ref="B37:B39"/>
    <mergeCell ref="B35:F35"/>
    <mergeCell ref="G35:L35"/>
    <mergeCell ref="A11:L11"/>
    <mergeCell ref="A14:L14"/>
    <mergeCell ref="A15:L15"/>
    <mergeCell ref="B18:F18"/>
    <mergeCell ref="G18:L18"/>
    <mergeCell ref="A30:M30"/>
    <mergeCell ref="B20:B22"/>
    <mergeCell ref="C20:C22"/>
    <mergeCell ref="G20:G22"/>
    <mergeCell ref="H20:H22"/>
    <mergeCell ref="M18:M22"/>
    <mergeCell ref="B19:C19"/>
    <mergeCell ref="G19:H19"/>
  </mergeCells>
  <printOptions horizontalCentered="1"/>
  <pageMargins left="0.19685039370078741" right="0.27559055118110237" top="0.59055118110236227" bottom="0.39370078740157483" header="0" footer="0.19685039370078741"/>
  <pageSetup paperSize="9" scale="76" orientation="landscape" horizontalDpi="300" verticalDpi="300" r:id="rId1"/>
  <headerFooter alignWithMargins="0"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G236"/>
  <sheetViews>
    <sheetView showGridLines="0" zoomScaleNormal="100" workbookViewId="0"/>
  </sheetViews>
  <sheetFormatPr defaultRowHeight="11.25" customHeight="1" x14ac:dyDescent="0.2"/>
  <cols>
    <col min="1" max="1" width="92.85546875" style="205" customWidth="1"/>
    <col min="2" max="4" width="17.7109375" style="205" customWidth="1"/>
    <col min="5" max="5" width="17.5703125" style="205" customWidth="1"/>
    <col min="6" max="6" width="17.7109375" style="205" customWidth="1"/>
    <col min="7" max="7" width="23.7109375" style="205" customWidth="1"/>
    <col min="8" max="16384" width="9.140625" style="205"/>
  </cols>
  <sheetData>
    <row r="1" spans="1:7" ht="12.75" x14ac:dyDescent="0.2"/>
    <row r="2" spans="1:7" ht="25.5" customHeight="1" x14ac:dyDescent="0.4">
      <c r="A2" s="419" t="s">
        <v>1113</v>
      </c>
    </row>
    <row r="3" spans="1:7" ht="15.75" customHeight="1" x14ac:dyDescent="0.2">
      <c r="A3" s="420" t="s">
        <v>1114</v>
      </c>
    </row>
    <row r="4" spans="1:7" ht="15.75" customHeight="1" x14ac:dyDescent="0.2">
      <c r="A4" s="420" t="s">
        <v>1115</v>
      </c>
    </row>
    <row r="5" spans="1:7" ht="15.75" customHeight="1" x14ac:dyDescent="0.2">
      <c r="A5" s="420" t="s">
        <v>1116</v>
      </c>
    </row>
    <row r="6" spans="1:7" ht="15.75" x14ac:dyDescent="0.25">
      <c r="A6" s="206" t="s">
        <v>480</v>
      </c>
      <c r="B6" s="206"/>
      <c r="C6" s="206"/>
      <c r="D6" s="206"/>
      <c r="E6" s="206"/>
      <c r="F6" s="206"/>
    </row>
    <row r="7" spans="1:7" ht="12.75" x14ac:dyDescent="0.2">
      <c r="A7" s="207"/>
      <c r="B7" s="207"/>
      <c r="C7" s="207"/>
      <c r="D7" s="207"/>
      <c r="E7" s="207"/>
      <c r="F7" s="207"/>
    </row>
    <row r="8" spans="1:7" s="209" customFormat="1" ht="15.75" x14ac:dyDescent="0.25">
      <c r="A8" s="421" t="s">
        <v>1113</v>
      </c>
      <c r="B8" s="208"/>
      <c r="C8" s="208"/>
      <c r="D8" s="208"/>
      <c r="E8" s="208"/>
      <c r="F8" s="208"/>
    </row>
    <row r="9" spans="1:7" s="5" customFormat="1" ht="12.75" x14ac:dyDescent="0.2">
      <c r="A9" s="210" t="s">
        <v>64</v>
      </c>
      <c r="B9" s="210"/>
      <c r="C9" s="210"/>
      <c r="D9" s="210"/>
      <c r="E9" s="210"/>
      <c r="F9" s="210"/>
    </row>
    <row r="10" spans="1:7" s="5" customFormat="1" ht="12.75" x14ac:dyDescent="0.2">
      <c r="A10" s="211" t="s">
        <v>176</v>
      </c>
      <c r="B10" s="211"/>
      <c r="C10" s="211"/>
      <c r="D10" s="211"/>
      <c r="E10" s="211"/>
      <c r="F10" s="211"/>
    </row>
    <row r="11" spans="1:7" s="5" customFormat="1" ht="12.75" x14ac:dyDescent="0.2">
      <c r="A11" s="886" t="s">
        <v>66</v>
      </c>
      <c r="B11" s="886"/>
      <c r="C11" s="886"/>
      <c r="D11" s="886"/>
      <c r="E11" s="886"/>
      <c r="F11" s="886"/>
    </row>
    <row r="12" spans="1:7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</row>
    <row r="13" spans="1:7" s="5" customFormat="1" ht="12.75" x14ac:dyDescent="0.2">
      <c r="A13" s="422" t="s">
        <v>1117</v>
      </c>
      <c r="B13" s="212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</row>
    <row r="14" spans="1:7" s="5" customFormat="1" ht="12.75" hidden="1" x14ac:dyDescent="0.2">
      <c r="A14" s="886"/>
      <c r="B14" s="886"/>
      <c r="C14" s="886"/>
      <c r="D14" s="886"/>
      <c r="E14" s="886"/>
      <c r="F14" s="886"/>
    </row>
    <row r="15" spans="1:7" s="5" customFormat="1" ht="12.75" hidden="1" x14ac:dyDescent="0.2">
      <c r="A15" s="886"/>
      <c r="B15" s="886"/>
      <c r="C15" s="886"/>
      <c r="D15" s="886"/>
      <c r="E15" s="886"/>
      <c r="F15" s="886"/>
    </row>
    <row r="16" spans="1:7" s="5" customFormat="1" ht="12.75" x14ac:dyDescent="0.2">
      <c r="A16" s="210"/>
      <c r="B16" s="210"/>
      <c r="C16" s="210"/>
      <c r="D16" s="210"/>
      <c r="E16" s="210"/>
      <c r="F16" s="210"/>
    </row>
    <row r="17" spans="1:4" s="5" customFormat="1" ht="12.75" x14ac:dyDescent="0.2">
      <c r="A17" s="5" t="s">
        <v>479</v>
      </c>
      <c r="B17" s="213"/>
      <c r="C17" s="47" t="s">
        <v>340</v>
      </c>
      <c r="D17" s="214"/>
    </row>
    <row r="18" spans="1:4" s="5" customFormat="1" ht="12.75" x14ac:dyDescent="0.2">
      <c r="A18" s="890" t="s">
        <v>123</v>
      </c>
      <c r="B18" s="891"/>
      <c r="C18" s="892"/>
    </row>
    <row r="19" spans="1:4" s="5" customFormat="1" ht="12.75" x14ac:dyDescent="0.2">
      <c r="A19" s="502"/>
      <c r="B19" s="507" t="s">
        <v>67</v>
      </c>
      <c r="C19" s="508" t="s">
        <v>69</v>
      </c>
    </row>
    <row r="20" spans="1:4" s="5" customFormat="1" ht="12.75" x14ac:dyDescent="0.2">
      <c r="A20" s="503" t="s">
        <v>297</v>
      </c>
      <c r="B20" s="509" t="s">
        <v>71</v>
      </c>
      <c r="C20" s="503" t="s">
        <v>932</v>
      </c>
    </row>
    <row r="21" spans="1:4" s="5" customFormat="1" ht="12.75" x14ac:dyDescent="0.2">
      <c r="A21" s="505"/>
      <c r="B21" s="510" t="s">
        <v>75</v>
      </c>
      <c r="C21" s="510" t="s">
        <v>76</v>
      </c>
    </row>
    <row r="22" spans="1:4" s="5" customFormat="1" ht="12.75" x14ac:dyDescent="0.2">
      <c r="A22" s="347" t="s">
        <v>124</v>
      </c>
      <c r="B22" s="674">
        <f>SUM(B23:B26)</f>
        <v>317330000</v>
      </c>
      <c r="C22" s="675">
        <f>SUM(C23:C26)</f>
        <v>263892179.06</v>
      </c>
    </row>
    <row r="23" spans="1:4" s="5" customFormat="1" ht="12.75" x14ac:dyDescent="0.2">
      <c r="A23" s="8" t="s">
        <v>478</v>
      </c>
      <c r="B23" s="674">
        <v>130330000</v>
      </c>
      <c r="C23" s="675">
        <v>110136753.03</v>
      </c>
    </row>
    <row r="24" spans="1:4" s="5" customFormat="1" ht="12.75" x14ac:dyDescent="0.2">
      <c r="A24" s="8" t="s">
        <v>477</v>
      </c>
      <c r="B24" s="674">
        <v>50587000</v>
      </c>
      <c r="C24" s="675">
        <v>45787626.240000002</v>
      </c>
    </row>
    <row r="25" spans="1:4" s="5" customFormat="1" ht="12.75" x14ac:dyDescent="0.2">
      <c r="A25" s="8" t="s">
        <v>476</v>
      </c>
      <c r="B25" s="674">
        <v>95380000</v>
      </c>
      <c r="C25" s="675">
        <v>80850937.159999996</v>
      </c>
    </row>
    <row r="26" spans="1:4" s="5" customFormat="1" ht="12.75" x14ac:dyDescent="0.2">
      <c r="A26" s="6" t="s">
        <v>722</v>
      </c>
      <c r="B26" s="674">
        <v>41033000</v>
      </c>
      <c r="C26" s="675">
        <v>27116862.629999999</v>
      </c>
    </row>
    <row r="27" spans="1:4" s="5" customFormat="1" ht="12.75" x14ac:dyDescent="0.2">
      <c r="A27" s="347" t="s">
        <v>298</v>
      </c>
      <c r="B27" s="676">
        <f>B28+SUM(B31:B36)</f>
        <v>449583000</v>
      </c>
      <c r="C27" s="675">
        <f>C28+SUM(C31:C36)</f>
        <v>343214948.56999993</v>
      </c>
    </row>
    <row r="28" spans="1:4" s="5" customFormat="1" ht="12.75" x14ac:dyDescent="0.2">
      <c r="A28" s="6" t="s">
        <v>475</v>
      </c>
      <c r="B28" s="676">
        <f>SUM(B29:B30)</f>
        <v>77050000</v>
      </c>
      <c r="C28" s="675">
        <f>SUM(C29:C30)</f>
        <v>61486934.579999998</v>
      </c>
    </row>
    <row r="29" spans="1:4" s="5" customFormat="1" ht="12.75" x14ac:dyDescent="0.2">
      <c r="A29" s="6" t="s">
        <v>474</v>
      </c>
      <c r="B29" s="676">
        <v>71000000</v>
      </c>
      <c r="C29" s="675">
        <v>58078477.119999997</v>
      </c>
    </row>
    <row r="30" spans="1:4" s="5" customFormat="1" ht="12.75" x14ac:dyDescent="0.2">
      <c r="A30" s="6" t="s">
        <v>933</v>
      </c>
      <c r="B30" s="676">
        <v>6050000</v>
      </c>
      <c r="C30" s="675">
        <v>3408457.46</v>
      </c>
    </row>
    <row r="31" spans="1:4" s="5" customFormat="1" ht="12.75" x14ac:dyDescent="0.2">
      <c r="A31" s="6" t="s">
        <v>473</v>
      </c>
      <c r="B31" s="676">
        <v>303733000</v>
      </c>
      <c r="C31" s="675">
        <v>214680295.47</v>
      </c>
    </row>
    <row r="32" spans="1:4" s="5" customFormat="1" ht="12.75" x14ac:dyDescent="0.2">
      <c r="A32" s="6" t="s">
        <v>472</v>
      </c>
      <c r="B32" s="676">
        <v>0</v>
      </c>
      <c r="C32" s="675">
        <v>0</v>
      </c>
    </row>
    <row r="33" spans="1:5" s="5" customFormat="1" ht="12.75" x14ac:dyDescent="0.2">
      <c r="A33" s="6" t="s">
        <v>471</v>
      </c>
      <c r="B33" s="674">
        <v>1800000</v>
      </c>
      <c r="C33" s="675">
        <v>1628696.89</v>
      </c>
    </row>
    <row r="34" spans="1:5" s="5" customFormat="1" ht="12.75" x14ac:dyDescent="0.2">
      <c r="A34" s="6" t="s">
        <v>470</v>
      </c>
      <c r="B34" s="674">
        <v>1000000</v>
      </c>
      <c r="C34" s="675">
        <v>58423.17</v>
      </c>
    </row>
    <row r="35" spans="1:5" s="5" customFormat="1" ht="12.75" x14ac:dyDescent="0.2">
      <c r="A35" s="6" t="s">
        <v>469</v>
      </c>
      <c r="B35" s="674">
        <v>66000000</v>
      </c>
      <c r="C35" s="675">
        <v>65360598.460000001</v>
      </c>
    </row>
    <row r="36" spans="1:5" s="5" customFormat="1" ht="12.75" x14ac:dyDescent="0.2">
      <c r="A36" s="6" t="s">
        <v>468</v>
      </c>
      <c r="B36" s="674"/>
      <c r="C36" s="675"/>
    </row>
    <row r="37" spans="1:5" s="5" customFormat="1" ht="12.75" x14ac:dyDescent="0.2">
      <c r="A37" s="348" t="s">
        <v>463</v>
      </c>
      <c r="B37" s="677">
        <f>B22+B27</f>
        <v>766913000</v>
      </c>
      <c r="C37" s="678">
        <f>C22+C27</f>
        <v>607107127.62999988</v>
      </c>
    </row>
    <row r="38" spans="1:5" s="5" customFormat="1" ht="12.75" x14ac:dyDescent="0.2">
      <c r="A38" s="12"/>
      <c r="B38" s="18"/>
      <c r="C38" s="18"/>
    </row>
    <row r="39" spans="1:5" s="5" customFormat="1" ht="12.75" x14ac:dyDescent="0.2">
      <c r="A39" s="348" t="s">
        <v>1111</v>
      </c>
      <c r="B39" s="677">
        <v>80361000</v>
      </c>
      <c r="C39" s="678">
        <v>67961297.900000006</v>
      </c>
      <c r="D39" s="136"/>
      <c r="E39" s="28"/>
    </row>
    <row r="40" spans="1:5" s="5" customFormat="1" ht="12.75" x14ac:dyDescent="0.2">
      <c r="A40" s="12"/>
      <c r="B40" s="18"/>
      <c r="C40" s="18"/>
      <c r="D40" s="28"/>
      <c r="E40" s="28"/>
    </row>
    <row r="41" spans="1:5" s="5" customFormat="1" ht="25.5" x14ac:dyDescent="0.2">
      <c r="A41" s="348" t="s">
        <v>934</v>
      </c>
      <c r="B41" s="677">
        <f>ROUND(B37*0.25,2)-B39</f>
        <v>111367250</v>
      </c>
      <c r="C41" s="678">
        <f>ROUND(C37*0.25,2)-C39</f>
        <v>83815484.00999999</v>
      </c>
      <c r="D41" s="28"/>
      <c r="E41" s="28"/>
    </row>
    <row r="42" spans="1:5" s="5" customFormat="1" ht="12.75" x14ac:dyDescent="0.2">
      <c r="A42" s="12"/>
      <c r="B42" s="13"/>
      <c r="C42" s="13"/>
      <c r="D42" s="28"/>
      <c r="E42" s="28"/>
    </row>
    <row r="43" spans="1:5" s="5" customFormat="1" ht="12.75" x14ac:dyDescent="0.2">
      <c r="A43" s="890" t="s">
        <v>125</v>
      </c>
      <c r="B43" s="891"/>
      <c r="C43" s="892"/>
      <c r="D43" s="28"/>
      <c r="E43" s="28"/>
    </row>
    <row r="44" spans="1:5" s="5" customFormat="1" ht="12.75" x14ac:dyDescent="0.2">
      <c r="A44" s="502"/>
      <c r="B44" s="507" t="s">
        <v>67</v>
      </c>
      <c r="C44" s="508" t="s">
        <v>69</v>
      </c>
      <c r="D44" s="28"/>
      <c r="E44" s="28"/>
    </row>
    <row r="45" spans="1:5" s="5" customFormat="1" ht="12.75" x14ac:dyDescent="0.2">
      <c r="A45" s="503" t="s">
        <v>935</v>
      </c>
      <c r="B45" s="509" t="s">
        <v>71</v>
      </c>
      <c r="C45" s="503" t="s">
        <v>932</v>
      </c>
      <c r="D45" s="28"/>
      <c r="E45" s="28"/>
    </row>
    <row r="46" spans="1:5" s="5" customFormat="1" ht="12.75" x14ac:dyDescent="0.2">
      <c r="A46" s="505"/>
      <c r="B46" s="510" t="s">
        <v>75</v>
      </c>
      <c r="C46" s="510" t="s">
        <v>76</v>
      </c>
      <c r="D46" s="28"/>
      <c r="E46" s="28"/>
    </row>
    <row r="47" spans="1:5" s="5" customFormat="1" ht="12.75" x14ac:dyDescent="0.2">
      <c r="A47" s="349" t="s">
        <v>936</v>
      </c>
      <c r="B47" s="679">
        <f>B48+B51+B54</f>
        <v>134031000</v>
      </c>
      <c r="C47" s="680">
        <f>C48+C51+C54</f>
        <v>101043552.67999999</v>
      </c>
      <c r="D47" s="28"/>
      <c r="E47" s="28"/>
    </row>
    <row r="48" spans="1:5" s="5" customFormat="1" ht="12.75" x14ac:dyDescent="0.2">
      <c r="A48" s="349" t="s">
        <v>937</v>
      </c>
      <c r="B48" s="679">
        <f>SUM(B49:B50)</f>
        <v>134031000</v>
      </c>
      <c r="C48" s="681">
        <f>SUM(C49:C50)</f>
        <v>101043552.67999999</v>
      </c>
      <c r="D48" s="28"/>
      <c r="E48" s="28"/>
    </row>
    <row r="49" spans="1:5" s="5" customFormat="1" ht="12.75" x14ac:dyDescent="0.2">
      <c r="A49" s="349" t="s">
        <v>938</v>
      </c>
      <c r="B49" s="679">
        <v>133971000</v>
      </c>
      <c r="C49" s="681">
        <v>100708256.56999999</v>
      </c>
      <c r="D49" s="28"/>
      <c r="E49" s="28"/>
    </row>
    <row r="50" spans="1:5" s="5" customFormat="1" ht="12.75" x14ac:dyDescent="0.2">
      <c r="A50" s="349" t="s">
        <v>939</v>
      </c>
      <c r="B50" s="679">
        <v>60000</v>
      </c>
      <c r="C50" s="681">
        <v>335296.11</v>
      </c>
      <c r="D50" s="28"/>
      <c r="E50" s="28"/>
    </row>
    <row r="51" spans="1:5" s="5" customFormat="1" ht="12.75" x14ac:dyDescent="0.2">
      <c r="A51" s="349" t="s">
        <v>940</v>
      </c>
      <c r="B51" s="679">
        <f>SUM(B52:B53)</f>
        <v>0</v>
      </c>
      <c r="C51" s="681">
        <f>SUM(C52:C53)</f>
        <v>0</v>
      </c>
      <c r="D51" s="28"/>
      <c r="E51" s="28"/>
    </row>
    <row r="52" spans="1:5" s="5" customFormat="1" ht="12.75" x14ac:dyDescent="0.2">
      <c r="A52" s="349" t="s">
        <v>941</v>
      </c>
      <c r="B52" s="679"/>
      <c r="C52" s="681"/>
      <c r="D52" s="28"/>
      <c r="E52" s="28"/>
    </row>
    <row r="53" spans="1:5" s="5" customFormat="1" ht="12.75" x14ac:dyDescent="0.2">
      <c r="A53" s="349" t="s">
        <v>942</v>
      </c>
      <c r="B53" s="679"/>
      <c r="C53" s="681"/>
      <c r="D53" s="28"/>
      <c r="E53" s="28"/>
    </row>
    <row r="54" spans="1:5" s="5" customFormat="1" ht="12.75" x14ac:dyDescent="0.2">
      <c r="A54" s="349" t="s">
        <v>943</v>
      </c>
      <c r="B54" s="679">
        <f>SUM(B55:B56)</f>
        <v>0</v>
      </c>
      <c r="C54" s="681">
        <f>SUM(C55:C56)</f>
        <v>0</v>
      </c>
      <c r="D54" s="28"/>
      <c r="E54" s="28"/>
    </row>
    <row r="55" spans="1:5" s="5" customFormat="1" ht="12.75" x14ac:dyDescent="0.2">
      <c r="A55" s="349" t="s">
        <v>944</v>
      </c>
      <c r="B55" s="679"/>
      <c r="C55" s="681"/>
      <c r="D55" s="28"/>
      <c r="E55" s="28"/>
    </row>
    <row r="56" spans="1:5" s="5" customFormat="1" ht="12.75" x14ac:dyDescent="0.2">
      <c r="A56" s="349" t="s">
        <v>945</v>
      </c>
      <c r="B56" s="679"/>
      <c r="C56" s="681"/>
      <c r="D56" s="28"/>
      <c r="E56" s="28"/>
    </row>
    <row r="57" spans="1:5" s="5" customFormat="1" ht="15.75" x14ac:dyDescent="0.2">
      <c r="A57" s="350" t="s">
        <v>946</v>
      </c>
      <c r="B57" s="679">
        <f>B49-B39</f>
        <v>53610000</v>
      </c>
      <c r="C57" s="682">
        <f>C49-C39</f>
        <v>32746958.669999987</v>
      </c>
      <c r="D57" s="28"/>
      <c r="E57" s="28"/>
    </row>
    <row r="58" spans="1:5" s="5" customFormat="1" ht="12.75" x14ac:dyDescent="0.2">
      <c r="A58" s="352"/>
      <c r="B58" s="352"/>
      <c r="C58" s="352"/>
      <c r="D58" s="28"/>
      <c r="E58" s="28"/>
    </row>
    <row r="59" spans="1:5" s="5" customFormat="1" ht="12.75" x14ac:dyDescent="0.2">
      <c r="A59" s="524"/>
      <c r="B59" s="524"/>
      <c r="C59" s="524"/>
      <c r="D59" s="28"/>
      <c r="E59" s="28"/>
    </row>
    <row r="60" spans="1:5" s="5" customFormat="1" ht="12.75" x14ac:dyDescent="0.2">
      <c r="A60" s="524"/>
      <c r="B60" s="524"/>
      <c r="C60" s="524"/>
      <c r="D60" s="28"/>
      <c r="E60" s="28"/>
    </row>
    <row r="61" spans="1:5" s="5" customFormat="1" ht="12.75" x14ac:dyDescent="0.2">
      <c r="A61" s="524"/>
      <c r="B61" s="524"/>
      <c r="C61" s="524"/>
      <c r="D61" s="28"/>
      <c r="E61" s="28"/>
    </row>
    <row r="62" spans="1:5" s="5" customFormat="1" ht="12.75" x14ac:dyDescent="0.2">
      <c r="A62" s="502"/>
      <c r="B62" s="508"/>
      <c r="C62" s="28"/>
      <c r="D62" s="28"/>
    </row>
    <row r="63" spans="1:5" s="5" customFormat="1" ht="12.75" x14ac:dyDescent="0.2">
      <c r="A63" s="503" t="s">
        <v>1099</v>
      </c>
      <c r="B63" s="503" t="s">
        <v>144</v>
      </c>
      <c r="C63" s="28"/>
      <c r="D63" s="28"/>
    </row>
    <row r="64" spans="1:5" s="5" customFormat="1" ht="12.75" x14ac:dyDescent="0.2">
      <c r="A64" s="505"/>
      <c r="B64" s="510"/>
      <c r="C64" s="28"/>
      <c r="D64" s="28"/>
    </row>
    <row r="65" spans="1:7" s="5" customFormat="1" ht="12.75" x14ac:dyDescent="0.2">
      <c r="A65" s="353" t="s">
        <v>947</v>
      </c>
      <c r="B65" s="681">
        <f>SUM(B66:B67)</f>
        <v>6040306.2599999998</v>
      </c>
      <c r="C65" s="28"/>
      <c r="D65" s="28"/>
    </row>
    <row r="66" spans="1:7" s="5" customFormat="1" ht="12.75" x14ac:dyDescent="0.2">
      <c r="A66" s="354" t="s">
        <v>948</v>
      </c>
      <c r="B66" s="681">
        <v>6040306.2599999998</v>
      </c>
      <c r="C66" s="28"/>
      <c r="D66" s="28"/>
    </row>
    <row r="67" spans="1:7" s="5" customFormat="1" ht="12.75" x14ac:dyDescent="0.2">
      <c r="A67" s="355" t="s">
        <v>949</v>
      </c>
      <c r="B67" s="682"/>
      <c r="C67" s="28"/>
      <c r="D67" s="28"/>
    </row>
    <row r="68" spans="1:7" s="5" customFormat="1" ht="12.75" x14ac:dyDescent="0.2">
      <c r="A68" s="356"/>
      <c r="B68" s="351"/>
      <c r="C68" s="28"/>
      <c r="D68" s="28"/>
    </row>
    <row r="69" spans="1:7" s="5" customFormat="1" ht="12.75" x14ac:dyDescent="0.2">
      <c r="A69" s="893" t="s">
        <v>126</v>
      </c>
      <c r="B69" s="508" t="s">
        <v>94</v>
      </c>
      <c r="C69" s="508" t="s">
        <v>97</v>
      </c>
      <c r="D69" s="508" t="s">
        <v>97</v>
      </c>
      <c r="E69" s="508" t="s">
        <v>97</v>
      </c>
      <c r="F69" s="508" t="s">
        <v>950</v>
      </c>
      <c r="G69" s="215"/>
    </row>
    <row r="70" spans="1:7" s="5" customFormat="1" ht="12.75" x14ac:dyDescent="0.2">
      <c r="A70" s="894"/>
      <c r="B70" s="503" t="s">
        <v>71</v>
      </c>
      <c r="C70" s="503" t="s">
        <v>453</v>
      </c>
      <c r="D70" s="503" t="s">
        <v>951</v>
      </c>
      <c r="E70" s="503" t="s">
        <v>952</v>
      </c>
      <c r="F70" s="503" t="s">
        <v>953</v>
      </c>
      <c r="G70" s="216"/>
    </row>
    <row r="71" spans="1:7" s="5" customFormat="1" ht="12.75" x14ac:dyDescent="0.2">
      <c r="A71" s="895"/>
      <c r="B71" s="510" t="s">
        <v>91</v>
      </c>
      <c r="C71" s="510" t="s">
        <v>99</v>
      </c>
      <c r="D71" s="510" t="s">
        <v>100</v>
      </c>
      <c r="E71" s="510" t="s">
        <v>177</v>
      </c>
      <c r="F71" s="510" t="s">
        <v>101</v>
      </c>
      <c r="G71" s="216"/>
    </row>
    <row r="72" spans="1:7" s="5" customFormat="1" ht="12.75" x14ac:dyDescent="0.2">
      <c r="A72" s="357" t="s">
        <v>954</v>
      </c>
      <c r="B72" s="683">
        <f>B73+B76</f>
        <v>100716306.26000001</v>
      </c>
      <c r="C72" s="683">
        <f>C73+C76</f>
        <v>63650904.380000003</v>
      </c>
      <c r="D72" s="683">
        <f>D73+D76</f>
        <v>63650904.380000003</v>
      </c>
      <c r="E72" s="683">
        <f>E73+E76</f>
        <v>56504793.82</v>
      </c>
      <c r="F72" s="684">
        <f>F73+F76</f>
        <v>0</v>
      </c>
    </row>
    <row r="73" spans="1:7" s="5" customFormat="1" ht="12.75" x14ac:dyDescent="0.2">
      <c r="A73" s="349" t="s">
        <v>955</v>
      </c>
      <c r="B73" s="685">
        <f>SUM(B74:B75)</f>
        <v>30067306.260000002</v>
      </c>
      <c r="C73" s="685">
        <f>SUM(C74:C75)</f>
        <v>19256168.380000003</v>
      </c>
      <c r="D73" s="685">
        <f>SUM(D74:D75)</f>
        <v>19256168.380000003</v>
      </c>
      <c r="E73" s="685">
        <f>SUM(E74:E75)</f>
        <v>17092349.82</v>
      </c>
      <c r="F73" s="686">
        <f>SUM(F74:F75)</f>
        <v>0</v>
      </c>
    </row>
    <row r="74" spans="1:7" s="5" customFormat="1" ht="12.75" x14ac:dyDescent="0.2">
      <c r="A74" s="349" t="s">
        <v>956</v>
      </c>
      <c r="B74" s="685"/>
      <c r="C74" s="685"/>
      <c r="D74" s="685"/>
      <c r="E74" s="685"/>
      <c r="F74" s="686"/>
    </row>
    <row r="75" spans="1:7" s="5" customFormat="1" ht="12.75" x14ac:dyDescent="0.2">
      <c r="A75" s="349" t="s">
        <v>957</v>
      </c>
      <c r="B75" s="685">
        <v>30067306.260000002</v>
      </c>
      <c r="C75" s="685">
        <v>19256168.380000003</v>
      </c>
      <c r="D75" s="685">
        <v>19256168.380000003</v>
      </c>
      <c r="E75" s="685">
        <v>17092349.82</v>
      </c>
      <c r="F75" s="686"/>
    </row>
    <row r="76" spans="1:7" s="5" customFormat="1" ht="12.75" x14ac:dyDescent="0.2">
      <c r="A76" s="349" t="s">
        <v>958</v>
      </c>
      <c r="B76" s="685">
        <v>70649000</v>
      </c>
      <c r="C76" s="685">
        <v>44394736</v>
      </c>
      <c r="D76" s="685">
        <v>44394736</v>
      </c>
      <c r="E76" s="685">
        <v>39412444</v>
      </c>
      <c r="F76" s="686"/>
    </row>
    <row r="77" spans="1:7" s="5" customFormat="1" ht="12.75" x14ac:dyDescent="0.2">
      <c r="A77" s="349" t="s">
        <v>959</v>
      </c>
      <c r="B77" s="685">
        <f>B78+B81</f>
        <v>39355000</v>
      </c>
      <c r="C77" s="685">
        <f>C78+C81</f>
        <v>31675888.740000002</v>
      </c>
      <c r="D77" s="685">
        <f>D78+D81</f>
        <v>31675888.740000002</v>
      </c>
      <c r="E77" s="685">
        <f>E78+E81</f>
        <v>28292481.48</v>
      </c>
      <c r="F77" s="686">
        <f>F78+F81</f>
        <v>0</v>
      </c>
    </row>
    <row r="78" spans="1:7" s="5" customFormat="1" ht="12.75" x14ac:dyDescent="0.2">
      <c r="A78" s="349" t="s">
        <v>960</v>
      </c>
      <c r="B78" s="685">
        <f>SUM(B79:B80)</f>
        <v>23781000</v>
      </c>
      <c r="C78" s="685">
        <f>SUM(C79:C80)</f>
        <v>19155236.91</v>
      </c>
      <c r="D78" s="685">
        <f>SUM(D79:D80)</f>
        <v>19155236.91</v>
      </c>
      <c r="E78" s="685">
        <f>SUM(E79:E80)</f>
        <v>17073302.120000001</v>
      </c>
      <c r="F78" s="686">
        <f>SUM(F79:F80)</f>
        <v>0</v>
      </c>
    </row>
    <row r="79" spans="1:7" s="5" customFormat="1" ht="12.75" x14ac:dyDescent="0.2">
      <c r="A79" s="349" t="s">
        <v>961</v>
      </c>
      <c r="B79" s="685"/>
      <c r="C79" s="685"/>
      <c r="D79" s="685"/>
      <c r="E79" s="685"/>
      <c r="F79" s="686"/>
    </row>
    <row r="80" spans="1:7" s="5" customFormat="1" ht="12.75" x14ac:dyDescent="0.2">
      <c r="A80" s="349" t="s">
        <v>962</v>
      </c>
      <c r="B80" s="685">
        <v>23781000</v>
      </c>
      <c r="C80" s="685">
        <v>19155236.91</v>
      </c>
      <c r="D80" s="685">
        <v>19155236.91</v>
      </c>
      <c r="E80" s="685">
        <v>17073302.120000001</v>
      </c>
      <c r="F80" s="686"/>
    </row>
    <row r="81" spans="1:6" s="5" customFormat="1" ht="12.75" x14ac:dyDescent="0.2">
      <c r="A81" s="349" t="s">
        <v>963</v>
      </c>
      <c r="B81" s="685">
        <v>15574000</v>
      </c>
      <c r="C81" s="685">
        <v>12520651.83</v>
      </c>
      <c r="D81" s="685">
        <v>12520651.83</v>
      </c>
      <c r="E81" s="685">
        <v>11219179.359999999</v>
      </c>
      <c r="F81" s="686"/>
    </row>
    <row r="82" spans="1:6" s="5" customFormat="1" ht="12.75" x14ac:dyDescent="0.2">
      <c r="A82" s="348" t="s">
        <v>964</v>
      </c>
      <c r="B82" s="687">
        <f>B72+B77</f>
        <v>140071306.25999999</v>
      </c>
      <c r="C82" s="688">
        <f>C72+C77</f>
        <v>95326793.120000005</v>
      </c>
      <c r="D82" s="688">
        <f>D72+D77</f>
        <v>95326793.120000005</v>
      </c>
      <c r="E82" s="687">
        <f>E72+E77</f>
        <v>84797275.299999997</v>
      </c>
      <c r="F82" s="687">
        <f>F72+F77</f>
        <v>0</v>
      </c>
    </row>
    <row r="83" spans="1:6" s="5" customFormat="1" ht="12.75" x14ac:dyDescent="0.2">
      <c r="A83" s="356"/>
      <c r="B83" s="351"/>
      <c r="C83" s="28"/>
      <c r="D83" s="28"/>
    </row>
    <row r="84" spans="1:6" s="5" customFormat="1" ht="12.75" x14ac:dyDescent="0.2">
      <c r="A84" s="893" t="s">
        <v>965</v>
      </c>
      <c r="B84" s="508" t="s">
        <v>97</v>
      </c>
      <c r="C84" s="508" t="s">
        <v>97</v>
      </c>
      <c r="D84" s="508" t="s">
        <v>97</v>
      </c>
      <c r="E84" s="508" t="s">
        <v>966</v>
      </c>
      <c r="F84" s="508" t="s">
        <v>967</v>
      </c>
    </row>
    <row r="85" spans="1:6" s="5" customFormat="1" ht="12.75" x14ac:dyDescent="0.2">
      <c r="A85" s="868"/>
      <c r="B85" s="503" t="s">
        <v>453</v>
      </c>
      <c r="C85" s="503" t="s">
        <v>951</v>
      </c>
      <c r="D85" s="503" t="s">
        <v>952</v>
      </c>
      <c r="E85" s="503" t="s">
        <v>968</v>
      </c>
      <c r="F85" s="503" t="s">
        <v>969</v>
      </c>
    </row>
    <row r="86" spans="1:6" s="5" customFormat="1" ht="12.75" x14ac:dyDescent="0.2">
      <c r="A86" s="894"/>
      <c r="B86" s="503"/>
      <c r="C86" s="503"/>
      <c r="D86" s="503"/>
      <c r="E86" s="503" t="s">
        <v>970</v>
      </c>
      <c r="F86" s="503" t="s">
        <v>971</v>
      </c>
    </row>
    <row r="87" spans="1:6" s="5" customFormat="1" ht="12.75" x14ac:dyDescent="0.2">
      <c r="A87" s="895"/>
      <c r="B87" s="510" t="s">
        <v>99</v>
      </c>
      <c r="C87" s="510" t="s">
        <v>100</v>
      </c>
      <c r="D87" s="510" t="s">
        <v>177</v>
      </c>
      <c r="E87" s="510" t="s">
        <v>101</v>
      </c>
      <c r="F87" s="510" t="s">
        <v>102</v>
      </c>
    </row>
    <row r="88" spans="1:6" s="5" customFormat="1" ht="12.75" x14ac:dyDescent="0.2">
      <c r="A88" s="358" t="s">
        <v>972</v>
      </c>
      <c r="B88" s="683">
        <v>59010598.119999997</v>
      </c>
      <c r="C88" s="683">
        <v>59010598.119999997</v>
      </c>
      <c r="D88" s="689">
        <v>51864487.560000002</v>
      </c>
      <c r="E88" s="690"/>
      <c r="F88" s="690"/>
    </row>
    <row r="89" spans="1:6" s="5" customFormat="1" ht="12.75" x14ac:dyDescent="0.2">
      <c r="A89" s="359" t="s">
        <v>973</v>
      </c>
      <c r="B89" s="685">
        <v>89286486.859999999</v>
      </c>
      <c r="C89" s="685">
        <v>89286486.859999999</v>
      </c>
      <c r="D89" s="691">
        <v>78756969.040000007</v>
      </c>
      <c r="E89" s="675"/>
      <c r="F89" s="675">
        <v>0</v>
      </c>
    </row>
    <row r="90" spans="1:6" s="5" customFormat="1" ht="12.75" x14ac:dyDescent="0.2">
      <c r="A90" s="359" t="s">
        <v>974</v>
      </c>
      <c r="B90" s="685"/>
      <c r="C90" s="685"/>
      <c r="D90" s="691"/>
      <c r="E90" s="675"/>
      <c r="F90" s="675">
        <v>0</v>
      </c>
    </row>
    <row r="91" spans="1:6" s="5" customFormat="1" ht="12.75" x14ac:dyDescent="0.2">
      <c r="A91" s="359" t="s">
        <v>975</v>
      </c>
      <c r="B91" s="685"/>
      <c r="C91" s="685"/>
      <c r="D91" s="692"/>
      <c r="E91" s="675"/>
      <c r="F91" s="675">
        <v>0</v>
      </c>
    </row>
    <row r="92" spans="1:6" s="5" customFormat="1" ht="12.75" customHeight="1" x14ac:dyDescent="0.2">
      <c r="A92" s="359" t="s">
        <v>976</v>
      </c>
      <c r="B92" s="685"/>
      <c r="C92" s="685"/>
      <c r="D92" s="692"/>
      <c r="E92" s="675"/>
      <c r="F92" s="675"/>
    </row>
    <row r="93" spans="1:6" s="5" customFormat="1" ht="12.75" customHeight="1" x14ac:dyDescent="0.2">
      <c r="A93" s="361" t="s">
        <v>977</v>
      </c>
      <c r="B93" s="685"/>
      <c r="C93" s="685"/>
      <c r="D93" s="692"/>
      <c r="E93" s="675"/>
      <c r="F93" s="693"/>
    </row>
    <row r="94" spans="1:6" s="5" customFormat="1" ht="12.75" x14ac:dyDescent="0.2">
      <c r="A94" s="12"/>
      <c r="B94" s="12"/>
      <c r="C94" s="25"/>
      <c r="D94" s="25"/>
      <c r="E94" s="25"/>
    </row>
    <row r="95" spans="1:6" s="5" customFormat="1" ht="12.75" customHeight="1" x14ac:dyDescent="0.2">
      <c r="A95" s="893" t="s">
        <v>978</v>
      </c>
      <c r="B95" s="508"/>
      <c r="C95" s="508"/>
      <c r="D95" s="508" t="s">
        <v>979</v>
      </c>
      <c r="E95" s="508"/>
    </row>
    <row r="96" spans="1:6" s="5" customFormat="1" ht="12.75" x14ac:dyDescent="0.2">
      <c r="A96" s="894"/>
      <c r="B96" s="503" t="s">
        <v>980</v>
      </c>
      <c r="C96" s="503" t="s">
        <v>981</v>
      </c>
      <c r="D96" s="503" t="s">
        <v>982</v>
      </c>
      <c r="E96" s="503" t="s">
        <v>983</v>
      </c>
    </row>
    <row r="97" spans="1:7" s="5" customFormat="1" ht="12.75" x14ac:dyDescent="0.2">
      <c r="A97" s="895"/>
      <c r="B97" s="510" t="s">
        <v>309</v>
      </c>
      <c r="C97" s="510" t="s">
        <v>307</v>
      </c>
      <c r="D97" s="510" t="s">
        <v>308</v>
      </c>
      <c r="E97" s="510" t="s">
        <v>984</v>
      </c>
    </row>
    <row r="98" spans="1:7" s="5" customFormat="1" ht="12.75" x14ac:dyDescent="0.2">
      <c r="A98" s="362" t="s">
        <v>985</v>
      </c>
      <c r="B98" s="683">
        <f>C47*0.7</f>
        <v>70730486.875999987</v>
      </c>
      <c r="C98" s="683">
        <f>B88</f>
        <v>59010598.119999997</v>
      </c>
      <c r="D98" s="689">
        <f>C98-E88</f>
        <v>59010598.119999997</v>
      </c>
      <c r="E98" s="690">
        <f>IF(C47&gt;0,D98/C47*100,0)</f>
        <v>58.401151340040158</v>
      </c>
    </row>
    <row r="99" spans="1:7" s="5" customFormat="1" ht="12.75" x14ac:dyDescent="0.2">
      <c r="A99" s="363" t="s">
        <v>986</v>
      </c>
      <c r="B99" s="685">
        <f>C54*0.5</f>
        <v>0</v>
      </c>
      <c r="C99" s="685">
        <f>B92</f>
        <v>0</v>
      </c>
      <c r="D99" s="691">
        <f>C99-E92</f>
        <v>0</v>
      </c>
      <c r="E99" s="675">
        <f>IF(C54&gt;0,D99/C54*100,0)</f>
        <v>0</v>
      </c>
    </row>
    <row r="100" spans="1:7" s="5" customFormat="1" ht="12.75" customHeight="1" x14ac:dyDescent="0.2">
      <c r="A100" s="364" t="s">
        <v>987</v>
      </c>
      <c r="B100" s="694">
        <f>C54*0.15</f>
        <v>0</v>
      </c>
      <c r="C100" s="694">
        <f>B93</f>
        <v>0</v>
      </c>
      <c r="D100" s="695">
        <f>C100-E93</f>
        <v>0</v>
      </c>
      <c r="E100" s="693">
        <f>IF(C54&gt;0,D100/C54*100,0)</f>
        <v>0</v>
      </c>
    </row>
    <row r="101" spans="1:7" s="5" customFormat="1" ht="12.75" x14ac:dyDescent="0.2">
      <c r="A101" s="365"/>
      <c r="B101" s="366"/>
      <c r="C101" s="366"/>
      <c r="D101" s="23"/>
      <c r="E101" s="9"/>
    </row>
    <row r="102" spans="1:7" s="5" customFormat="1" ht="12.75" x14ac:dyDescent="0.2">
      <c r="A102" s="893" t="s">
        <v>988</v>
      </c>
      <c r="B102" s="508" t="s">
        <v>989</v>
      </c>
      <c r="C102" s="508" t="s">
        <v>990</v>
      </c>
      <c r="D102" s="508" t="s">
        <v>991</v>
      </c>
      <c r="E102" s="508"/>
    </row>
    <row r="103" spans="1:7" s="5" customFormat="1" ht="12.75" x14ac:dyDescent="0.2">
      <c r="A103" s="894"/>
      <c r="B103" s="503" t="s">
        <v>992</v>
      </c>
      <c r="C103" s="503" t="s">
        <v>993</v>
      </c>
      <c r="D103" s="503" t="s">
        <v>994</v>
      </c>
      <c r="E103" s="620" t="s">
        <v>995</v>
      </c>
    </row>
    <row r="104" spans="1:7" s="5" customFormat="1" ht="12.75" x14ac:dyDescent="0.2">
      <c r="A104" s="895"/>
      <c r="B104" s="510" t="s">
        <v>331</v>
      </c>
      <c r="C104" s="510" t="s">
        <v>841</v>
      </c>
      <c r="D104" s="510" t="s">
        <v>996</v>
      </c>
      <c r="E104" s="510" t="s">
        <v>845</v>
      </c>
    </row>
    <row r="105" spans="1:7" s="5" customFormat="1" ht="12.75" x14ac:dyDescent="0.2">
      <c r="A105" s="621" t="s">
        <v>997</v>
      </c>
      <c r="B105" s="688">
        <f>C47*0.1</f>
        <v>10104355.267999999</v>
      </c>
      <c r="C105" s="688">
        <f>C47-B89-B90-B91</f>
        <v>11757065.819999993</v>
      </c>
      <c r="D105" s="696">
        <f>C105-F89-F90-F91</f>
        <v>11757065.819999993</v>
      </c>
      <c r="E105" s="678">
        <f>IF(C47&gt;0,D105/C47*100,0)</f>
        <v>11.63564176848972</v>
      </c>
    </row>
    <row r="106" spans="1:7" s="5" customFormat="1" ht="12.75" x14ac:dyDescent="0.2">
      <c r="A106" s="367"/>
      <c r="B106" s="21"/>
      <c r="C106" s="366"/>
      <c r="D106" s="360"/>
      <c r="E106" s="9"/>
    </row>
    <row r="107" spans="1:7" s="5" customFormat="1" ht="12.75" x14ac:dyDescent="0.2">
      <c r="A107" s="896" t="s">
        <v>998</v>
      </c>
      <c r="B107" s="508" t="s">
        <v>999</v>
      </c>
      <c r="C107" s="508" t="s">
        <v>990</v>
      </c>
      <c r="D107" s="508" t="s">
        <v>1000</v>
      </c>
      <c r="E107" s="508" t="s">
        <v>1001</v>
      </c>
      <c r="F107" s="508" t="s">
        <v>1000</v>
      </c>
      <c r="G107" s="508" t="s">
        <v>990</v>
      </c>
    </row>
    <row r="108" spans="1:7" s="5" customFormat="1" ht="12.75" x14ac:dyDescent="0.2">
      <c r="A108" s="897"/>
      <c r="B108" s="503" t="s">
        <v>1002</v>
      </c>
      <c r="C108" s="503" t="s">
        <v>993</v>
      </c>
      <c r="D108" s="503" t="s">
        <v>1003</v>
      </c>
      <c r="E108" s="503" t="s">
        <v>1004</v>
      </c>
      <c r="F108" s="503" t="s">
        <v>1005</v>
      </c>
      <c r="G108" s="503" t="s">
        <v>1006</v>
      </c>
    </row>
    <row r="109" spans="1:7" s="5" customFormat="1" ht="12.75" x14ac:dyDescent="0.2">
      <c r="A109" s="898"/>
      <c r="B109" s="503" t="s">
        <v>1007</v>
      </c>
      <c r="C109" s="503" t="s">
        <v>1008</v>
      </c>
      <c r="D109" s="503" t="s">
        <v>1004</v>
      </c>
      <c r="E109" s="503" t="s">
        <v>1009</v>
      </c>
      <c r="F109" s="503" t="s">
        <v>1004</v>
      </c>
      <c r="G109" s="503" t="s">
        <v>1010</v>
      </c>
    </row>
    <row r="110" spans="1:7" s="5" customFormat="1" ht="12.75" x14ac:dyDescent="0.2">
      <c r="A110" s="898"/>
      <c r="B110" s="503" t="s">
        <v>1011</v>
      </c>
      <c r="C110" s="503" t="s">
        <v>136</v>
      </c>
      <c r="D110" s="503"/>
      <c r="E110" s="503" t="s">
        <v>1012</v>
      </c>
      <c r="F110" s="503"/>
      <c r="G110" s="503"/>
    </row>
    <row r="111" spans="1:7" s="5" customFormat="1" ht="12.75" x14ac:dyDescent="0.2">
      <c r="A111" s="899"/>
      <c r="B111" s="510" t="s">
        <v>1013</v>
      </c>
      <c r="C111" s="510" t="s">
        <v>1014</v>
      </c>
      <c r="D111" s="510" t="s">
        <v>852</v>
      </c>
      <c r="E111" s="510" t="s">
        <v>854</v>
      </c>
      <c r="F111" s="510" t="s">
        <v>855</v>
      </c>
      <c r="G111" s="510" t="s">
        <v>1015</v>
      </c>
    </row>
    <row r="112" spans="1:7" s="5" customFormat="1" ht="12.75" x14ac:dyDescent="0.2">
      <c r="A112" s="358" t="s">
        <v>1016</v>
      </c>
      <c r="B112" s="684">
        <f t="shared" ref="B112:G112" si="0">SUM(B113:B114)</f>
        <v>6135494.75</v>
      </c>
      <c r="C112" s="684">
        <f t="shared" si="0"/>
        <v>6040306.2599999998</v>
      </c>
      <c r="D112" s="684">
        <f t="shared" si="0"/>
        <v>6040306.2599999998</v>
      </c>
      <c r="E112" s="690">
        <f t="shared" si="0"/>
        <v>6040306.2599999998</v>
      </c>
      <c r="F112" s="697">
        <f t="shared" si="0"/>
        <v>0</v>
      </c>
      <c r="G112" s="697">
        <f t="shared" si="0"/>
        <v>0</v>
      </c>
    </row>
    <row r="113" spans="1:7" s="5" customFormat="1" ht="12.75" x14ac:dyDescent="0.2">
      <c r="A113" s="359" t="s">
        <v>1017</v>
      </c>
      <c r="B113" s="686">
        <v>6135494.75</v>
      </c>
      <c r="C113" s="686">
        <v>6040306.2599999998</v>
      </c>
      <c r="D113" s="686">
        <v>6040306.2599999998</v>
      </c>
      <c r="E113" s="675">
        <v>6040306.2599999998</v>
      </c>
      <c r="F113" s="698"/>
      <c r="G113" s="698"/>
    </row>
    <row r="114" spans="1:7" s="5" customFormat="1" ht="12.75" x14ac:dyDescent="0.2">
      <c r="A114" s="361" t="s">
        <v>1018</v>
      </c>
      <c r="B114" s="699"/>
      <c r="C114" s="699"/>
      <c r="D114" s="699"/>
      <c r="E114" s="693"/>
      <c r="F114" s="700"/>
      <c r="G114" s="700"/>
    </row>
    <row r="115" spans="1:7" s="5" customFormat="1" ht="12.75" x14ac:dyDescent="0.2">
      <c r="A115" s="365"/>
      <c r="B115" s="22"/>
      <c r="C115" s="360"/>
      <c r="D115" s="23"/>
      <c r="E115" s="9"/>
    </row>
    <row r="116" spans="1:7" s="5" customFormat="1" ht="12.75" x14ac:dyDescent="0.2">
      <c r="A116" s="784" t="s">
        <v>1019</v>
      </c>
      <c r="B116" s="508" t="s">
        <v>94</v>
      </c>
      <c r="C116" s="508" t="s">
        <v>97</v>
      </c>
      <c r="D116" s="508" t="s">
        <v>97</v>
      </c>
      <c r="E116" s="508" t="s">
        <v>97</v>
      </c>
      <c r="F116" s="508" t="s">
        <v>950</v>
      </c>
    </row>
    <row r="117" spans="1:7" s="5" customFormat="1" ht="12.75" x14ac:dyDescent="0.2">
      <c r="A117" s="900"/>
      <c r="B117" s="503" t="s">
        <v>71</v>
      </c>
      <c r="C117" s="503" t="s">
        <v>453</v>
      </c>
      <c r="D117" s="503" t="s">
        <v>951</v>
      </c>
      <c r="E117" s="503" t="s">
        <v>952</v>
      </c>
      <c r="F117" s="503" t="s">
        <v>953</v>
      </c>
    </row>
    <row r="118" spans="1:7" s="5" customFormat="1" ht="12.75" x14ac:dyDescent="0.2">
      <c r="A118" s="881"/>
      <c r="B118" s="510" t="s">
        <v>91</v>
      </c>
      <c r="C118" s="510" t="s">
        <v>99</v>
      </c>
      <c r="D118" s="510" t="s">
        <v>100</v>
      </c>
      <c r="E118" s="510" t="s">
        <v>177</v>
      </c>
      <c r="F118" s="510" t="s">
        <v>101</v>
      </c>
    </row>
    <row r="119" spans="1:7" s="5" customFormat="1" ht="12.75" x14ac:dyDescent="0.2">
      <c r="A119" s="357" t="s">
        <v>1020</v>
      </c>
      <c r="B119" s="683">
        <f>SUM(B120:B121)</f>
        <v>87438000</v>
      </c>
      <c r="C119" s="683">
        <f>SUM(C120:C121)</f>
        <v>61201500.510000005</v>
      </c>
      <c r="D119" s="683">
        <f>SUM(D120:D121)</f>
        <v>32752337.550000004</v>
      </c>
      <c r="E119" s="683">
        <f>SUM(E120:E121)</f>
        <v>29978263.620000005</v>
      </c>
      <c r="F119" s="701">
        <f>SUM(F120:F121)</f>
        <v>0</v>
      </c>
    </row>
    <row r="120" spans="1:7" s="5" customFormat="1" ht="12.75" x14ac:dyDescent="0.2">
      <c r="A120" s="349" t="s">
        <v>1021</v>
      </c>
      <c r="B120" s="685"/>
      <c r="C120" s="685"/>
      <c r="D120" s="685"/>
      <c r="E120" s="685"/>
      <c r="F120" s="702"/>
    </row>
    <row r="121" spans="1:7" s="5" customFormat="1" ht="12.75" x14ac:dyDescent="0.2">
      <c r="A121" s="349" t="s">
        <v>1022</v>
      </c>
      <c r="B121" s="685">
        <v>87438000</v>
      </c>
      <c r="C121" s="685">
        <v>61201500.510000005</v>
      </c>
      <c r="D121" s="685">
        <v>32752337.550000004</v>
      </c>
      <c r="E121" s="685">
        <v>29978263.620000005</v>
      </c>
      <c r="F121" s="702"/>
    </row>
    <row r="122" spans="1:7" s="5" customFormat="1" ht="12.75" x14ac:dyDescent="0.2">
      <c r="A122" s="349" t="s">
        <v>1023</v>
      </c>
      <c r="B122" s="685">
        <v>117645400</v>
      </c>
      <c r="C122" s="685">
        <v>66249541.339999981</v>
      </c>
      <c r="D122" s="685">
        <v>28567841.100000001</v>
      </c>
      <c r="E122" s="685">
        <v>27048305.660000004</v>
      </c>
      <c r="F122" s="702"/>
    </row>
    <row r="123" spans="1:7" s="5" customFormat="1" ht="12.75" x14ac:dyDescent="0.2">
      <c r="A123" s="368" t="s">
        <v>1024</v>
      </c>
      <c r="B123" s="687">
        <f>B119+B122</f>
        <v>205083400</v>
      </c>
      <c r="C123" s="687">
        <f>C119+C122</f>
        <v>127451041.84999999</v>
      </c>
      <c r="D123" s="687">
        <f>D119+D122</f>
        <v>61320178.650000006</v>
      </c>
      <c r="E123" s="687">
        <f>E119+E122</f>
        <v>57026569.280000009</v>
      </c>
      <c r="F123" s="703">
        <f>F119+F122</f>
        <v>0</v>
      </c>
    </row>
    <row r="124" spans="1:7" s="5" customFormat="1" ht="12.75" x14ac:dyDescent="0.2">
      <c r="A124" s="34"/>
      <c r="B124" s="20"/>
      <c r="C124" s="20"/>
      <c r="D124" s="20"/>
      <c r="E124" s="20"/>
      <c r="F124" s="20"/>
      <c r="G124" s="15"/>
    </row>
    <row r="125" spans="1:7" s="5" customFormat="1" ht="12.75" x14ac:dyDescent="0.2">
      <c r="A125" s="848" t="s">
        <v>1025</v>
      </c>
      <c r="B125" s="887"/>
      <c r="C125" s="887"/>
      <c r="D125" s="887"/>
      <c r="E125" s="849"/>
      <c r="F125" s="484" t="s">
        <v>144</v>
      </c>
      <c r="G125" s="398"/>
    </row>
    <row r="126" spans="1:7" s="5" customFormat="1" ht="12.75" customHeight="1" x14ac:dyDescent="0.2">
      <c r="A126" s="888" t="s">
        <v>1026</v>
      </c>
      <c r="B126" s="889"/>
      <c r="C126" s="889"/>
      <c r="D126" s="889"/>
      <c r="E126" s="889"/>
      <c r="F126" s="704">
        <f>C89+E89+D123+F123+E113</f>
        <v>156646971.76999998</v>
      </c>
      <c r="G126" s="399"/>
    </row>
    <row r="127" spans="1:7" s="5" customFormat="1" ht="12.75" x14ac:dyDescent="0.2">
      <c r="A127" s="879" t="s">
        <v>1027</v>
      </c>
      <c r="B127" s="880"/>
      <c r="C127" s="880"/>
      <c r="D127" s="880"/>
      <c r="E127" s="880"/>
      <c r="F127" s="705">
        <f>C57</f>
        <v>32746958.669999987</v>
      </c>
      <c r="G127" s="399"/>
    </row>
    <row r="128" spans="1:7" s="5" customFormat="1" ht="12.75" customHeight="1" x14ac:dyDescent="0.2">
      <c r="A128" s="879" t="s">
        <v>1028</v>
      </c>
      <c r="B128" s="880"/>
      <c r="C128" s="880"/>
      <c r="D128" s="880"/>
      <c r="E128" s="880"/>
      <c r="F128" s="706">
        <f>F89</f>
        <v>0</v>
      </c>
      <c r="G128" s="400"/>
    </row>
    <row r="129" spans="1:7" s="5" customFormat="1" ht="12.75" x14ac:dyDescent="0.2">
      <c r="A129" s="907" t="s">
        <v>1029</v>
      </c>
      <c r="B129" s="908"/>
      <c r="C129" s="908"/>
      <c r="D129" s="908"/>
      <c r="E129" s="909"/>
      <c r="F129" s="706"/>
      <c r="G129" s="400">
        <v>5404989.8200000003</v>
      </c>
    </row>
    <row r="130" spans="1:7" s="5" customFormat="1" ht="12.75" customHeight="1" x14ac:dyDescent="0.2">
      <c r="A130" s="884" t="s">
        <v>1030</v>
      </c>
      <c r="B130" s="885"/>
      <c r="C130" s="885"/>
      <c r="D130" s="885"/>
      <c r="E130" s="885"/>
      <c r="F130" s="707">
        <f>E140+E143</f>
        <v>1232243.72</v>
      </c>
      <c r="G130" s="401"/>
    </row>
    <row r="131" spans="1:7" s="5" customFormat="1" ht="12.75" x14ac:dyDescent="0.2">
      <c r="A131" s="904" t="s">
        <v>1031</v>
      </c>
      <c r="B131" s="905"/>
      <c r="C131" s="905"/>
      <c r="D131" s="905"/>
      <c r="E131" s="906"/>
      <c r="F131" s="708">
        <f>F126-SUM(F127:F130)</f>
        <v>122667769.38</v>
      </c>
      <c r="G131" s="212"/>
    </row>
    <row r="132" spans="1:7" s="37" customFormat="1" ht="12.75" x14ac:dyDescent="0.2">
      <c r="A132" s="369"/>
      <c r="B132" s="35"/>
      <c r="C132" s="35"/>
      <c r="D132" s="35"/>
      <c r="E132" s="36"/>
    </row>
    <row r="133" spans="1:7" s="37" customFormat="1" ht="12.75" x14ac:dyDescent="0.2">
      <c r="A133" s="784" t="s">
        <v>1032</v>
      </c>
      <c r="B133" s="508" t="s">
        <v>980</v>
      </c>
      <c r="C133" s="508" t="s">
        <v>981</v>
      </c>
      <c r="D133" s="508" t="s">
        <v>983</v>
      </c>
      <c r="E133" s="36"/>
    </row>
    <row r="134" spans="1:7" s="37" customFormat="1" ht="12.75" x14ac:dyDescent="0.2">
      <c r="A134" s="881"/>
      <c r="B134" s="510" t="s">
        <v>865</v>
      </c>
      <c r="C134" s="510" t="s">
        <v>1033</v>
      </c>
      <c r="D134" s="510" t="s">
        <v>866</v>
      </c>
      <c r="E134" s="36"/>
    </row>
    <row r="135" spans="1:7" s="37" customFormat="1" ht="12.75" x14ac:dyDescent="0.2">
      <c r="A135" s="370" t="s">
        <v>1034</v>
      </c>
      <c r="B135" s="687">
        <f>C37*0.25</f>
        <v>151776781.90749997</v>
      </c>
      <c r="C135" s="687">
        <f>F131</f>
        <v>122667769.38</v>
      </c>
      <c r="D135" s="687">
        <f>IF(C37&gt;0,F131/C37*100,0)</f>
        <v>20.205292245351401</v>
      </c>
      <c r="E135" s="36"/>
    </row>
    <row r="136" spans="1:7" s="37" customFormat="1" ht="12.75" x14ac:dyDescent="0.2">
      <c r="A136" s="371"/>
      <c r="B136" s="118"/>
      <c r="C136" s="118"/>
      <c r="D136" s="24"/>
      <c r="E136" s="36"/>
    </row>
    <row r="137" spans="1:7" s="37" customFormat="1" ht="12.75" x14ac:dyDescent="0.2">
      <c r="A137" s="882" t="s">
        <v>1035</v>
      </c>
      <c r="B137" s="508" t="s">
        <v>1036</v>
      </c>
      <c r="C137" s="508" t="s">
        <v>1037</v>
      </c>
      <c r="D137" s="508" t="s">
        <v>1038</v>
      </c>
      <c r="E137" s="508" t="s">
        <v>1039</v>
      </c>
      <c r="F137" s="508" t="s">
        <v>1040</v>
      </c>
    </row>
    <row r="138" spans="1:7" s="5" customFormat="1" ht="12.75" x14ac:dyDescent="0.2">
      <c r="A138" s="883"/>
      <c r="B138" s="510" t="s">
        <v>867</v>
      </c>
      <c r="C138" s="510" t="s">
        <v>1041</v>
      </c>
      <c r="D138" s="510" t="s">
        <v>1042</v>
      </c>
      <c r="E138" s="510" t="s">
        <v>1043</v>
      </c>
      <c r="F138" s="510" t="s">
        <v>1044</v>
      </c>
      <c r="G138" s="216"/>
    </row>
    <row r="139" spans="1:7" s="5" customFormat="1" ht="12.75" x14ac:dyDescent="0.2">
      <c r="A139" s="372" t="s">
        <v>1045</v>
      </c>
      <c r="B139" s="709">
        <f>B140+B143+B146</f>
        <v>12531241.449999999</v>
      </c>
      <c r="C139" s="710">
        <f>C140+C143+C146</f>
        <v>9775931.0299999993</v>
      </c>
      <c r="D139" s="710">
        <f>D140+D143+D146</f>
        <v>11298997.729999999</v>
      </c>
      <c r="E139" s="710">
        <f>E140+E143+E146</f>
        <v>1232243.72</v>
      </c>
      <c r="F139" s="709">
        <f>F140+F143+F146</f>
        <v>0</v>
      </c>
      <c r="G139" s="406"/>
    </row>
    <row r="140" spans="1:7" s="5" customFormat="1" ht="12.75" x14ac:dyDescent="0.2">
      <c r="A140" s="373" t="s">
        <v>1046</v>
      </c>
      <c r="B140" s="710">
        <f>SUM(B141:B142)</f>
        <v>12531241.449999999</v>
      </c>
      <c r="C140" s="710">
        <f>SUM(C141:C142)</f>
        <v>9775931.0299999993</v>
      </c>
      <c r="D140" s="710">
        <f>SUM(D141:D142)</f>
        <v>11298997.729999999</v>
      </c>
      <c r="E140" s="710">
        <f>SUM(E141:E142)</f>
        <v>1232243.72</v>
      </c>
      <c r="F140" s="710">
        <f>SUM(F141:F142)</f>
        <v>0</v>
      </c>
      <c r="G140" s="398"/>
    </row>
    <row r="141" spans="1:7" s="5" customFormat="1" ht="12.75" x14ac:dyDescent="0.2">
      <c r="A141" s="373" t="s">
        <v>1100</v>
      </c>
      <c r="B141" s="710">
        <v>1523066.7</v>
      </c>
      <c r="C141" s="711">
        <v>0</v>
      </c>
      <c r="D141" s="711">
        <v>1523066.7</v>
      </c>
      <c r="E141" s="711">
        <v>0</v>
      </c>
      <c r="F141" s="710">
        <f>B141-D141-E141</f>
        <v>0</v>
      </c>
      <c r="G141" s="398">
        <v>0</v>
      </c>
    </row>
    <row r="142" spans="1:7" s="5" customFormat="1" ht="12.75" x14ac:dyDescent="0.2">
      <c r="A142" s="373" t="s">
        <v>1101</v>
      </c>
      <c r="B142" s="710">
        <v>11008174.75</v>
      </c>
      <c r="C142" s="711">
        <v>9775931.0299999993</v>
      </c>
      <c r="D142" s="711">
        <v>9775931.0299999993</v>
      </c>
      <c r="E142" s="711">
        <v>1232243.72</v>
      </c>
      <c r="F142" s="710">
        <f>B142-D142-E142</f>
        <v>0</v>
      </c>
      <c r="G142" s="398">
        <v>0</v>
      </c>
    </row>
    <row r="143" spans="1:7" s="5" customFormat="1" ht="14.25" customHeight="1" x14ac:dyDescent="0.2">
      <c r="A143" s="373" t="s">
        <v>1047</v>
      </c>
      <c r="B143" s="710">
        <f>SUM(B144:B145)</f>
        <v>0</v>
      </c>
      <c r="C143" s="711">
        <f>SUM(C144:C145)</f>
        <v>0</v>
      </c>
      <c r="D143" s="711">
        <f>SUM(D144:D145)</f>
        <v>0</v>
      </c>
      <c r="E143" s="711">
        <f>SUM(E144:E145)</f>
        <v>0</v>
      </c>
      <c r="F143" s="710">
        <f>SUM(F144:F145)</f>
        <v>0</v>
      </c>
      <c r="G143" s="212"/>
    </row>
    <row r="144" spans="1:7" s="5" customFormat="1" ht="14.25" customHeight="1" x14ac:dyDescent="0.2">
      <c r="A144" s="373" t="s">
        <v>1102</v>
      </c>
      <c r="B144" s="710">
        <v>0</v>
      </c>
      <c r="C144" s="711"/>
      <c r="D144" s="711">
        <v>0</v>
      </c>
      <c r="E144" s="711">
        <v>0</v>
      </c>
      <c r="F144" s="710">
        <f>B144-D144-E144</f>
        <v>0</v>
      </c>
      <c r="G144" s="212">
        <v>0</v>
      </c>
    </row>
    <row r="145" spans="1:7" s="5" customFormat="1" ht="14.25" customHeight="1" x14ac:dyDescent="0.2">
      <c r="A145" s="373" t="s">
        <v>1103</v>
      </c>
      <c r="B145" s="710">
        <v>0</v>
      </c>
      <c r="C145" s="711">
        <v>0</v>
      </c>
      <c r="D145" s="711">
        <v>0</v>
      </c>
      <c r="E145" s="711">
        <v>0</v>
      </c>
      <c r="F145" s="710">
        <f>B145-D145-E145</f>
        <v>0</v>
      </c>
      <c r="G145" s="212">
        <v>0</v>
      </c>
    </row>
    <row r="146" spans="1:7" s="5" customFormat="1" ht="14.25" customHeight="1" x14ac:dyDescent="0.2">
      <c r="A146" s="373" t="s">
        <v>1048</v>
      </c>
      <c r="B146" s="710">
        <f>SUM(B147:B148)</f>
        <v>0</v>
      </c>
      <c r="C146" s="711">
        <f>SUM(C147:C148)</f>
        <v>0</v>
      </c>
      <c r="D146" s="711">
        <f>SUM(D147:D148)</f>
        <v>0</v>
      </c>
      <c r="E146" s="711">
        <f>SUM(E147:E148)</f>
        <v>0</v>
      </c>
      <c r="F146" s="710">
        <f>SUM(F147:F148)</f>
        <v>0</v>
      </c>
      <c r="G146" s="212"/>
    </row>
    <row r="147" spans="1:7" s="5" customFormat="1" ht="14.25" customHeight="1" x14ac:dyDescent="0.2">
      <c r="A147" s="373" t="s">
        <v>1104</v>
      </c>
      <c r="B147" s="710">
        <v>0</v>
      </c>
      <c r="C147" s="711"/>
      <c r="D147" s="711"/>
      <c r="E147" s="711"/>
      <c r="F147" s="710">
        <f>B147-D147-E147</f>
        <v>0</v>
      </c>
      <c r="G147" s="212"/>
    </row>
    <row r="148" spans="1:7" s="5" customFormat="1" ht="12.75" x14ac:dyDescent="0.2">
      <c r="A148" s="373" t="s">
        <v>1105</v>
      </c>
      <c r="B148" s="712">
        <v>0</v>
      </c>
      <c r="C148" s="710"/>
      <c r="D148" s="710"/>
      <c r="E148" s="710"/>
      <c r="F148" s="712">
        <f>B148-D148-E148</f>
        <v>0</v>
      </c>
      <c r="G148" s="212"/>
    </row>
    <row r="149" spans="1:7" s="5" customFormat="1" ht="12.75" x14ac:dyDescent="0.2">
      <c r="A149" s="38"/>
      <c r="B149" s="26"/>
      <c r="C149" s="26"/>
      <c r="D149" s="26"/>
      <c r="E149" s="26"/>
      <c r="F149" s="26"/>
    </row>
    <row r="150" spans="1:7" s="5" customFormat="1" ht="12.75" x14ac:dyDescent="0.2">
      <c r="A150" s="890" t="s">
        <v>299</v>
      </c>
      <c r="B150" s="891"/>
      <c r="C150" s="892"/>
      <c r="D150" s="28"/>
      <c r="E150" s="28"/>
      <c r="F150" s="28"/>
    </row>
    <row r="151" spans="1:7" s="5" customFormat="1" ht="12.75" x14ac:dyDescent="0.2">
      <c r="A151" s="502"/>
      <c r="B151" s="507" t="s">
        <v>67</v>
      </c>
      <c r="C151" s="508" t="s">
        <v>69</v>
      </c>
      <c r="D151" s="28"/>
      <c r="E151" s="28"/>
      <c r="F151" s="28"/>
    </row>
    <row r="152" spans="1:7" s="5" customFormat="1" ht="12.75" x14ac:dyDescent="0.2">
      <c r="A152" s="503" t="s">
        <v>467</v>
      </c>
      <c r="B152" s="509" t="s">
        <v>71</v>
      </c>
      <c r="C152" s="503" t="s">
        <v>932</v>
      </c>
      <c r="D152" s="28"/>
      <c r="E152" s="28"/>
      <c r="F152" s="28"/>
    </row>
    <row r="153" spans="1:7" s="5" customFormat="1" ht="12.75" x14ac:dyDescent="0.2">
      <c r="A153" s="505"/>
      <c r="B153" s="510" t="s">
        <v>75</v>
      </c>
      <c r="C153" s="510" t="s">
        <v>76</v>
      </c>
      <c r="D153" s="28"/>
      <c r="E153" s="28"/>
      <c r="F153" s="28"/>
    </row>
    <row r="154" spans="1:7" s="5" customFormat="1" ht="12.75" x14ac:dyDescent="0.2">
      <c r="A154" s="374" t="s">
        <v>1049</v>
      </c>
      <c r="B154" s="674">
        <f>SUM(B155:B159)</f>
        <v>22460906.800000001</v>
      </c>
      <c r="C154" s="675">
        <f>SUM(C155:C159)</f>
        <v>17848344.049999997</v>
      </c>
      <c r="D154" s="28"/>
      <c r="E154" s="28"/>
      <c r="F154" s="28"/>
    </row>
    <row r="155" spans="1:7" s="5" customFormat="1" ht="12.75" x14ac:dyDescent="0.2">
      <c r="A155" s="374" t="s">
        <v>1050</v>
      </c>
      <c r="B155" s="674">
        <v>16860000</v>
      </c>
      <c r="C155" s="675">
        <v>13832645.18</v>
      </c>
      <c r="D155" s="28"/>
      <c r="E155" s="28"/>
      <c r="F155" s="28"/>
    </row>
    <row r="156" spans="1:7" s="5" customFormat="1" ht="12.75" x14ac:dyDescent="0.2">
      <c r="A156" s="374" t="s">
        <v>1051</v>
      </c>
      <c r="B156" s="674">
        <v>0</v>
      </c>
      <c r="C156" s="675">
        <v>15.28</v>
      </c>
      <c r="D156" s="28"/>
      <c r="E156" s="28"/>
      <c r="F156" s="28"/>
    </row>
    <row r="157" spans="1:7" s="5" customFormat="1" ht="12.75" x14ac:dyDescent="0.2">
      <c r="A157" s="374" t="s">
        <v>1052</v>
      </c>
      <c r="B157" s="674">
        <v>5425806.7999999998</v>
      </c>
      <c r="C157" s="675">
        <v>3937823.66</v>
      </c>
      <c r="D157" s="28"/>
      <c r="E157" s="28"/>
      <c r="F157" s="28"/>
    </row>
    <row r="158" spans="1:7" s="5" customFormat="1" ht="12.75" x14ac:dyDescent="0.2">
      <c r="A158" s="374" t="s">
        <v>1053</v>
      </c>
      <c r="B158" s="674">
        <v>103100</v>
      </c>
      <c r="C158" s="675">
        <v>38140.559999999998</v>
      </c>
      <c r="D158" s="28"/>
      <c r="E158" s="28"/>
      <c r="F158" s="28"/>
    </row>
    <row r="159" spans="1:7" s="5" customFormat="1" ht="12.75" x14ac:dyDescent="0.2">
      <c r="A159" s="374" t="s">
        <v>1054</v>
      </c>
      <c r="B159" s="674">
        <v>72000</v>
      </c>
      <c r="C159" s="675">
        <v>39719.370000000003</v>
      </c>
      <c r="D159" s="28"/>
      <c r="E159" s="28"/>
      <c r="F159" s="28"/>
    </row>
    <row r="160" spans="1:7" s="5" customFormat="1" ht="12.75" x14ac:dyDescent="0.2">
      <c r="A160" s="374" t="s">
        <v>1055</v>
      </c>
      <c r="B160" s="674">
        <v>15456300.619999999</v>
      </c>
      <c r="C160" s="675">
        <v>8701897.7599999998</v>
      </c>
      <c r="D160" s="28"/>
      <c r="E160" s="28"/>
      <c r="F160" s="28"/>
    </row>
    <row r="161" spans="1:6" s="5" customFormat="1" ht="12.75" x14ac:dyDescent="0.2">
      <c r="A161" s="375" t="s">
        <v>1056</v>
      </c>
      <c r="B161" s="674"/>
      <c r="C161" s="675"/>
      <c r="D161" s="28"/>
      <c r="E161" s="28"/>
      <c r="F161" s="28"/>
    </row>
    <row r="162" spans="1:6" s="5" customFormat="1" ht="12.75" x14ac:dyDescent="0.2">
      <c r="A162" s="375" t="s">
        <v>1057</v>
      </c>
      <c r="B162" s="674"/>
      <c r="C162" s="675"/>
      <c r="D162" s="28"/>
      <c r="E162" s="28"/>
      <c r="F162" s="28"/>
    </row>
    <row r="163" spans="1:6" s="5" customFormat="1" ht="12.75" x14ac:dyDescent="0.2">
      <c r="A163" s="374" t="s">
        <v>1058</v>
      </c>
      <c r="B163" s="674">
        <v>223400</v>
      </c>
      <c r="C163" s="675">
        <v>883039.88</v>
      </c>
      <c r="D163" s="28"/>
      <c r="E163" s="28"/>
      <c r="F163" s="28"/>
    </row>
    <row r="164" spans="1:6" s="5" customFormat="1" ht="12.75" x14ac:dyDescent="0.2">
      <c r="A164" s="376" t="s">
        <v>1059</v>
      </c>
      <c r="B164" s="713">
        <f>B154+B160+B161+B162+B163</f>
        <v>38140607.420000002</v>
      </c>
      <c r="C164" s="714">
        <f>C154+C160+C161+C162+C163</f>
        <v>27433281.689999994</v>
      </c>
      <c r="D164" s="30"/>
      <c r="E164" s="30"/>
      <c r="F164" s="28"/>
    </row>
    <row r="165" spans="1:6" s="5" customFormat="1" ht="12.75" x14ac:dyDescent="0.2">
      <c r="A165" s="30"/>
      <c r="B165" s="30"/>
      <c r="C165" s="30"/>
      <c r="D165" s="30"/>
      <c r="E165" s="30"/>
      <c r="F165" s="28"/>
    </row>
    <row r="166" spans="1:6" s="5" customFormat="1" ht="12.75" x14ac:dyDescent="0.2">
      <c r="A166" s="784" t="s">
        <v>1060</v>
      </c>
      <c r="B166" s="508" t="s">
        <v>94</v>
      </c>
      <c r="C166" s="508" t="s">
        <v>97</v>
      </c>
      <c r="D166" s="508" t="s">
        <v>97</v>
      </c>
      <c r="E166" s="508" t="s">
        <v>97</v>
      </c>
      <c r="F166" s="508" t="s">
        <v>950</v>
      </c>
    </row>
    <row r="167" spans="1:6" s="5" customFormat="1" ht="12.75" x14ac:dyDescent="0.2">
      <c r="A167" s="900"/>
      <c r="B167" s="503" t="s">
        <v>71</v>
      </c>
      <c r="C167" s="503" t="s">
        <v>453</v>
      </c>
      <c r="D167" s="503" t="s">
        <v>951</v>
      </c>
      <c r="E167" s="503" t="s">
        <v>952</v>
      </c>
      <c r="F167" s="503" t="s">
        <v>953</v>
      </c>
    </row>
    <row r="168" spans="1:6" s="5" customFormat="1" ht="12.75" x14ac:dyDescent="0.2">
      <c r="A168" s="881"/>
      <c r="B168" s="510" t="s">
        <v>91</v>
      </c>
      <c r="C168" s="510" t="s">
        <v>99</v>
      </c>
      <c r="D168" s="510" t="s">
        <v>100</v>
      </c>
      <c r="E168" s="510" t="s">
        <v>177</v>
      </c>
      <c r="F168" s="510" t="s">
        <v>101</v>
      </c>
    </row>
    <row r="169" spans="1:6" s="5" customFormat="1" ht="12.75" x14ac:dyDescent="0.2">
      <c r="A169" s="357" t="s">
        <v>1061</v>
      </c>
      <c r="B169" s="683">
        <f>SUM(B170:B171)</f>
        <v>11982130.57</v>
      </c>
      <c r="C169" s="683">
        <f>SUM(C170:C171)</f>
        <v>8380831.9800000004</v>
      </c>
      <c r="D169" s="683">
        <f>SUM(D170:D171)</f>
        <v>3535623.55</v>
      </c>
      <c r="E169" s="683">
        <f>SUM(E170:E171)</f>
        <v>3530516.71</v>
      </c>
      <c r="F169" s="684"/>
    </row>
    <row r="170" spans="1:6" s="5" customFormat="1" ht="12.75" x14ac:dyDescent="0.2">
      <c r="A170" s="349" t="s">
        <v>1062</v>
      </c>
      <c r="B170" s="685"/>
      <c r="C170" s="685"/>
      <c r="D170" s="685"/>
      <c r="E170" s="685"/>
      <c r="F170" s="686"/>
    </row>
    <row r="171" spans="1:6" s="5" customFormat="1" ht="12.75" x14ac:dyDescent="0.2">
      <c r="A171" s="349" t="s">
        <v>1063</v>
      </c>
      <c r="B171" s="685">
        <v>11982130.57</v>
      </c>
      <c r="C171" s="685">
        <v>8380831.9800000004</v>
      </c>
      <c r="D171" s="685">
        <v>3535623.55</v>
      </c>
      <c r="E171" s="685">
        <v>3530516.71</v>
      </c>
      <c r="F171" s="686"/>
    </row>
    <row r="172" spans="1:6" s="5" customFormat="1" ht="12.75" x14ac:dyDescent="0.2">
      <c r="A172" s="349" t="s">
        <v>1064</v>
      </c>
      <c r="B172" s="685">
        <v>21654442.5</v>
      </c>
      <c r="C172" s="685">
        <v>14680317.720000001</v>
      </c>
      <c r="D172" s="685">
        <v>8232919.6500000004</v>
      </c>
      <c r="E172" s="685">
        <v>7427723.1200000001</v>
      </c>
      <c r="F172" s="686"/>
    </row>
    <row r="173" spans="1:6" s="5" customFormat="1" ht="12.75" x14ac:dyDescent="0.2">
      <c r="A173" s="349" t="s">
        <v>1065</v>
      </c>
      <c r="B173" s="685">
        <v>5849098</v>
      </c>
      <c r="C173" s="685">
        <v>5197834.3</v>
      </c>
      <c r="D173" s="685">
        <v>1911133.36</v>
      </c>
      <c r="E173" s="685">
        <v>1600653.17</v>
      </c>
      <c r="F173" s="686"/>
    </row>
    <row r="174" spans="1:6" s="5" customFormat="1" ht="12.75" x14ac:dyDescent="0.2">
      <c r="A174" s="349" t="s">
        <v>1066</v>
      </c>
      <c r="B174" s="685"/>
      <c r="C174" s="685"/>
      <c r="D174" s="685"/>
      <c r="E174" s="685"/>
      <c r="F174" s="686"/>
    </row>
    <row r="175" spans="1:6" s="5" customFormat="1" ht="12.75" x14ac:dyDescent="0.2">
      <c r="A175" s="377" t="s">
        <v>1067</v>
      </c>
      <c r="B175" s="685">
        <v>2407000</v>
      </c>
      <c r="C175" s="685">
        <v>1329388.4100000001</v>
      </c>
      <c r="D175" s="685">
        <v>1139405.8299999982</v>
      </c>
      <c r="E175" s="685">
        <v>1091538.1100000003</v>
      </c>
      <c r="F175" s="686"/>
    </row>
    <row r="176" spans="1:6" s="5" customFormat="1" ht="12.75" x14ac:dyDescent="0.2">
      <c r="A176" s="376" t="s">
        <v>1068</v>
      </c>
      <c r="B176" s="687">
        <f>B169+B172+B173+B174+B175</f>
        <v>41892671.07</v>
      </c>
      <c r="C176" s="687">
        <f>C169+C172+C173+C174+C175</f>
        <v>29588372.410000004</v>
      </c>
      <c r="D176" s="687">
        <f>D169+D172+D173+D174+D175</f>
        <v>14819082.389999997</v>
      </c>
      <c r="E176" s="687">
        <f>E169+E172+E173+E174+E175</f>
        <v>13650431.109999999</v>
      </c>
      <c r="F176" s="687">
        <f>F169+F172+F173+F174+F175</f>
        <v>0</v>
      </c>
    </row>
    <row r="177" spans="1:6" s="5" customFormat="1" ht="12.75" x14ac:dyDescent="0.2">
      <c r="A177" s="30"/>
      <c r="B177" s="30"/>
      <c r="C177" s="30"/>
      <c r="D177" s="30"/>
      <c r="E177" s="30"/>
      <c r="F177" s="28"/>
    </row>
    <row r="178" spans="1:6" s="5" customFormat="1" ht="12.75" x14ac:dyDescent="0.2">
      <c r="A178" s="30"/>
      <c r="B178" s="30"/>
      <c r="C178" s="30"/>
      <c r="D178" s="30"/>
      <c r="E178" s="30"/>
      <c r="F178" s="28"/>
    </row>
    <row r="179" spans="1:6" s="5" customFormat="1" ht="12.75" x14ac:dyDescent="0.2">
      <c r="A179" s="30"/>
      <c r="B179" s="30"/>
      <c r="C179" s="30"/>
      <c r="D179" s="30"/>
      <c r="E179" s="30"/>
      <c r="F179" s="28"/>
    </row>
    <row r="180" spans="1:6" s="5" customFormat="1" ht="12.75" x14ac:dyDescent="0.2">
      <c r="A180" s="30"/>
      <c r="B180" s="30"/>
      <c r="C180" s="30"/>
      <c r="D180" s="30"/>
      <c r="E180" s="30"/>
      <c r="F180" s="28"/>
    </row>
    <row r="181" spans="1:6" s="5" customFormat="1" ht="12.75" x14ac:dyDescent="0.2">
      <c r="A181" s="30"/>
      <c r="B181" s="30"/>
      <c r="C181" s="30"/>
      <c r="D181" s="30"/>
      <c r="E181" s="30"/>
      <c r="F181" s="28"/>
    </row>
    <row r="182" spans="1:6" s="5" customFormat="1" ht="12.75" x14ac:dyDescent="0.2">
      <c r="A182" s="30"/>
      <c r="B182" s="30"/>
      <c r="C182" s="30"/>
      <c r="D182" s="30"/>
      <c r="E182" s="30"/>
      <c r="F182" s="28"/>
    </row>
    <row r="183" spans="1:6" s="5" customFormat="1" ht="12.75" x14ac:dyDescent="0.2">
      <c r="A183" s="30"/>
      <c r="B183" s="30"/>
      <c r="C183" s="30"/>
      <c r="D183" s="30"/>
      <c r="E183" s="30"/>
      <c r="F183" s="28"/>
    </row>
    <row r="184" spans="1:6" s="5" customFormat="1" ht="12.75" x14ac:dyDescent="0.2">
      <c r="A184" s="30"/>
      <c r="B184" s="30"/>
      <c r="C184" s="30"/>
      <c r="D184" s="30"/>
      <c r="E184" s="30"/>
      <c r="F184" s="28"/>
    </row>
    <row r="185" spans="1:6" s="5" customFormat="1" ht="12.75" x14ac:dyDescent="0.2">
      <c r="A185" s="30"/>
      <c r="B185" s="30"/>
      <c r="C185" s="30"/>
      <c r="D185" s="30"/>
      <c r="E185" s="30"/>
      <c r="F185" s="28"/>
    </row>
    <row r="186" spans="1:6" s="5" customFormat="1" ht="12.75" x14ac:dyDescent="0.2">
      <c r="A186" s="30"/>
      <c r="B186" s="30"/>
      <c r="C186" s="30"/>
      <c r="D186" s="30"/>
      <c r="E186" s="30"/>
      <c r="F186" s="28"/>
    </row>
    <row r="187" spans="1:6" s="5" customFormat="1" ht="12.75" x14ac:dyDescent="0.2">
      <c r="A187" s="784" t="s">
        <v>1069</v>
      </c>
      <c r="B187" s="508" t="s">
        <v>94</v>
      </c>
      <c r="C187" s="508" t="s">
        <v>97</v>
      </c>
      <c r="D187" s="508" t="s">
        <v>97</v>
      </c>
      <c r="E187" s="508" t="s">
        <v>97</v>
      </c>
      <c r="F187" s="508" t="s">
        <v>950</v>
      </c>
    </row>
    <row r="188" spans="1:6" s="5" customFormat="1" ht="12.75" x14ac:dyDescent="0.2">
      <c r="A188" s="900"/>
      <c r="B188" s="503" t="s">
        <v>71</v>
      </c>
      <c r="C188" s="503" t="s">
        <v>453</v>
      </c>
      <c r="D188" s="503" t="s">
        <v>951</v>
      </c>
      <c r="E188" s="503" t="s">
        <v>952</v>
      </c>
      <c r="F188" s="503" t="s">
        <v>953</v>
      </c>
    </row>
    <row r="189" spans="1:6" s="5" customFormat="1" ht="12.75" x14ac:dyDescent="0.2">
      <c r="A189" s="881"/>
      <c r="B189" s="510" t="s">
        <v>91</v>
      </c>
      <c r="C189" s="510" t="s">
        <v>99</v>
      </c>
      <c r="D189" s="510" t="s">
        <v>100</v>
      </c>
      <c r="E189" s="510" t="s">
        <v>177</v>
      </c>
      <c r="F189" s="510" t="s">
        <v>101</v>
      </c>
    </row>
    <row r="190" spans="1:6" s="5" customFormat="1" ht="12.75" x14ac:dyDescent="0.2">
      <c r="A190" s="378" t="s">
        <v>1112</v>
      </c>
      <c r="B190" s="684">
        <f>B191+B196</f>
        <v>402857377.32999998</v>
      </c>
      <c r="C190" s="683">
        <f>C191+C196</f>
        <v>263833482.22000003</v>
      </c>
      <c r="D190" s="683">
        <f>D191+D196</f>
        <v>180452678.83999997</v>
      </c>
      <c r="E190" s="683">
        <f>E191+E196</f>
        <v>164258569.24000001</v>
      </c>
      <c r="F190" s="684">
        <f>F191+F196</f>
        <v>0</v>
      </c>
    </row>
    <row r="191" spans="1:6" s="5" customFormat="1" ht="12.75" x14ac:dyDescent="0.2">
      <c r="A191" s="374" t="s">
        <v>1070</v>
      </c>
      <c r="B191" s="686">
        <f>SUM(B192:B195)</f>
        <v>330771377.32999998</v>
      </c>
      <c r="C191" s="685">
        <f>SUM(C192:C195)</f>
        <v>217483445.54000002</v>
      </c>
      <c r="D191" s="685">
        <f>SUM(D192:D195)</f>
        <v>177066227.51999998</v>
      </c>
      <c r="E191" s="685">
        <f>SUM(E192:E195)</f>
        <v>160906026.92000002</v>
      </c>
      <c r="F191" s="686">
        <f>SUM(F192:F195)</f>
        <v>0</v>
      </c>
    </row>
    <row r="192" spans="1:6" s="5" customFormat="1" ht="12.75" x14ac:dyDescent="0.2">
      <c r="A192" s="374" t="s">
        <v>1071</v>
      </c>
      <c r="B192" s="686">
        <v>166813306.25999999</v>
      </c>
      <c r="C192" s="685">
        <v>102492135.06</v>
      </c>
      <c r="D192" s="685">
        <v>102392673.58</v>
      </c>
      <c r="E192" s="685">
        <v>91716064.450000003</v>
      </c>
      <c r="F192" s="686"/>
    </row>
    <row r="193" spans="1:6" s="5" customFormat="1" ht="12.75" x14ac:dyDescent="0.2">
      <c r="A193" s="374" t="s">
        <v>1072</v>
      </c>
      <c r="B193" s="686"/>
      <c r="C193" s="685"/>
      <c r="D193" s="685"/>
      <c r="E193" s="685"/>
      <c r="F193" s="686"/>
    </row>
    <row r="194" spans="1:6" s="5" customFormat="1" ht="12.75" x14ac:dyDescent="0.2">
      <c r="A194" s="374" t="s">
        <v>1073</v>
      </c>
      <c r="B194" s="686">
        <v>25933708.600000001</v>
      </c>
      <c r="C194" s="685">
        <v>25413674</v>
      </c>
      <c r="D194" s="685">
        <v>19058146.530000001</v>
      </c>
      <c r="E194" s="685">
        <v>16948073.359999999</v>
      </c>
      <c r="F194" s="686"/>
    </row>
    <row r="195" spans="1:6" s="5" customFormat="1" ht="12.75" x14ac:dyDescent="0.2">
      <c r="A195" s="374" t="s">
        <v>1074</v>
      </c>
      <c r="B195" s="686">
        <v>138024362.47</v>
      </c>
      <c r="C195" s="685">
        <v>89577636.480000004</v>
      </c>
      <c r="D195" s="685">
        <v>55615407.409999996</v>
      </c>
      <c r="E195" s="685">
        <v>52241889.109999999</v>
      </c>
      <c r="F195" s="686"/>
    </row>
    <row r="196" spans="1:6" s="5" customFormat="1" ht="12.75" x14ac:dyDescent="0.2">
      <c r="A196" s="374" t="s">
        <v>1075</v>
      </c>
      <c r="B196" s="686">
        <f>SUM(B197:B198)</f>
        <v>72086000</v>
      </c>
      <c r="C196" s="685">
        <f>SUM(C197:C198)</f>
        <v>46350036.68</v>
      </c>
      <c r="D196" s="685">
        <f>SUM(D197:D198)</f>
        <v>3386451.32</v>
      </c>
      <c r="E196" s="685">
        <f>SUM(E197:E198)</f>
        <v>3352542.32</v>
      </c>
      <c r="F196" s="686">
        <f>SUM(F197:F198)</f>
        <v>0</v>
      </c>
    </row>
    <row r="197" spans="1:6" s="5" customFormat="1" ht="12.75" x14ac:dyDescent="0.2">
      <c r="A197" s="374" t="s">
        <v>1076</v>
      </c>
      <c r="B197" s="686"/>
      <c r="C197" s="685"/>
      <c r="D197" s="685"/>
      <c r="E197" s="685"/>
      <c r="F197" s="686"/>
    </row>
    <row r="198" spans="1:6" s="5" customFormat="1" ht="12.75" x14ac:dyDescent="0.2">
      <c r="A198" s="379" t="s">
        <v>1077</v>
      </c>
      <c r="B198" s="699">
        <v>72086000</v>
      </c>
      <c r="C198" s="694">
        <v>46350036.68</v>
      </c>
      <c r="D198" s="694">
        <v>3386451.32</v>
      </c>
      <c r="E198" s="694">
        <v>3352542.32</v>
      </c>
      <c r="F198" s="699"/>
    </row>
    <row r="199" spans="1:6" s="5" customFormat="1" ht="12.75" x14ac:dyDescent="0.2">
      <c r="A199" s="30"/>
      <c r="B199" s="30"/>
      <c r="C199" s="30"/>
      <c r="D199" s="30"/>
      <c r="E199" s="30"/>
      <c r="F199" s="28"/>
    </row>
    <row r="200" spans="1:6" s="5" customFormat="1" ht="12.75" x14ac:dyDescent="0.2">
      <c r="A200" s="896" t="s">
        <v>459</v>
      </c>
      <c r="B200" s="893" t="s">
        <v>125</v>
      </c>
      <c r="C200" s="511" t="s">
        <v>723</v>
      </c>
    </row>
    <row r="201" spans="1:6" s="5" customFormat="1" ht="12.75" x14ac:dyDescent="0.2">
      <c r="A201" s="897"/>
      <c r="B201" s="868"/>
      <c r="C201" s="512" t="s">
        <v>724</v>
      </c>
    </row>
    <row r="202" spans="1:6" s="5" customFormat="1" ht="12.75" x14ac:dyDescent="0.2">
      <c r="A202" s="911"/>
      <c r="B202" s="510" t="s">
        <v>1078</v>
      </c>
      <c r="C202" s="510" t="s">
        <v>1079</v>
      </c>
    </row>
    <row r="203" spans="1:6" s="5" customFormat="1" ht="12.75" x14ac:dyDescent="0.2">
      <c r="A203" s="380" t="s">
        <v>1080</v>
      </c>
      <c r="B203" s="709">
        <v>6040306.2599999998</v>
      </c>
      <c r="C203" s="709">
        <v>14521686.67</v>
      </c>
    </row>
    <row r="204" spans="1:6" s="5" customFormat="1" ht="12.75" x14ac:dyDescent="0.2">
      <c r="A204" s="381" t="s">
        <v>1081</v>
      </c>
      <c r="B204" s="710">
        <f>C47</f>
        <v>101043552.67999999</v>
      </c>
      <c r="C204" s="710">
        <f>C155</f>
        <v>13832645.18</v>
      </c>
    </row>
    <row r="205" spans="1:6" s="5" customFormat="1" ht="12.75" x14ac:dyDescent="0.2">
      <c r="A205" s="381" t="s">
        <v>1082</v>
      </c>
      <c r="B205" s="710">
        <f>SUM(B206:B207)</f>
        <v>84797275.299999997</v>
      </c>
      <c r="C205" s="710">
        <f>SUM(C206:C207)</f>
        <v>4512130.66</v>
      </c>
    </row>
    <row r="206" spans="1:6" s="5" customFormat="1" ht="12.75" x14ac:dyDescent="0.2">
      <c r="A206" s="381" t="s">
        <v>1106</v>
      </c>
      <c r="B206" s="710">
        <v>84797275.299999997</v>
      </c>
      <c r="C206" s="710">
        <v>3923497.18</v>
      </c>
    </row>
    <row r="207" spans="1:6" s="5" customFormat="1" ht="12.75" x14ac:dyDescent="0.2">
      <c r="A207" s="381" t="s">
        <v>1107</v>
      </c>
      <c r="B207" s="710">
        <v>0</v>
      </c>
      <c r="C207" s="710">
        <v>588633.48</v>
      </c>
    </row>
    <row r="208" spans="1:6" s="5" customFormat="1" ht="12.75" x14ac:dyDescent="0.2">
      <c r="A208" s="381" t="s">
        <v>1083</v>
      </c>
      <c r="B208" s="710">
        <f>B203+B204-B205</f>
        <v>22286583.640000001</v>
      </c>
      <c r="C208" s="710">
        <f>C203+C204-C205</f>
        <v>23842201.190000001</v>
      </c>
    </row>
    <row r="209" spans="1:7" s="5" customFormat="1" ht="12.75" x14ac:dyDescent="0.2">
      <c r="A209" s="381" t="s">
        <v>1084</v>
      </c>
      <c r="B209" s="710"/>
      <c r="C209" s="710"/>
    </row>
    <row r="210" spans="1:7" s="5" customFormat="1" ht="12.75" x14ac:dyDescent="0.2">
      <c r="A210" s="381" t="s">
        <v>1085</v>
      </c>
      <c r="B210" s="710"/>
      <c r="C210" s="710"/>
    </row>
    <row r="211" spans="1:7" s="5" customFormat="1" ht="12.75" x14ac:dyDescent="0.2">
      <c r="A211" s="382" t="s">
        <v>1086</v>
      </c>
      <c r="B211" s="712">
        <f>B208+B209-B210</f>
        <v>22286583.640000001</v>
      </c>
      <c r="C211" s="712">
        <f>C208+C209-C210</f>
        <v>23842201.190000001</v>
      </c>
    </row>
    <row r="212" spans="1:7" s="5" customFormat="1" ht="12.75" x14ac:dyDescent="0.2">
      <c r="A212" s="423" t="s">
        <v>1130</v>
      </c>
      <c r="B212" s="28"/>
      <c r="C212" s="28"/>
      <c r="D212" s="28"/>
      <c r="E212" s="28"/>
      <c r="F212" s="28"/>
    </row>
    <row r="213" spans="1:7" s="5" customFormat="1" ht="12.75" x14ac:dyDescent="0.2">
      <c r="A213" s="383" t="s">
        <v>1087</v>
      </c>
      <c r="B213" s="384"/>
      <c r="C213" s="384"/>
      <c r="D213" s="384"/>
      <c r="E213" s="384"/>
      <c r="F213" s="384"/>
      <c r="G213" s="384"/>
    </row>
    <row r="214" spans="1:7" s="5" customFormat="1" ht="12.75" x14ac:dyDescent="0.2">
      <c r="A214" s="383" t="s">
        <v>1088</v>
      </c>
      <c r="B214" s="385"/>
      <c r="C214" s="385"/>
      <c r="D214" s="385"/>
      <c r="E214" s="385"/>
      <c r="F214" s="385"/>
      <c r="G214" s="385"/>
    </row>
    <row r="215" spans="1:7" s="5" customFormat="1" ht="15" customHeight="1" x14ac:dyDescent="0.2">
      <c r="A215" s="903" t="s">
        <v>1147</v>
      </c>
      <c r="B215" s="903"/>
      <c r="C215" s="903"/>
      <c r="D215" s="903"/>
      <c r="E215" s="903"/>
      <c r="F215" s="903"/>
      <c r="G215" s="903"/>
    </row>
    <row r="216" spans="1:7" s="5" customFormat="1" ht="15" customHeight="1" x14ac:dyDescent="0.2">
      <c r="A216" s="903"/>
      <c r="B216" s="903"/>
      <c r="C216" s="903"/>
      <c r="D216" s="903"/>
      <c r="E216" s="903"/>
      <c r="F216" s="903"/>
      <c r="G216" s="903"/>
    </row>
    <row r="217" spans="1:7" s="5" customFormat="1" ht="12.75" x14ac:dyDescent="0.2">
      <c r="A217" s="383" t="s">
        <v>1089</v>
      </c>
      <c r="B217" s="386"/>
      <c r="C217" s="386"/>
      <c r="D217" s="386"/>
      <c r="E217" s="386"/>
      <c r="F217" s="386"/>
      <c r="G217" s="386"/>
    </row>
    <row r="218" spans="1:7" s="5" customFormat="1" ht="12.75" x14ac:dyDescent="0.2">
      <c r="A218" s="383" t="s">
        <v>1090</v>
      </c>
      <c r="B218" s="387"/>
      <c r="C218" s="387"/>
      <c r="D218" s="387"/>
      <c r="E218" s="387"/>
      <c r="F218" s="387"/>
      <c r="G218" s="387"/>
    </row>
    <row r="219" spans="1:7" s="5" customFormat="1" ht="12.75" customHeight="1" x14ac:dyDescent="0.2">
      <c r="A219" s="383" t="s">
        <v>1091</v>
      </c>
      <c r="B219" s="387"/>
      <c r="C219" s="387"/>
      <c r="D219" s="385"/>
      <c r="E219" s="385"/>
      <c r="F219" s="385"/>
      <c r="G219" s="385"/>
    </row>
    <row r="220" spans="1:7" ht="12.75" x14ac:dyDescent="0.2">
      <c r="A220" s="383" t="s">
        <v>1092</v>
      </c>
      <c r="B220" s="387"/>
      <c r="C220" s="387"/>
      <c r="D220" s="385"/>
      <c r="E220" s="385"/>
      <c r="F220" s="385"/>
      <c r="G220" s="385"/>
    </row>
    <row r="221" spans="1:7" ht="12.75" x14ac:dyDescent="0.2">
      <c r="A221" s="383" t="s">
        <v>1093</v>
      </c>
      <c r="B221" s="387"/>
      <c r="C221" s="387"/>
      <c r="D221" s="385"/>
      <c r="E221" s="385"/>
      <c r="F221" s="385"/>
      <c r="G221" s="385"/>
    </row>
    <row r="227" spans="1:7" s="516" customFormat="1" ht="11.25" customHeight="1" x14ac:dyDescent="0.2">
      <c r="A227" s="513" t="s">
        <v>1118</v>
      </c>
      <c r="B227" s="514"/>
      <c r="C227" s="514"/>
      <c r="D227" s="910" t="s">
        <v>1120</v>
      </c>
      <c r="E227" s="910"/>
      <c r="F227" s="910"/>
      <c r="G227" s="515"/>
    </row>
    <row r="228" spans="1:7" s="516" customFormat="1" ht="11.25" customHeight="1" x14ac:dyDescent="0.2">
      <c r="A228" s="517" t="s">
        <v>1119</v>
      </c>
      <c r="B228" s="514"/>
      <c r="C228" s="514"/>
      <c r="D228" s="910" t="s">
        <v>1121</v>
      </c>
      <c r="E228" s="910"/>
      <c r="F228" s="910"/>
      <c r="G228" s="515"/>
    </row>
    <row r="229" spans="1:7" s="516" customFormat="1" ht="11.25" customHeight="1" x14ac:dyDescent="0.2">
      <c r="A229" s="518"/>
      <c r="B229" s="519"/>
      <c r="C229" s="520"/>
      <c r="D229" s="901" t="s">
        <v>1144</v>
      </c>
      <c r="E229" s="901"/>
      <c r="F229" s="901"/>
      <c r="G229" s="515"/>
    </row>
    <row r="230" spans="1:7" s="516" customFormat="1" ht="11.25" customHeight="1" x14ac:dyDescent="0.2">
      <c r="A230" s="515"/>
      <c r="B230" s="521"/>
      <c r="C230" s="521"/>
      <c r="D230" s="521"/>
      <c r="E230" s="515"/>
      <c r="F230" s="522"/>
      <c r="G230" s="515"/>
    </row>
    <row r="231" spans="1:7" s="516" customFormat="1" ht="11.25" customHeight="1" x14ac:dyDescent="0.2">
      <c r="A231" s="515"/>
      <c r="B231" s="521"/>
      <c r="C231" s="521"/>
      <c r="D231" s="521"/>
      <c r="E231" s="515"/>
      <c r="F231" s="522"/>
      <c r="G231" s="515"/>
    </row>
    <row r="232" spans="1:7" s="516" customFormat="1" ht="11.25" customHeight="1" x14ac:dyDescent="0.2">
      <c r="A232" s="515"/>
      <c r="B232" s="523"/>
      <c r="C232" s="515"/>
      <c r="D232" s="515"/>
      <c r="E232" s="515"/>
      <c r="F232" s="515"/>
      <c r="G232" s="515"/>
    </row>
    <row r="233" spans="1:7" s="516" customFormat="1" ht="11.25" customHeight="1" x14ac:dyDescent="0.2">
      <c r="A233" s="515"/>
      <c r="B233" s="515"/>
      <c r="C233" s="515"/>
      <c r="D233" s="515"/>
      <c r="E233" s="515"/>
      <c r="F233" s="515"/>
      <c r="G233" s="515"/>
    </row>
    <row r="234" spans="1:7" s="516" customFormat="1" ht="11.25" customHeight="1" x14ac:dyDescent="0.2">
      <c r="A234" s="518" t="s">
        <v>1145</v>
      </c>
      <c r="B234" s="519"/>
      <c r="C234" s="519"/>
      <c r="D234" s="901" t="s">
        <v>1122</v>
      </c>
      <c r="E234" s="901"/>
      <c r="F234" s="901"/>
      <c r="G234" s="515"/>
    </row>
    <row r="235" spans="1:7" s="516" customFormat="1" ht="11.25" customHeight="1" x14ac:dyDescent="0.2">
      <c r="A235" s="517" t="s">
        <v>1146</v>
      </c>
      <c r="B235" s="519"/>
      <c r="C235" s="519"/>
      <c r="D235" s="517" t="s">
        <v>1123</v>
      </c>
      <c r="E235" s="517"/>
      <c r="F235" s="517"/>
      <c r="G235" s="515"/>
    </row>
    <row r="236" spans="1:7" s="516" customFormat="1" ht="11.25" customHeight="1" x14ac:dyDescent="0.2">
      <c r="A236" s="519"/>
      <c r="B236" s="519"/>
      <c r="C236" s="519"/>
      <c r="D236" s="902" t="s">
        <v>1138</v>
      </c>
      <c r="E236" s="902"/>
      <c r="F236" s="902"/>
      <c r="G236" s="515"/>
    </row>
  </sheetData>
  <mergeCells count="31">
    <mergeCell ref="A116:A118"/>
    <mergeCell ref="D229:F229"/>
    <mergeCell ref="D234:F234"/>
    <mergeCell ref="D236:F236"/>
    <mergeCell ref="A215:G216"/>
    <mergeCell ref="A128:E128"/>
    <mergeCell ref="A131:E131"/>
    <mergeCell ref="A129:E129"/>
    <mergeCell ref="D227:F227"/>
    <mergeCell ref="D228:F228"/>
    <mergeCell ref="A166:A168"/>
    <mergeCell ref="A187:A189"/>
    <mergeCell ref="A200:A202"/>
    <mergeCell ref="B200:B201"/>
    <mergeCell ref="A150:C150"/>
    <mergeCell ref="A127:E127"/>
    <mergeCell ref="A133:A134"/>
    <mergeCell ref="A137:A138"/>
    <mergeCell ref="A130:E130"/>
    <mergeCell ref="A11:F11"/>
    <mergeCell ref="A14:F14"/>
    <mergeCell ref="A15:F15"/>
    <mergeCell ref="A125:E125"/>
    <mergeCell ref="A126:E126"/>
    <mergeCell ref="A18:C18"/>
    <mergeCell ref="A43:C43"/>
    <mergeCell ref="A69:A71"/>
    <mergeCell ref="A84:A87"/>
    <mergeCell ref="A95:A97"/>
    <mergeCell ref="A107:A111"/>
    <mergeCell ref="A102:A104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F43"/>
  <sheetViews>
    <sheetView showGridLines="0" zoomScaleNormal="100" workbookViewId="0"/>
  </sheetViews>
  <sheetFormatPr defaultColWidth="6.7109375" defaultRowHeight="11.25" customHeight="1" x14ac:dyDescent="0.2"/>
  <cols>
    <col min="1" max="1" width="52" style="5" customWidth="1"/>
    <col min="2" max="2" width="22.5703125" style="5" bestFit="1" customWidth="1"/>
    <col min="3" max="3" width="22" style="5" bestFit="1" customWidth="1"/>
    <col min="4" max="4" width="23" style="5" bestFit="1" customWidth="1"/>
    <col min="5" max="5" width="21.7109375" style="5" bestFit="1" customWidth="1"/>
    <col min="6" max="6" width="23.42578125" style="5" bestFit="1" customWidth="1"/>
    <col min="7" max="16384" width="6.7109375" style="5"/>
  </cols>
  <sheetData>
    <row r="1" spans="1:6" ht="12.75" x14ac:dyDescent="0.2"/>
    <row r="2" spans="1:6" ht="25.5" customHeight="1" x14ac:dyDescent="0.35">
      <c r="A2" s="424" t="s">
        <v>1113</v>
      </c>
    </row>
    <row r="3" spans="1:6" ht="15.75" customHeight="1" x14ac:dyDescent="0.25">
      <c r="A3" s="209" t="s">
        <v>1114</v>
      </c>
    </row>
    <row r="4" spans="1:6" ht="15.75" customHeight="1" x14ac:dyDescent="0.25">
      <c r="A4" s="209" t="s">
        <v>1115</v>
      </c>
    </row>
    <row r="5" spans="1:6" ht="15.75" customHeight="1" x14ac:dyDescent="0.25">
      <c r="A5" s="209" t="s">
        <v>1116</v>
      </c>
    </row>
    <row r="6" spans="1:6" ht="15.75" x14ac:dyDescent="0.2">
      <c r="A6" s="217" t="s">
        <v>319</v>
      </c>
      <c r="B6" s="217"/>
      <c r="C6" s="217"/>
      <c r="D6" s="217"/>
      <c r="E6" s="217"/>
      <c r="F6" s="217"/>
    </row>
    <row r="7" spans="1:6" ht="12.75" x14ac:dyDescent="0.2">
      <c r="A7" s="218"/>
      <c r="B7" s="218"/>
      <c r="C7" s="218"/>
      <c r="D7" s="218"/>
      <c r="E7" s="218"/>
      <c r="F7" s="218"/>
    </row>
    <row r="8" spans="1:6" s="220" customFormat="1" ht="15.75" customHeight="1" x14ac:dyDescent="0.25">
      <c r="A8" s="425" t="s">
        <v>1113</v>
      </c>
      <c r="B8" s="219"/>
      <c r="C8" s="219"/>
      <c r="D8" s="219"/>
      <c r="E8" s="219"/>
      <c r="F8" s="219"/>
    </row>
    <row r="9" spans="1:6" ht="12.75" x14ac:dyDescent="0.2">
      <c r="A9" s="219" t="s">
        <v>64</v>
      </c>
      <c r="B9" s="219"/>
      <c r="C9" s="219"/>
      <c r="D9" s="219"/>
      <c r="E9" s="219"/>
      <c r="F9" s="219"/>
    </row>
    <row r="10" spans="1:6" ht="25.5" x14ac:dyDescent="0.2">
      <c r="A10" s="222" t="s">
        <v>180</v>
      </c>
      <c r="B10" s="222"/>
      <c r="C10" s="222"/>
      <c r="D10" s="222"/>
      <c r="E10" s="222"/>
      <c r="F10" s="222"/>
    </row>
    <row r="11" spans="1:6" ht="12.75" x14ac:dyDescent="0.2">
      <c r="A11" s="917" t="s">
        <v>66</v>
      </c>
      <c r="B11" s="917"/>
      <c r="C11" s="917"/>
      <c r="D11" s="917"/>
      <c r="E11" s="917"/>
      <c r="F11" s="917"/>
    </row>
    <row r="12" spans="1:6" s="435" customFormat="1" ht="12.75" x14ac:dyDescent="0.2">
      <c r="A12" s="436" t="s">
        <v>1136</v>
      </c>
      <c r="B12" s="436"/>
      <c r="C12" s="436"/>
      <c r="D12" s="436"/>
      <c r="E12" s="436"/>
    </row>
    <row r="13" spans="1:6" ht="12.75" customHeight="1" x14ac:dyDescent="0.2">
      <c r="A13" s="426" t="s">
        <v>1117</v>
      </c>
      <c r="B13" s="224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223"/>
      <c r="D13" s="223"/>
      <c r="E13" s="223"/>
      <c r="F13" s="223"/>
    </row>
    <row r="14" spans="1:6" ht="12.75" hidden="1" x14ac:dyDescent="0.2">
      <c r="A14" s="917"/>
      <c r="B14" s="917"/>
      <c r="C14" s="917"/>
      <c r="D14" s="917"/>
      <c r="E14" s="917"/>
      <c r="F14" s="917"/>
    </row>
    <row r="15" spans="1:6" ht="12.75" hidden="1" x14ac:dyDescent="0.2">
      <c r="A15" s="917"/>
      <c r="B15" s="917"/>
      <c r="C15" s="917"/>
      <c r="D15" s="917"/>
      <c r="E15" s="917"/>
      <c r="F15" s="917"/>
    </row>
    <row r="16" spans="1:6" ht="12.75" x14ac:dyDescent="0.2">
      <c r="A16" s="225"/>
      <c r="B16" s="919"/>
      <c r="C16" s="919"/>
      <c r="D16" s="225"/>
      <c r="E16" s="225"/>
      <c r="F16" s="438"/>
    </row>
    <row r="17" spans="1:6" ht="12.75" x14ac:dyDescent="0.2">
      <c r="A17" s="34" t="s">
        <v>320</v>
      </c>
      <c r="B17" s="218"/>
      <c r="C17" s="218"/>
      <c r="D17" s="218" t="s">
        <v>340</v>
      </c>
      <c r="E17" s="221"/>
    </row>
    <row r="18" spans="1:6" ht="14.25" customHeight="1" x14ac:dyDescent="0.2">
      <c r="A18" s="920" t="s">
        <v>69</v>
      </c>
      <c r="B18" s="525" t="s">
        <v>184</v>
      </c>
      <c r="C18" s="526" t="s">
        <v>68</v>
      </c>
      <c r="D18" s="527" t="s">
        <v>496</v>
      </c>
      <c r="E18" s="918"/>
    </row>
    <row r="19" spans="1:6" s="28" customFormat="1" ht="12.75" customHeight="1" x14ac:dyDescent="0.2">
      <c r="A19" s="920"/>
      <c r="B19" s="528" t="s">
        <v>75</v>
      </c>
      <c r="C19" s="529" t="s">
        <v>76</v>
      </c>
      <c r="D19" s="530" t="s">
        <v>300</v>
      </c>
      <c r="E19" s="918"/>
    </row>
    <row r="20" spans="1:6" ht="12.75" x14ac:dyDescent="0.2">
      <c r="A20" s="226" t="s">
        <v>497</v>
      </c>
      <c r="B20" s="721"/>
      <c r="C20" s="722"/>
      <c r="D20" s="723">
        <f>B20-C20</f>
        <v>0</v>
      </c>
      <c r="E20" s="28"/>
      <c r="F20" s="28"/>
    </row>
    <row r="21" spans="1:6" ht="12.75" x14ac:dyDescent="0.2">
      <c r="A21" s="218"/>
      <c r="B21" s="218"/>
      <c r="C21" s="218"/>
      <c r="D21" s="218"/>
      <c r="E21" s="218"/>
      <c r="F21" s="218"/>
    </row>
    <row r="22" spans="1:6" ht="12.75" customHeight="1" x14ac:dyDescent="0.2">
      <c r="A22" s="531"/>
      <c r="B22" s="532" t="s">
        <v>451</v>
      </c>
      <c r="C22" s="532" t="s">
        <v>452</v>
      </c>
      <c r="D22" s="532" t="s">
        <v>321</v>
      </c>
    </row>
    <row r="23" spans="1:6" ht="12.75" x14ac:dyDescent="0.2">
      <c r="A23" s="533" t="s">
        <v>97</v>
      </c>
      <c r="B23" s="534" t="s">
        <v>71</v>
      </c>
      <c r="C23" s="534" t="s">
        <v>453</v>
      </c>
      <c r="D23" s="534"/>
    </row>
    <row r="24" spans="1:6" ht="12.75" x14ac:dyDescent="0.2">
      <c r="A24" s="535"/>
      <c r="B24" s="536" t="s">
        <v>99</v>
      </c>
      <c r="C24" s="529" t="s">
        <v>100</v>
      </c>
      <c r="D24" s="536" t="s">
        <v>454</v>
      </c>
    </row>
    <row r="25" spans="1:6" ht="12.75" x14ac:dyDescent="0.2">
      <c r="A25" s="226" t="s">
        <v>103</v>
      </c>
      <c r="B25" s="715">
        <f>B26+B27+B28</f>
        <v>0</v>
      </c>
      <c r="C25" s="716">
        <f>C26+C27+C28</f>
        <v>0</v>
      </c>
      <c r="D25" s="715">
        <f t="shared" ref="D25:D30" si="0">B25-C25</f>
        <v>0</v>
      </c>
    </row>
    <row r="26" spans="1:6" ht="12.75" x14ac:dyDescent="0.2">
      <c r="A26" s="226" t="s">
        <v>186</v>
      </c>
      <c r="B26" s="715">
        <v>0</v>
      </c>
      <c r="C26" s="716">
        <v>0</v>
      </c>
      <c r="D26" s="715">
        <f t="shared" si="0"/>
        <v>0</v>
      </c>
    </row>
    <row r="27" spans="1:6" ht="12.75" x14ac:dyDescent="0.2">
      <c r="A27" s="226" t="s">
        <v>187</v>
      </c>
      <c r="B27" s="715"/>
      <c r="C27" s="716"/>
      <c r="D27" s="715">
        <f t="shared" si="0"/>
        <v>0</v>
      </c>
    </row>
    <row r="28" spans="1:6" ht="12.75" x14ac:dyDescent="0.2">
      <c r="A28" s="226" t="s">
        <v>188</v>
      </c>
      <c r="B28" s="715">
        <v>0</v>
      </c>
      <c r="C28" s="716">
        <v>0</v>
      </c>
      <c r="D28" s="715">
        <f t="shared" si="0"/>
        <v>0</v>
      </c>
    </row>
    <row r="29" spans="1:6" ht="12.75" x14ac:dyDescent="0.2">
      <c r="A29" s="226" t="s">
        <v>302</v>
      </c>
      <c r="B29" s="715"/>
      <c r="C29" s="716"/>
      <c r="D29" s="715">
        <f t="shared" si="0"/>
        <v>0</v>
      </c>
    </row>
    <row r="30" spans="1:6" ht="12" customHeight="1" x14ac:dyDescent="0.2">
      <c r="A30" s="226" t="s">
        <v>725</v>
      </c>
      <c r="B30" s="716"/>
      <c r="C30" s="716"/>
      <c r="D30" s="715">
        <f t="shared" si="0"/>
        <v>0</v>
      </c>
    </row>
    <row r="31" spans="1:6" ht="12.75" x14ac:dyDescent="0.2">
      <c r="A31" s="226" t="s">
        <v>181</v>
      </c>
      <c r="B31" s="715">
        <f>B25-B29-B30</f>
        <v>0</v>
      </c>
      <c r="C31" s="715">
        <f>C25-C29-C30</f>
        <v>0</v>
      </c>
      <c r="D31" s="715">
        <f>D25-D29-D30</f>
        <v>0</v>
      </c>
    </row>
    <row r="32" spans="1:6" ht="12.75" x14ac:dyDescent="0.2">
      <c r="A32" s="537" t="s">
        <v>303</v>
      </c>
      <c r="B32" s="717">
        <f>B20-B31</f>
        <v>0</v>
      </c>
      <c r="C32" s="717">
        <f>C20-C31</f>
        <v>0</v>
      </c>
      <c r="D32" s="718">
        <f>D31-D20</f>
        <v>0</v>
      </c>
    </row>
    <row r="33" spans="1:6" ht="12.75" x14ac:dyDescent="0.2">
      <c r="A33" s="538" t="s">
        <v>304</v>
      </c>
      <c r="B33" s="719"/>
      <c r="C33" s="719"/>
      <c r="D33" s="720"/>
      <c r="E33" s="136"/>
      <c r="F33" s="28"/>
    </row>
    <row r="34" spans="1:6" ht="12.75" customHeight="1" x14ac:dyDescent="0.2">
      <c r="A34" s="912" t="s">
        <v>1131</v>
      </c>
      <c r="B34" s="913"/>
      <c r="C34" s="913"/>
      <c r="D34" s="913"/>
      <c r="E34" s="914"/>
      <c r="F34" s="914"/>
    </row>
    <row r="35" spans="1:6" ht="12.75" x14ac:dyDescent="0.2">
      <c r="A35" s="915" t="s">
        <v>305</v>
      </c>
      <c r="B35" s="915"/>
      <c r="C35" s="915"/>
      <c r="D35" s="915"/>
      <c r="E35" s="915"/>
      <c r="F35" s="915"/>
    </row>
    <row r="36" spans="1:6" ht="15.75" customHeight="1" x14ac:dyDescent="0.2">
      <c r="A36" s="916" t="s">
        <v>498</v>
      </c>
      <c r="B36" s="916"/>
      <c r="C36" s="916"/>
      <c r="D36" s="916"/>
      <c r="E36" s="916"/>
      <c r="F36" s="916"/>
    </row>
    <row r="37" spans="1:6" ht="15.75" x14ac:dyDescent="0.2">
      <c r="A37" s="227"/>
      <c r="B37" s="227"/>
      <c r="C37" s="227"/>
      <c r="D37" s="227"/>
      <c r="E37" s="227"/>
      <c r="F37" s="227"/>
    </row>
    <row r="38" spans="1:6" ht="12.75" x14ac:dyDescent="0.2">
      <c r="A38" s="223"/>
      <c r="B38" s="223"/>
      <c r="C38" s="223"/>
      <c r="D38" s="223"/>
      <c r="E38" s="223"/>
      <c r="F38" s="223"/>
    </row>
    <row r="39" spans="1:6" ht="12.75" x14ac:dyDescent="0.2">
      <c r="A39" s="223"/>
      <c r="B39" s="223"/>
      <c r="C39" s="223"/>
      <c r="D39" s="223"/>
      <c r="E39" s="223"/>
      <c r="F39" s="223"/>
    </row>
    <row r="41" spans="1:6" s="539" customFormat="1" ht="11.25" customHeight="1" x14ac:dyDescent="0.2">
      <c r="A41" s="459" t="s">
        <v>1118</v>
      </c>
      <c r="B41" s="459" t="s">
        <v>1120</v>
      </c>
      <c r="C41" s="459"/>
      <c r="D41" s="460" t="s">
        <v>1122</v>
      </c>
      <c r="E41" s="459"/>
    </row>
    <row r="42" spans="1:6" s="539" customFormat="1" ht="11.25" customHeight="1" x14ac:dyDescent="0.2">
      <c r="A42" s="459" t="s">
        <v>1119</v>
      </c>
      <c r="B42" s="459" t="s">
        <v>1121</v>
      </c>
      <c r="C42" s="459"/>
      <c r="D42" s="459" t="s">
        <v>1123</v>
      </c>
      <c r="E42" s="459"/>
    </row>
    <row r="43" spans="1:6" s="539" customFormat="1" ht="11.25" customHeight="1" x14ac:dyDescent="0.2">
      <c r="A43" s="462"/>
      <c r="B43" s="500" t="s">
        <v>1137</v>
      </c>
      <c r="C43" s="500"/>
      <c r="D43" s="462" t="s">
        <v>1138</v>
      </c>
      <c r="E43" s="500"/>
    </row>
  </sheetData>
  <mergeCells count="9">
    <mergeCell ref="A34:F34"/>
    <mergeCell ref="A35:F35"/>
    <mergeCell ref="A36:F36"/>
    <mergeCell ref="A11:F11"/>
    <mergeCell ref="A14:F14"/>
    <mergeCell ref="A15:F15"/>
    <mergeCell ref="E18:E19"/>
    <mergeCell ref="B16:C16"/>
    <mergeCell ref="A18:A19"/>
  </mergeCells>
  <printOptions horizontalCentered="1"/>
  <pageMargins left="0.59055118110236227" right="0.47244094488188981" top="0.59055118110236227" bottom="0.39370078740157483" header="0" footer="0.19685039370078741"/>
  <pageSetup paperSize="9" scale="83" orientation="landscape" r:id="rId1"/>
  <headerFooter alignWithMargins="0"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F203"/>
  <sheetViews>
    <sheetView showGridLines="0" zoomScaleNormal="100" workbookViewId="0"/>
  </sheetViews>
  <sheetFormatPr defaultColWidth="7.85546875" defaultRowHeight="11.25" customHeight="1" x14ac:dyDescent="0.2"/>
  <cols>
    <col min="1" max="1" width="24.5703125" style="229" customWidth="1"/>
    <col min="2" max="5" width="28.7109375" style="229" customWidth="1"/>
    <col min="6" max="6" width="12.5703125" style="229" customWidth="1"/>
    <col min="7" max="16384" width="7.85546875" style="229"/>
  </cols>
  <sheetData>
    <row r="1" spans="1:6" s="39" customFormat="1" ht="12.75" x14ac:dyDescent="0.2"/>
    <row r="2" spans="1:6" s="39" customFormat="1" ht="25.5" customHeight="1" x14ac:dyDescent="0.35">
      <c r="A2" s="414" t="s">
        <v>1113</v>
      </c>
    </row>
    <row r="3" spans="1:6" s="39" customFormat="1" ht="15.75" customHeight="1" x14ac:dyDescent="0.25">
      <c r="A3" s="200" t="s">
        <v>1114</v>
      </c>
    </row>
    <row r="4" spans="1:6" s="39" customFormat="1" ht="15.75" customHeight="1" x14ac:dyDescent="0.25">
      <c r="A4" s="200" t="s">
        <v>1115</v>
      </c>
    </row>
    <row r="5" spans="1:6" s="39" customFormat="1" ht="15.75" customHeight="1" x14ac:dyDescent="0.25">
      <c r="A5" s="200" t="s">
        <v>1116</v>
      </c>
    </row>
    <row r="6" spans="1:6" s="39" customFormat="1" ht="15.75" x14ac:dyDescent="0.25">
      <c r="A6" s="40" t="s">
        <v>324</v>
      </c>
      <c r="B6" s="228"/>
      <c r="C6" s="228"/>
      <c r="D6" s="229"/>
      <c r="E6" s="229"/>
      <c r="F6" s="229"/>
    </row>
    <row r="7" spans="1:6" s="39" customFormat="1" ht="12.75" x14ac:dyDescent="0.2"/>
    <row r="8" spans="1:6" ht="12.75" x14ac:dyDescent="0.2">
      <c r="A8" s="332" t="s">
        <v>1113</v>
      </c>
      <c r="B8" s="42"/>
      <c r="C8" s="42"/>
      <c r="D8" s="42"/>
      <c r="E8" s="42"/>
      <c r="F8" s="42"/>
    </row>
    <row r="9" spans="1:6" ht="12.75" x14ac:dyDescent="0.2">
      <c r="A9" s="42" t="s">
        <v>64</v>
      </c>
      <c r="B9" s="42"/>
      <c r="C9" s="42"/>
      <c r="D9" s="42"/>
      <c r="E9" s="42"/>
      <c r="F9" s="42"/>
    </row>
    <row r="10" spans="1:6" ht="12.75" x14ac:dyDescent="0.2">
      <c r="A10" s="43" t="s">
        <v>88</v>
      </c>
      <c r="B10" s="43"/>
      <c r="C10" s="43"/>
      <c r="D10" s="43"/>
      <c r="E10" s="43"/>
      <c r="F10" s="43"/>
    </row>
    <row r="11" spans="1:6" ht="12.75" x14ac:dyDescent="0.2">
      <c r="A11" s="798" t="s">
        <v>122</v>
      </c>
      <c r="B11" s="798"/>
      <c r="C11" s="798"/>
      <c r="D11" s="798"/>
      <c r="E11" s="798"/>
      <c r="F11" s="798"/>
    </row>
    <row r="12" spans="1:6" s="435" customFormat="1" ht="12.75" x14ac:dyDescent="0.2">
      <c r="A12" s="436" t="s">
        <v>1136</v>
      </c>
      <c r="B12" s="436"/>
      <c r="C12" s="436"/>
      <c r="D12" s="436"/>
      <c r="E12" s="436"/>
    </row>
    <row r="13" spans="1:6" ht="12.75" x14ac:dyDescent="0.2">
      <c r="A13" s="229" t="s">
        <v>1117</v>
      </c>
      <c r="B13" s="91"/>
      <c r="C13" s="39"/>
      <c r="D13" s="39"/>
      <c r="E13" s="39"/>
      <c r="F13" s="39"/>
    </row>
    <row r="14" spans="1:6" ht="12.75" hidden="1" x14ac:dyDescent="0.2">
      <c r="A14" s="798"/>
      <c r="B14" s="798"/>
      <c r="C14" s="798"/>
      <c r="D14" s="798"/>
      <c r="E14" s="798"/>
      <c r="F14" s="798"/>
    </row>
    <row r="15" spans="1:6" ht="12.75" hidden="1" x14ac:dyDescent="0.2">
      <c r="A15" s="798"/>
      <c r="B15" s="798"/>
      <c r="C15" s="798"/>
      <c r="D15" s="798"/>
      <c r="E15" s="798"/>
      <c r="F15" s="798"/>
    </row>
    <row r="16" spans="1:6" ht="12.75" x14ac:dyDescent="0.2">
      <c r="A16" s="39"/>
      <c r="B16" s="39"/>
      <c r="C16" s="39"/>
      <c r="D16" s="39"/>
      <c r="E16" s="39"/>
      <c r="F16" s="39"/>
    </row>
    <row r="17" spans="1:6" ht="12.75" x14ac:dyDescent="0.2">
      <c r="A17" s="39" t="s">
        <v>323</v>
      </c>
      <c r="B17" s="39"/>
      <c r="C17" s="39"/>
      <c r="D17" s="75"/>
      <c r="E17" s="230" t="s">
        <v>340</v>
      </c>
      <c r="F17" s="39"/>
    </row>
    <row r="18" spans="1:6" ht="12.75" x14ac:dyDescent="0.2">
      <c r="A18" s="802" t="s">
        <v>720</v>
      </c>
      <c r="B18" s="803"/>
      <c r="C18" s="803"/>
      <c r="D18" s="803"/>
      <c r="E18" s="804"/>
      <c r="F18" s="39"/>
    </row>
    <row r="19" spans="1:6" ht="15" customHeight="1" x14ac:dyDescent="0.2">
      <c r="A19" s="464" t="s">
        <v>182</v>
      </c>
      <c r="B19" s="450" t="s">
        <v>238</v>
      </c>
      <c r="C19" s="450" t="s">
        <v>97</v>
      </c>
      <c r="D19" s="450" t="s">
        <v>240</v>
      </c>
      <c r="E19" s="444" t="s">
        <v>86</v>
      </c>
      <c r="F19" s="231"/>
    </row>
    <row r="20" spans="1:6" ht="15" customHeight="1" x14ac:dyDescent="0.2">
      <c r="A20" s="540"/>
      <c r="B20" s="452" t="s">
        <v>239</v>
      </c>
      <c r="C20" s="452" t="s">
        <v>239</v>
      </c>
      <c r="D20" s="452" t="s">
        <v>241</v>
      </c>
      <c r="E20" s="451" t="s">
        <v>87</v>
      </c>
      <c r="F20" s="231"/>
    </row>
    <row r="21" spans="1:6" ht="19.5" customHeight="1" x14ac:dyDescent="0.2">
      <c r="A21" s="540"/>
      <c r="B21" s="452" t="s">
        <v>75</v>
      </c>
      <c r="C21" s="452" t="s">
        <v>76</v>
      </c>
      <c r="D21" s="452" t="s">
        <v>242</v>
      </c>
      <c r="E21" s="504" t="s">
        <v>243</v>
      </c>
      <c r="F21" s="231"/>
    </row>
    <row r="22" spans="1:6" ht="11.25" customHeight="1" x14ac:dyDescent="0.2">
      <c r="A22" s="407">
        <v>2021</v>
      </c>
      <c r="B22" s="724"/>
      <c r="C22" s="725"/>
      <c r="D22" s="643">
        <f t="shared" ref="D22:D53" si="0">B22-C22</f>
        <v>0</v>
      </c>
      <c r="E22" s="724">
        <f>D22+F22</f>
        <v>0</v>
      </c>
      <c r="F22" s="405"/>
    </row>
    <row r="23" spans="1:6" ht="11.25" customHeight="1" x14ac:dyDescent="0.2">
      <c r="A23" s="408">
        <f t="shared" ref="A23:A54" si="1">IF(A22&lt;&gt;"",IF(A22&gt;0,A22+1,""),"")</f>
        <v>2022</v>
      </c>
      <c r="B23" s="726"/>
      <c r="C23" s="647"/>
      <c r="D23" s="648">
        <f t="shared" si="0"/>
        <v>0</v>
      </c>
      <c r="E23" s="726">
        <f t="shared" ref="E23:E54" si="2">D23+E22</f>
        <v>0</v>
      </c>
      <c r="F23" s="231"/>
    </row>
    <row r="24" spans="1:6" ht="11.25" customHeight="1" x14ac:dyDescent="0.2">
      <c r="A24" s="408">
        <f t="shared" si="1"/>
        <v>2023</v>
      </c>
      <c r="B24" s="726"/>
      <c r="C24" s="647"/>
      <c r="D24" s="648">
        <f t="shared" si="0"/>
        <v>0</v>
      </c>
      <c r="E24" s="726">
        <f t="shared" si="2"/>
        <v>0</v>
      </c>
      <c r="F24" s="231"/>
    </row>
    <row r="25" spans="1:6" ht="11.25" customHeight="1" x14ac:dyDescent="0.2">
      <c r="A25" s="408">
        <f t="shared" si="1"/>
        <v>2024</v>
      </c>
      <c r="B25" s="726"/>
      <c r="C25" s="647"/>
      <c r="D25" s="648">
        <f t="shared" si="0"/>
        <v>0</v>
      </c>
      <c r="E25" s="726">
        <f t="shared" si="2"/>
        <v>0</v>
      </c>
      <c r="F25" s="231"/>
    </row>
    <row r="26" spans="1:6" ht="11.25" customHeight="1" x14ac:dyDescent="0.2">
      <c r="A26" s="408">
        <f t="shared" si="1"/>
        <v>2025</v>
      </c>
      <c r="B26" s="726"/>
      <c r="C26" s="647"/>
      <c r="D26" s="648">
        <f t="shared" si="0"/>
        <v>0</v>
      </c>
      <c r="E26" s="726">
        <f t="shared" si="2"/>
        <v>0</v>
      </c>
      <c r="F26" s="231"/>
    </row>
    <row r="27" spans="1:6" ht="11.25" customHeight="1" x14ac:dyDescent="0.2">
      <c r="A27" s="408">
        <f t="shared" si="1"/>
        <v>2026</v>
      </c>
      <c r="B27" s="726"/>
      <c r="C27" s="647"/>
      <c r="D27" s="648">
        <f t="shared" si="0"/>
        <v>0</v>
      </c>
      <c r="E27" s="726">
        <f t="shared" si="2"/>
        <v>0</v>
      </c>
      <c r="F27" s="231"/>
    </row>
    <row r="28" spans="1:6" ht="11.25" customHeight="1" x14ac:dyDescent="0.2">
      <c r="A28" s="408">
        <f t="shared" si="1"/>
        <v>2027</v>
      </c>
      <c r="B28" s="726"/>
      <c r="C28" s="647"/>
      <c r="D28" s="648">
        <f t="shared" si="0"/>
        <v>0</v>
      </c>
      <c r="E28" s="726">
        <f t="shared" si="2"/>
        <v>0</v>
      </c>
      <c r="F28" s="231"/>
    </row>
    <row r="29" spans="1:6" ht="11.25" customHeight="1" x14ac:dyDescent="0.2">
      <c r="A29" s="408">
        <f t="shared" si="1"/>
        <v>2028</v>
      </c>
      <c r="B29" s="726"/>
      <c r="C29" s="647"/>
      <c r="D29" s="648">
        <f t="shared" si="0"/>
        <v>0</v>
      </c>
      <c r="E29" s="726">
        <f t="shared" si="2"/>
        <v>0</v>
      </c>
      <c r="F29" s="231"/>
    </row>
    <row r="30" spans="1:6" ht="11.25" customHeight="1" x14ac:dyDescent="0.2">
      <c r="A30" s="408">
        <f t="shared" si="1"/>
        <v>2029</v>
      </c>
      <c r="B30" s="726"/>
      <c r="C30" s="647"/>
      <c r="D30" s="648">
        <f t="shared" si="0"/>
        <v>0</v>
      </c>
      <c r="E30" s="726">
        <f t="shared" si="2"/>
        <v>0</v>
      </c>
      <c r="F30" s="231"/>
    </row>
    <row r="31" spans="1:6" ht="11.25" customHeight="1" x14ac:dyDescent="0.2">
      <c r="A31" s="408">
        <f t="shared" si="1"/>
        <v>2030</v>
      </c>
      <c r="B31" s="726"/>
      <c r="C31" s="647"/>
      <c r="D31" s="648">
        <f t="shared" si="0"/>
        <v>0</v>
      </c>
      <c r="E31" s="726">
        <f t="shared" si="2"/>
        <v>0</v>
      </c>
      <c r="F31" s="231"/>
    </row>
    <row r="32" spans="1:6" ht="11.25" customHeight="1" x14ac:dyDescent="0.2">
      <c r="A32" s="408">
        <f t="shared" si="1"/>
        <v>2031</v>
      </c>
      <c r="B32" s="726"/>
      <c r="C32" s="647"/>
      <c r="D32" s="648">
        <f t="shared" si="0"/>
        <v>0</v>
      </c>
      <c r="E32" s="726">
        <f t="shared" si="2"/>
        <v>0</v>
      </c>
      <c r="F32" s="231"/>
    </row>
    <row r="33" spans="1:6" ht="11.25" customHeight="1" x14ac:dyDescent="0.2">
      <c r="A33" s="408">
        <f t="shared" si="1"/>
        <v>2032</v>
      </c>
      <c r="B33" s="726"/>
      <c r="C33" s="647"/>
      <c r="D33" s="648">
        <f t="shared" si="0"/>
        <v>0</v>
      </c>
      <c r="E33" s="726">
        <f t="shared" si="2"/>
        <v>0</v>
      </c>
      <c r="F33" s="231"/>
    </row>
    <row r="34" spans="1:6" ht="11.25" customHeight="1" x14ac:dyDescent="0.2">
      <c r="A34" s="408">
        <f t="shared" si="1"/>
        <v>2033</v>
      </c>
      <c r="B34" s="726"/>
      <c r="C34" s="647"/>
      <c r="D34" s="648">
        <f t="shared" si="0"/>
        <v>0</v>
      </c>
      <c r="E34" s="726">
        <f t="shared" si="2"/>
        <v>0</v>
      </c>
      <c r="F34" s="231"/>
    </row>
    <row r="35" spans="1:6" ht="11.25" customHeight="1" x14ac:dyDescent="0.2">
      <c r="A35" s="408">
        <f t="shared" si="1"/>
        <v>2034</v>
      </c>
      <c r="B35" s="726"/>
      <c r="C35" s="647"/>
      <c r="D35" s="648">
        <f t="shared" si="0"/>
        <v>0</v>
      </c>
      <c r="E35" s="726">
        <f t="shared" si="2"/>
        <v>0</v>
      </c>
      <c r="F35" s="231"/>
    </row>
    <row r="36" spans="1:6" ht="11.25" customHeight="1" x14ac:dyDescent="0.2">
      <c r="A36" s="408">
        <f t="shared" si="1"/>
        <v>2035</v>
      </c>
      <c r="B36" s="726"/>
      <c r="C36" s="647"/>
      <c r="D36" s="648">
        <f t="shared" si="0"/>
        <v>0</v>
      </c>
      <c r="E36" s="726">
        <f t="shared" si="2"/>
        <v>0</v>
      </c>
      <c r="F36" s="231"/>
    </row>
    <row r="37" spans="1:6" ht="11.25" customHeight="1" x14ac:dyDescent="0.2">
      <c r="A37" s="408">
        <f t="shared" si="1"/>
        <v>2036</v>
      </c>
      <c r="B37" s="726"/>
      <c r="C37" s="647"/>
      <c r="D37" s="648">
        <f t="shared" si="0"/>
        <v>0</v>
      </c>
      <c r="E37" s="726">
        <f t="shared" si="2"/>
        <v>0</v>
      </c>
      <c r="F37" s="231"/>
    </row>
    <row r="38" spans="1:6" ht="11.25" customHeight="1" x14ac:dyDescent="0.2">
      <c r="A38" s="408">
        <f t="shared" si="1"/>
        <v>2037</v>
      </c>
      <c r="B38" s="726"/>
      <c r="C38" s="647"/>
      <c r="D38" s="648">
        <f t="shared" si="0"/>
        <v>0</v>
      </c>
      <c r="E38" s="726">
        <f t="shared" si="2"/>
        <v>0</v>
      </c>
      <c r="F38" s="231"/>
    </row>
    <row r="39" spans="1:6" ht="11.25" customHeight="1" x14ac:dyDescent="0.2">
      <c r="A39" s="408">
        <f t="shared" si="1"/>
        <v>2038</v>
      </c>
      <c r="B39" s="726"/>
      <c r="C39" s="647"/>
      <c r="D39" s="648">
        <f t="shared" si="0"/>
        <v>0</v>
      </c>
      <c r="E39" s="726">
        <f t="shared" si="2"/>
        <v>0</v>
      </c>
      <c r="F39" s="231"/>
    </row>
    <row r="40" spans="1:6" ht="11.25" customHeight="1" x14ac:dyDescent="0.2">
      <c r="A40" s="408">
        <f t="shared" si="1"/>
        <v>2039</v>
      </c>
      <c r="B40" s="726"/>
      <c r="C40" s="647"/>
      <c r="D40" s="648">
        <f t="shared" si="0"/>
        <v>0</v>
      </c>
      <c r="E40" s="726">
        <f t="shared" si="2"/>
        <v>0</v>
      </c>
      <c r="F40" s="231"/>
    </row>
    <row r="41" spans="1:6" ht="11.25" customHeight="1" x14ac:dyDescent="0.2">
      <c r="A41" s="408">
        <f t="shared" si="1"/>
        <v>2040</v>
      </c>
      <c r="B41" s="726"/>
      <c r="C41" s="647"/>
      <c r="D41" s="648">
        <f t="shared" si="0"/>
        <v>0</v>
      </c>
      <c r="E41" s="726">
        <f t="shared" si="2"/>
        <v>0</v>
      </c>
      <c r="F41" s="231"/>
    </row>
    <row r="42" spans="1:6" ht="11.25" customHeight="1" x14ac:dyDescent="0.2">
      <c r="A42" s="408">
        <f t="shared" si="1"/>
        <v>2041</v>
      </c>
      <c r="B42" s="726"/>
      <c r="C42" s="647"/>
      <c r="D42" s="648">
        <f t="shared" si="0"/>
        <v>0</v>
      </c>
      <c r="E42" s="726">
        <f t="shared" si="2"/>
        <v>0</v>
      </c>
      <c r="F42" s="231"/>
    </row>
    <row r="43" spans="1:6" ht="11.25" customHeight="1" x14ac:dyDescent="0.2">
      <c r="A43" s="408">
        <f t="shared" si="1"/>
        <v>2042</v>
      </c>
      <c r="B43" s="726"/>
      <c r="C43" s="647"/>
      <c r="D43" s="648">
        <f t="shared" si="0"/>
        <v>0</v>
      </c>
      <c r="E43" s="726">
        <f t="shared" si="2"/>
        <v>0</v>
      </c>
      <c r="F43" s="231"/>
    </row>
    <row r="44" spans="1:6" ht="11.25" customHeight="1" x14ac:dyDescent="0.2">
      <c r="A44" s="408">
        <f t="shared" si="1"/>
        <v>2043</v>
      </c>
      <c r="B44" s="726"/>
      <c r="C44" s="647"/>
      <c r="D44" s="648">
        <f t="shared" si="0"/>
        <v>0</v>
      </c>
      <c r="E44" s="726">
        <f t="shared" si="2"/>
        <v>0</v>
      </c>
      <c r="F44" s="231"/>
    </row>
    <row r="45" spans="1:6" ht="11.25" customHeight="1" x14ac:dyDescent="0.2">
      <c r="A45" s="408">
        <f t="shared" si="1"/>
        <v>2044</v>
      </c>
      <c r="B45" s="726"/>
      <c r="C45" s="647"/>
      <c r="D45" s="648">
        <f t="shared" si="0"/>
        <v>0</v>
      </c>
      <c r="E45" s="726">
        <f t="shared" si="2"/>
        <v>0</v>
      </c>
      <c r="F45" s="231"/>
    </row>
    <row r="46" spans="1:6" ht="11.25" customHeight="1" x14ac:dyDescent="0.2">
      <c r="A46" s="408">
        <f t="shared" si="1"/>
        <v>2045</v>
      </c>
      <c r="B46" s="726"/>
      <c r="C46" s="647"/>
      <c r="D46" s="648">
        <f t="shared" si="0"/>
        <v>0</v>
      </c>
      <c r="E46" s="726">
        <f t="shared" si="2"/>
        <v>0</v>
      </c>
      <c r="F46" s="231"/>
    </row>
    <row r="47" spans="1:6" ht="11.25" customHeight="1" x14ac:dyDescent="0.2">
      <c r="A47" s="408">
        <f t="shared" si="1"/>
        <v>2046</v>
      </c>
      <c r="B47" s="726"/>
      <c r="C47" s="647"/>
      <c r="D47" s="648">
        <f t="shared" si="0"/>
        <v>0</v>
      </c>
      <c r="E47" s="726">
        <f t="shared" si="2"/>
        <v>0</v>
      </c>
      <c r="F47" s="231"/>
    </row>
    <row r="48" spans="1:6" ht="11.25" customHeight="1" x14ac:dyDescent="0.2">
      <c r="A48" s="408">
        <f t="shared" si="1"/>
        <v>2047</v>
      </c>
      <c r="B48" s="726"/>
      <c r="C48" s="647"/>
      <c r="D48" s="648">
        <f t="shared" si="0"/>
        <v>0</v>
      </c>
      <c r="E48" s="726">
        <f t="shared" si="2"/>
        <v>0</v>
      </c>
      <c r="F48" s="231"/>
    </row>
    <row r="49" spans="1:6" ht="11.25" customHeight="1" x14ac:dyDescent="0.2">
      <c r="A49" s="408">
        <f t="shared" si="1"/>
        <v>2048</v>
      </c>
      <c r="B49" s="726"/>
      <c r="C49" s="647"/>
      <c r="D49" s="648">
        <f t="shared" si="0"/>
        <v>0</v>
      </c>
      <c r="E49" s="726">
        <f t="shared" si="2"/>
        <v>0</v>
      </c>
      <c r="F49" s="231"/>
    </row>
    <row r="50" spans="1:6" ht="11.25" customHeight="1" x14ac:dyDescent="0.2">
      <c r="A50" s="408">
        <f t="shared" si="1"/>
        <v>2049</v>
      </c>
      <c r="B50" s="726"/>
      <c r="C50" s="647"/>
      <c r="D50" s="648">
        <f t="shared" si="0"/>
        <v>0</v>
      </c>
      <c r="E50" s="726">
        <f t="shared" si="2"/>
        <v>0</v>
      </c>
      <c r="F50" s="231"/>
    </row>
    <row r="51" spans="1:6" ht="11.25" customHeight="1" x14ac:dyDescent="0.2">
      <c r="A51" s="408">
        <f t="shared" si="1"/>
        <v>2050</v>
      </c>
      <c r="B51" s="726"/>
      <c r="C51" s="647"/>
      <c r="D51" s="648">
        <f t="shared" si="0"/>
        <v>0</v>
      </c>
      <c r="E51" s="726">
        <f t="shared" si="2"/>
        <v>0</v>
      </c>
      <c r="F51" s="231"/>
    </row>
    <row r="52" spans="1:6" ht="11.25" customHeight="1" x14ac:dyDescent="0.2">
      <c r="A52" s="408">
        <f t="shared" si="1"/>
        <v>2051</v>
      </c>
      <c r="B52" s="726"/>
      <c r="C52" s="647"/>
      <c r="D52" s="648">
        <f t="shared" si="0"/>
        <v>0</v>
      </c>
      <c r="E52" s="726">
        <f t="shared" si="2"/>
        <v>0</v>
      </c>
      <c r="F52" s="231"/>
    </row>
    <row r="53" spans="1:6" ht="11.25" customHeight="1" x14ac:dyDescent="0.2">
      <c r="A53" s="408">
        <f t="shared" si="1"/>
        <v>2052</v>
      </c>
      <c r="B53" s="726"/>
      <c r="C53" s="647"/>
      <c r="D53" s="648">
        <f t="shared" si="0"/>
        <v>0</v>
      </c>
      <c r="E53" s="726">
        <f t="shared" si="2"/>
        <v>0</v>
      </c>
      <c r="F53" s="231"/>
    </row>
    <row r="54" spans="1:6" ht="11.25" customHeight="1" x14ac:dyDescent="0.2">
      <c r="A54" s="408">
        <f t="shared" si="1"/>
        <v>2053</v>
      </c>
      <c r="B54" s="726"/>
      <c r="C54" s="647"/>
      <c r="D54" s="648">
        <f t="shared" ref="D54:D85" si="3">B54-C54</f>
        <v>0</v>
      </c>
      <c r="E54" s="726">
        <f t="shared" si="2"/>
        <v>0</v>
      </c>
      <c r="F54" s="231"/>
    </row>
    <row r="55" spans="1:6" ht="11.25" customHeight="1" x14ac:dyDescent="0.2">
      <c r="A55" s="408">
        <f t="shared" ref="A55:A86" si="4">IF(A54&lt;&gt;"",IF(A54&gt;0,A54+1,""),"")</f>
        <v>2054</v>
      </c>
      <c r="B55" s="726"/>
      <c r="C55" s="647"/>
      <c r="D55" s="648">
        <f t="shared" si="3"/>
        <v>0</v>
      </c>
      <c r="E55" s="726">
        <f t="shared" ref="E55:E86" si="5">D55+E54</f>
        <v>0</v>
      </c>
      <c r="F55" s="231"/>
    </row>
    <row r="56" spans="1:6" ht="11.25" customHeight="1" x14ac:dyDescent="0.2">
      <c r="A56" s="408">
        <f t="shared" si="4"/>
        <v>2055</v>
      </c>
      <c r="B56" s="726"/>
      <c r="C56" s="647"/>
      <c r="D56" s="648">
        <f t="shared" si="3"/>
        <v>0</v>
      </c>
      <c r="E56" s="726">
        <f t="shared" si="5"/>
        <v>0</v>
      </c>
      <c r="F56" s="231"/>
    </row>
    <row r="57" spans="1:6" ht="11.25" customHeight="1" x14ac:dyDescent="0.2">
      <c r="A57" s="408">
        <f t="shared" si="4"/>
        <v>2056</v>
      </c>
      <c r="B57" s="726"/>
      <c r="C57" s="647"/>
      <c r="D57" s="648">
        <f t="shared" si="3"/>
        <v>0</v>
      </c>
      <c r="E57" s="726">
        <f t="shared" si="5"/>
        <v>0</v>
      </c>
      <c r="F57" s="231"/>
    </row>
    <row r="58" spans="1:6" ht="11.25" customHeight="1" x14ac:dyDescent="0.2">
      <c r="A58" s="408">
        <f t="shared" si="4"/>
        <v>2057</v>
      </c>
      <c r="B58" s="726"/>
      <c r="C58" s="647"/>
      <c r="D58" s="648">
        <f t="shared" si="3"/>
        <v>0</v>
      </c>
      <c r="E58" s="726">
        <f t="shared" si="5"/>
        <v>0</v>
      </c>
      <c r="F58" s="231"/>
    </row>
    <row r="59" spans="1:6" ht="11.25" customHeight="1" x14ac:dyDescent="0.2">
      <c r="A59" s="408">
        <f t="shared" si="4"/>
        <v>2058</v>
      </c>
      <c r="B59" s="726"/>
      <c r="C59" s="647"/>
      <c r="D59" s="648">
        <f t="shared" si="3"/>
        <v>0</v>
      </c>
      <c r="E59" s="726">
        <f t="shared" si="5"/>
        <v>0</v>
      </c>
      <c r="F59" s="231"/>
    </row>
    <row r="60" spans="1:6" ht="11.25" customHeight="1" x14ac:dyDescent="0.2">
      <c r="A60" s="408">
        <f t="shared" si="4"/>
        <v>2059</v>
      </c>
      <c r="B60" s="726"/>
      <c r="C60" s="647"/>
      <c r="D60" s="648">
        <f t="shared" si="3"/>
        <v>0</v>
      </c>
      <c r="E60" s="726">
        <f t="shared" si="5"/>
        <v>0</v>
      </c>
      <c r="F60" s="231"/>
    </row>
    <row r="61" spans="1:6" ht="11.25" customHeight="1" x14ac:dyDescent="0.2">
      <c r="A61" s="408">
        <f t="shared" si="4"/>
        <v>2060</v>
      </c>
      <c r="B61" s="726"/>
      <c r="C61" s="647"/>
      <c r="D61" s="648">
        <f t="shared" si="3"/>
        <v>0</v>
      </c>
      <c r="E61" s="726">
        <f t="shared" si="5"/>
        <v>0</v>
      </c>
      <c r="F61" s="231"/>
    </row>
    <row r="62" spans="1:6" ht="11.25" customHeight="1" x14ac:dyDescent="0.2">
      <c r="A62" s="408">
        <f t="shared" si="4"/>
        <v>2061</v>
      </c>
      <c r="B62" s="726"/>
      <c r="C62" s="647"/>
      <c r="D62" s="648">
        <f t="shared" si="3"/>
        <v>0</v>
      </c>
      <c r="E62" s="726">
        <f t="shared" si="5"/>
        <v>0</v>
      </c>
      <c r="F62" s="231"/>
    </row>
    <row r="63" spans="1:6" ht="11.25" customHeight="1" x14ac:dyDescent="0.2">
      <c r="A63" s="408">
        <f t="shared" si="4"/>
        <v>2062</v>
      </c>
      <c r="B63" s="726"/>
      <c r="C63" s="647"/>
      <c r="D63" s="648">
        <f t="shared" si="3"/>
        <v>0</v>
      </c>
      <c r="E63" s="726">
        <f t="shared" si="5"/>
        <v>0</v>
      </c>
      <c r="F63" s="231"/>
    </row>
    <row r="64" spans="1:6" ht="11.25" customHeight="1" x14ac:dyDescent="0.2">
      <c r="A64" s="408">
        <f t="shared" si="4"/>
        <v>2063</v>
      </c>
      <c r="B64" s="726"/>
      <c r="C64" s="647"/>
      <c r="D64" s="648">
        <f t="shared" si="3"/>
        <v>0</v>
      </c>
      <c r="E64" s="726">
        <f t="shared" si="5"/>
        <v>0</v>
      </c>
      <c r="F64" s="231"/>
    </row>
    <row r="65" spans="1:6" ht="11.25" customHeight="1" x14ac:dyDescent="0.2">
      <c r="A65" s="408">
        <f t="shared" si="4"/>
        <v>2064</v>
      </c>
      <c r="B65" s="726"/>
      <c r="C65" s="647"/>
      <c r="D65" s="648">
        <f t="shared" si="3"/>
        <v>0</v>
      </c>
      <c r="E65" s="726">
        <f t="shared" si="5"/>
        <v>0</v>
      </c>
      <c r="F65" s="231"/>
    </row>
    <row r="66" spans="1:6" ht="11.25" customHeight="1" x14ac:dyDescent="0.2">
      <c r="A66" s="408">
        <f t="shared" si="4"/>
        <v>2065</v>
      </c>
      <c r="B66" s="726"/>
      <c r="C66" s="647"/>
      <c r="D66" s="648">
        <f t="shared" si="3"/>
        <v>0</v>
      </c>
      <c r="E66" s="726">
        <f t="shared" si="5"/>
        <v>0</v>
      </c>
      <c r="F66" s="231"/>
    </row>
    <row r="67" spans="1:6" ht="11.25" customHeight="1" x14ac:dyDescent="0.2">
      <c r="A67" s="408">
        <f t="shared" si="4"/>
        <v>2066</v>
      </c>
      <c r="B67" s="726"/>
      <c r="C67" s="647"/>
      <c r="D67" s="648">
        <f t="shared" si="3"/>
        <v>0</v>
      </c>
      <c r="E67" s="726">
        <f t="shared" si="5"/>
        <v>0</v>
      </c>
      <c r="F67" s="231"/>
    </row>
    <row r="68" spans="1:6" ht="11.25" customHeight="1" x14ac:dyDescent="0.2">
      <c r="A68" s="408">
        <f t="shared" si="4"/>
        <v>2067</v>
      </c>
      <c r="B68" s="726"/>
      <c r="C68" s="647"/>
      <c r="D68" s="648">
        <f t="shared" si="3"/>
        <v>0</v>
      </c>
      <c r="E68" s="726">
        <f t="shared" si="5"/>
        <v>0</v>
      </c>
      <c r="F68" s="231"/>
    </row>
    <row r="69" spans="1:6" ht="11.25" customHeight="1" x14ac:dyDescent="0.2">
      <c r="A69" s="408">
        <f t="shared" si="4"/>
        <v>2068</v>
      </c>
      <c r="B69" s="726"/>
      <c r="C69" s="647"/>
      <c r="D69" s="648">
        <f t="shared" si="3"/>
        <v>0</v>
      </c>
      <c r="E69" s="726">
        <f t="shared" si="5"/>
        <v>0</v>
      </c>
      <c r="F69" s="231"/>
    </row>
    <row r="70" spans="1:6" ht="11.25" customHeight="1" x14ac:dyDescent="0.2">
      <c r="A70" s="408">
        <f t="shared" si="4"/>
        <v>2069</v>
      </c>
      <c r="B70" s="726"/>
      <c r="C70" s="647"/>
      <c r="D70" s="648">
        <f t="shared" si="3"/>
        <v>0</v>
      </c>
      <c r="E70" s="726">
        <f t="shared" si="5"/>
        <v>0</v>
      </c>
      <c r="F70" s="231"/>
    </row>
    <row r="71" spans="1:6" ht="11.25" customHeight="1" x14ac:dyDescent="0.2">
      <c r="A71" s="408">
        <f t="shared" si="4"/>
        <v>2070</v>
      </c>
      <c r="B71" s="726"/>
      <c r="C71" s="647"/>
      <c r="D71" s="648">
        <f t="shared" si="3"/>
        <v>0</v>
      </c>
      <c r="E71" s="726">
        <f t="shared" si="5"/>
        <v>0</v>
      </c>
      <c r="F71" s="231"/>
    </row>
    <row r="72" spans="1:6" ht="11.25" customHeight="1" x14ac:dyDescent="0.2">
      <c r="A72" s="408">
        <f t="shared" si="4"/>
        <v>2071</v>
      </c>
      <c r="B72" s="726"/>
      <c r="C72" s="647"/>
      <c r="D72" s="648">
        <f t="shared" si="3"/>
        <v>0</v>
      </c>
      <c r="E72" s="726">
        <f t="shared" si="5"/>
        <v>0</v>
      </c>
      <c r="F72" s="231"/>
    </row>
    <row r="73" spans="1:6" ht="11.25" customHeight="1" x14ac:dyDescent="0.2">
      <c r="A73" s="408">
        <f t="shared" si="4"/>
        <v>2072</v>
      </c>
      <c r="B73" s="726"/>
      <c r="C73" s="647"/>
      <c r="D73" s="648">
        <f t="shared" si="3"/>
        <v>0</v>
      </c>
      <c r="E73" s="726">
        <f t="shared" si="5"/>
        <v>0</v>
      </c>
      <c r="F73" s="231"/>
    </row>
    <row r="74" spans="1:6" ht="11.25" customHeight="1" x14ac:dyDescent="0.2">
      <c r="A74" s="408">
        <f t="shared" si="4"/>
        <v>2073</v>
      </c>
      <c r="B74" s="726"/>
      <c r="C74" s="647"/>
      <c r="D74" s="648">
        <f t="shared" si="3"/>
        <v>0</v>
      </c>
      <c r="E74" s="726">
        <f t="shared" si="5"/>
        <v>0</v>
      </c>
      <c r="F74" s="231"/>
    </row>
    <row r="75" spans="1:6" ht="11.25" customHeight="1" x14ac:dyDescent="0.2">
      <c r="A75" s="408">
        <f t="shared" si="4"/>
        <v>2074</v>
      </c>
      <c r="B75" s="726"/>
      <c r="C75" s="647"/>
      <c r="D75" s="648">
        <f t="shared" si="3"/>
        <v>0</v>
      </c>
      <c r="E75" s="726">
        <f t="shared" si="5"/>
        <v>0</v>
      </c>
      <c r="F75" s="231"/>
    </row>
    <row r="76" spans="1:6" ht="11.25" customHeight="1" x14ac:dyDescent="0.2">
      <c r="A76" s="408">
        <f t="shared" si="4"/>
        <v>2075</v>
      </c>
      <c r="B76" s="726"/>
      <c r="C76" s="647"/>
      <c r="D76" s="648">
        <f t="shared" si="3"/>
        <v>0</v>
      </c>
      <c r="E76" s="726">
        <f t="shared" si="5"/>
        <v>0</v>
      </c>
      <c r="F76" s="231"/>
    </row>
    <row r="77" spans="1:6" ht="11.25" customHeight="1" x14ac:dyDescent="0.2">
      <c r="A77" s="408">
        <f t="shared" si="4"/>
        <v>2076</v>
      </c>
      <c r="B77" s="726"/>
      <c r="C77" s="647"/>
      <c r="D77" s="648">
        <f t="shared" si="3"/>
        <v>0</v>
      </c>
      <c r="E77" s="726">
        <f t="shared" si="5"/>
        <v>0</v>
      </c>
      <c r="F77" s="231"/>
    </row>
    <row r="78" spans="1:6" ht="11.25" customHeight="1" x14ac:dyDescent="0.2">
      <c r="A78" s="408">
        <f t="shared" si="4"/>
        <v>2077</v>
      </c>
      <c r="B78" s="726"/>
      <c r="C78" s="647"/>
      <c r="D78" s="648">
        <f t="shared" si="3"/>
        <v>0</v>
      </c>
      <c r="E78" s="726">
        <f t="shared" si="5"/>
        <v>0</v>
      </c>
      <c r="F78" s="231"/>
    </row>
    <row r="79" spans="1:6" ht="11.25" customHeight="1" x14ac:dyDescent="0.2">
      <c r="A79" s="408">
        <f t="shared" si="4"/>
        <v>2078</v>
      </c>
      <c r="B79" s="726"/>
      <c r="C79" s="647"/>
      <c r="D79" s="648">
        <f t="shared" si="3"/>
        <v>0</v>
      </c>
      <c r="E79" s="726">
        <f t="shared" si="5"/>
        <v>0</v>
      </c>
      <c r="F79" s="231"/>
    </row>
    <row r="80" spans="1:6" ht="11.25" customHeight="1" x14ac:dyDescent="0.2">
      <c r="A80" s="408">
        <f t="shared" si="4"/>
        <v>2079</v>
      </c>
      <c r="B80" s="726"/>
      <c r="C80" s="647"/>
      <c r="D80" s="648">
        <f t="shared" si="3"/>
        <v>0</v>
      </c>
      <c r="E80" s="726">
        <f t="shared" si="5"/>
        <v>0</v>
      </c>
      <c r="F80" s="231"/>
    </row>
    <row r="81" spans="1:6" ht="11.25" customHeight="1" x14ac:dyDescent="0.2">
      <c r="A81" s="408">
        <f t="shared" si="4"/>
        <v>2080</v>
      </c>
      <c r="B81" s="726"/>
      <c r="C81" s="647"/>
      <c r="D81" s="648">
        <f t="shared" si="3"/>
        <v>0</v>
      </c>
      <c r="E81" s="726">
        <f t="shared" si="5"/>
        <v>0</v>
      </c>
      <c r="F81" s="231"/>
    </row>
    <row r="82" spans="1:6" ht="11.25" customHeight="1" x14ac:dyDescent="0.2">
      <c r="A82" s="408">
        <f t="shared" si="4"/>
        <v>2081</v>
      </c>
      <c r="B82" s="726"/>
      <c r="C82" s="647"/>
      <c r="D82" s="648">
        <f t="shared" si="3"/>
        <v>0</v>
      </c>
      <c r="E82" s="726">
        <f t="shared" si="5"/>
        <v>0</v>
      </c>
      <c r="F82" s="231"/>
    </row>
    <row r="83" spans="1:6" ht="11.25" customHeight="1" x14ac:dyDescent="0.2">
      <c r="A83" s="408">
        <f t="shared" si="4"/>
        <v>2082</v>
      </c>
      <c r="B83" s="726"/>
      <c r="C83" s="647"/>
      <c r="D83" s="648">
        <f t="shared" si="3"/>
        <v>0</v>
      </c>
      <c r="E83" s="726">
        <f t="shared" si="5"/>
        <v>0</v>
      </c>
      <c r="F83" s="231"/>
    </row>
    <row r="84" spans="1:6" ht="11.25" customHeight="1" x14ac:dyDescent="0.2">
      <c r="A84" s="408">
        <f t="shared" si="4"/>
        <v>2083</v>
      </c>
      <c r="B84" s="726"/>
      <c r="C84" s="647"/>
      <c r="D84" s="648">
        <f t="shared" si="3"/>
        <v>0</v>
      </c>
      <c r="E84" s="726">
        <f t="shared" si="5"/>
        <v>0</v>
      </c>
      <c r="F84" s="231"/>
    </row>
    <row r="85" spans="1:6" ht="11.25" customHeight="1" x14ac:dyDescent="0.2">
      <c r="A85" s="408">
        <f t="shared" si="4"/>
        <v>2084</v>
      </c>
      <c r="B85" s="726"/>
      <c r="C85" s="647"/>
      <c r="D85" s="648">
        <f t="shared" si="3"/>
        <v>0</v>
      </c>
      <c r="E85" s="726">
        <f t="shared" si="5"/>
        <v>0</v>
      </c>
      <c r="F85" s="231"/>
    </row>
    <row r="86" spans="1:6" ht="11.25" customHeight="1" x14ac:dyDescent="0.2">
      <c r="A86" s="408">
        <f t="shared" si="4"/>
        <v>2085</v>
      </c>
      <c r="B86" s="726"/>
      <c r="C86" s="647"/>
      <c r="D86" s="648">
        <f t="shared" ref="D86:D96" si="6">B86-C86</f>
        <v>0</v>
      </c>
      <c r="E86" s="726">
        <f t="shared" si="5"/>
        <v>0</v>
      </c>
      <c r="F86" s="231"/>
    </row>
    <row r="87" spans="1:6" ht="11.25" customHeight="1" x14ac:dyDescent="0.2">
      <c r="A87" s="408">
        <f t="shared" ref="A87:A96" si="7">IF(A86&lt;&gt;"",IF(A86&gt;0,A86+1,""),"")</f>
        <v>2086</v>
      </c>
      <c r="B87" s="726"/>
      <c r="C87" s="647"/>
      <c r="D87" s="648">
        <f t="shared" si="6"/>
        <v>0</v>
      </c>
      <c r="E87" s="726">
        <f t="shared" ref="E87:E96" si="8">D87+E86</f>
        <v>0</v>
      </c>
      <c r="F87" s="231"/>
    </row>
    <row r="88" spans="1:6" ht="11.25" customHeight="1" x14ac:dyDescent="0.2">
      <c r="A88" s="408">
        <f t="shared" si="7"/>
        <v>2087</v>
      </c>
      <c r="B88" s="726"/>
      <c r="C88" s="647"/>
      <c r="D88" s="648">
        <f t="shared" si="6"/>
        <v>0</v>
      </c>
      <c r="E88" s="726">
        <f t="shared" si="8"/>
        <v>0</v>
      </c>
      <c r="F88" s="231"/>
    </row>
    <row r="89" spans="1:6" ht="11.25" customHeight="1" x14ac:dyDescent="0.2">
      <c r="A89" s="408">
        <f t="shared" si="7"/>
        <v>2088</v>
      </c>
      <c r="B89" s="726"/>
      <c r="C89" s="647"/>
      <c r="D89" s="648">
        <f t="shared" si="6"/>
        <v>0</v>
      </c>
      <c r="E89" s="726">
        <f t="shared" si="8"/>
        <v>0</v>
      </c>
      <c r="F89" s="231"/>
    </row>
    <row r="90" spans="1:6" ht="11.25" customHeight="1" x14ac:dyDescent="0.2">
      <c r="A90" s="408">
        <f t="shared" si="7"/>
        <v>2089</v>
      </c>
      <c r="B90" s="726"/>
      <c r="C90" s="647"/>
      <c r="D90" s="648">
        <f t="shared" si="6"/>
        <v>0</v>
      </c>
      <c r="E90" s="726">
        <f t="shared" si="8"/>
        <v>0</v>
      </c>
      <c r="F90" s="231"/>
    </row>
    <row r="91" spans="1:6" ht="11.25" customHeight="1" x14ac:dyDescent="0.2">
      <c r="A91" s="408">
        <f t="shared" si="7"/>
        <v>2090</v>
      </c>
      <c r="B91" s="726"/>
      <c r="C91" s="647"/>
      <c r="D91" s="648">
        <f t="shared" si="6"/>
        <v>0</v>
      </c>
      <c r="E91" s="726">
        <f t="shared" si="8"/>
        <v>0</v>
      </c>
      <c r="F91" s="231"/>
    </row>
    <row r="92" spans="1:6" ht="11.25" customHeight="1" x14ac:dyDescent="0.2">
      <c r="A92" s="408">
        <f t="shared" si="7"/>
        <v>2091</v>
      </c>
      <c r="B92" s="726"/>
      <c r="C92" s="647"/>
      <c r="D92" s="648">
        <f t="shared" si="6"/>
        <v>0</v>
      </c>
      <c r="E92" s="726">
        <f t="shared" si="8"/>
        <v>0</v>
      </c>
      <c r="F92" s="231"/>
    </row>
    <row r="93" spans="1:6" ht="11.25" customHeight="1" x14ac:dyDescent="0.2">
      <c r="A93" s="408">
        <f t="shared" si="7"/>
        <v>2092</v>
      </c>
      <c r="B93" s="726"/>
      <c r="C93" s="647"/>
      <c r="D93" s="648">
        <f t="shared" si="6"/>
        <v>0</v>
      </c>
      <c r="E93" s="726">
        <f t="shared" si="8"/>
        <v>0</v>
      </c>
      <c r="F93" s="231"/>
    </row>
    <row r="94" spans="1:6" ht="11.25" customHeight="1" x14ac:dyDescent="0.2">
      <c r="A94" s="408">
        <f t="shared" si="7"/>
        <v>2093</v>
      </c>
      <c r="B94" s="726"/>
      <c r="C94" s="647"/>
      <c r="D94" s="648">
        <f t="shared" si="6"/>
        <v>0</v>
      </c>
      <c r="E94" s="726">
        <f t="shared" si="8"/>
        <v>0</v>
      </c>
      <c r="F94" s="231"/>
    </row>
    <row r="95" spans="1:6" ht="11.25" customHeight="1" x14ac:dyDescent="0.2">
      <c r="A95" s="408">
        <f t="shared" si="7"/>
        <v>2094</v>
      </c>
      <c r="B95" s="726"/>
      <c r="C95" s="647"/>
      <c r="D95" s="648">
        <f t="shared" si="6"/>
        <v>0</v>
      </c>
      <c r="E95" s="726">
        <f t="shared" si="8"/>
        <v>0</v>
      </c>
      <c r="F95" s="231"/>
    </row>
    <row r="96" spans="1:6" ht="11.25" customHeight="1" x14ac:dyDescent="0.2">
      <c r="A96" s="409">
        <f t="shared" si="7"/>
        <v>2095</v>
      </c>
      <c r="B96" s="727"/>
      <c r="C96" s="650"/>
      <c r="D96" s="651">
        <f t="shared" si="6"/>
        <v>0</v>
      </c>
      <c r="E96" s="651">
        <f t="shared" si="8"/>
        <v>0</v>
      </c>
      <c r="F96" s="231"/>
    </row>
    <row r="97" spans="1:6" ht="11.25" customHeight="1" x14ac:dyDescent="0.2">
      <c r="A97" s="925" t="s">
        <v>1132</v>
      </c>
      <c r="B97" s="926"/>
      <c r="C97" s="926"/>
      <c r="D97" s="926"/>
      <c r="E97" s="926"/>
      <c r="F97" s="231"/>
    </row>
    <row r="98" spans="1:6" ht="11.25" customHeight="1" x14ac:dyDescent="0.2">
      <c r="A98" s="793" t="s">
        <v>542</v>
      </c>
      <c r="B98" s="793"/>
      <c r="C98" s="793"/>
      <c r="D98" s="793"/>
      <c r="E98" s="793"/>
      <c r="F98" s="231"/>
    </row>
    <row r="99" spans="1:6" ht="11.25" customHeight="1" x14ac:dyDescent="0.2">
      <c r="A99" s="924" t="s">
        <v>85</v>
      </c>
      <c r="B99" s="924"/>
      <c r="C99" s="924"/>
      <c r="D99" s="924"/>
      <c r="E99" s="924"/>
      <c r="F99" s="231"/>
    </row>
    <row r="100" spans="1:6" ht="11.25" customHeight="1" x14ac:dyDescent="0.2">
      <c r="F100" s="231"/>
    </row>
    <row r="101" spans="1:6" ht="11.25" customHeight="1" x14ac:dyDescent="0.2">
      <c r="F101" s="231"/>
    </row>
    <row r="102" spans="1:6" ht="11.25" customHeight="1" x14ac:dyDescent="0.2">
      <c r="F102" s="231"/>
    </row>
    <row r="103" spans="1:6" ht="11.25" customHeight="1" x14ac:dyDescent="0.2">
      <c r="F103" s="231"/>
    </row>
    <row r="104" spans="1:6" ht="11.25" customHeight="1" x14ac:dyDescent="0.2">
      <c r="A104" s="921"/>
      <c r="B104" s="921"/>
      <c r="C104" s="233"/>
      <c r="D104" s="922"/>
      <c r="E104" s="922"/>
      <c r="F104" s="231"/>
    </row>
    <row r="105" spans="1:6" ht="11.25" customHeight="1" x14ac:dyDescent="0.2">
      <c r="A105" s="921"/>
      <c r="B105" s="921"/>
      <c r="C105" s="233"/>
      <c r="D105" s="922"/>
      <c r="E105" s="922"/>
      <c r="F105" s="231"/>
    </row>
    <row r="106" spans="1:6" ht="11.25" customHeight="1" x14ac:dyDescent="0.2">
      <c r="F106" s="231"/>
    </row>
    <row r="107" spans="1:6" ht="11.25" customHeight="1" x14ac:dyDescent="0.2">
      <c r="F107" s="231"/>
    </row>
    <row r="108" spans="1:6" ht="11.25" customHeight="1" x14ac:dyDescent="0.2">
      <c r="A108" s="234"/>
      <c r="B108" s="15"/>
      <c r="C108" s="15"/>
      <c r="D108" s="15"/>
      <c r="E108" s="15"/>
      <c r="F108" s="231"/>
    </row>
    <row r="109" spans="1:6" ht="11.25" customHeight="1" x14ac:dyDescent="0.2">
      <c r="A109" s="802" t="s">
        <v>721</v>
      </c>
      <c r="B109" s="803"/>
      <c r="C109" s="803"/>
      <c r="D109" s="803"/>
      <c r="E109" s="804"/>
      <c r="F109" s="231"/>
    </row>
    <row r="110" spans="1:6" ht="11.25" customHeight="1" x14ac:dyDescent="0.2">
      <c r="A110" s="464" t="s">
        <v>182</v>
      </c>
      <c r="B110" s="450" t="s">
        <v>238</v>
      </c>
      <c r="C110" s="450" t="s">
        <v>97</v>
      </c>
      <c r="D110" s="450" t="s">
        <v>240</v>
      </c>
      <c r="E110" s="444" t="s">
        <v>86</v>
      </c>
      <c r="F110" s="231"/>
    </row>
    <row r="111" spans="1:6" ht="11.25" customHeight="1" x14ac:dyDescent="0.2">
      <c r="A111" s="540"/>
      <c r="B111" s="452" t="s">
        <v>239</v>
      </c>
      <c r="C111" s="452" t="s">
        <v>239</v>
      </c>
      <c r="D111" s="452" t="s">
        <v>241</v>
      </c>
      <c r="E111" s="451" t="s">
        <v>87</v>
      </c>
      <c r="F111" s="231"/>
    </row>
    <row r="112" spans="1:6" ht="11.25" customHeight="1" x14ac:dyDescent="0.2">
      <c r="A112" s="540"/>
      <c r="B112" s="452" t="s">
        <v>75</v>
      </c>
      <c r="C112" s="452" t="s">
        <v>76</v>
      </c>
      <c r="D112" s="452" t="s">
        <v>242</v>
      </c>
      <c r="E112" s="504" t="s">
        <v>243</v>
      </c>
      <c r="F112" s="231"/>
    </row>
    <row r="113" spans="1:6" ht="11.25" customHeight="1" x14ac:dyDescent="0.2">
      <c r="A113" s="410">
        <v>2021</v>
      </c>
      <c r="B113" s="724"/>
      <c r="C113" s="725"/>
      <c r="D113" s="643">
        <f t="shared" ref="D113:D144" si="9">B113-C113</f>
        <v>0</v>
      </c>
      <c r="E113" s="724">
        <f>D113+F113</f>
        <v>0</v>
      </c>
      <c r="F113" s="405"/>
    </row>
    <row r="114" spans="1:6" ht="11.25" customHeight="1" x14ac:dyDescent="0.2">
      <c r="A114" s="411">
        <f t="shared" ref="A114:A145" si="10">IF(A113&lt;&gt;"",IF(A113&gt;0,A113+1,""),"")</f>
        <v>2022</v>
      </c>
      <c r="B114" s="726"/>
      <c r="C114" s="647"/>
      <c r="D114" s="648">
        <f t="shared" si="9"/>
        <v>0</v>
      </c>
      <c r="E114" s="726">
        <f t="shared" ref="E114:E145" si="11">D114+E113</f>
        <v>0</v>
      </c>
      <c r="F114" s="231"/>
    </row>
    <row r="115" spans="1:6" ht="11.25" customHeight="1" x14ac:dyDescent="0.2">
      <c r="A115" s="411">
        <f t="shared" si="10"/>
        <v>2023</v>
      </c>
      <c r="B115" s="726"/>
      <c r="C115" s="647"/>
      <c r="D115" s="648">
        <f t="shared" si="9"/>
        <v>0</v>
      </c>
      <c r="E115" s="726">
        <f t="shared" si="11"/>
        <v>0</v>
      </c>
      <c r="F115" s="231"/>
    </row>
    <row r="116" spans="1:6" ht="11.25" customHeight="1" x14ac:dyDescent="0.2">
      <c r="A116" s="411">
        <f t="shared" si="10"/>
        <v>2024</v>
      </c>
      <c r="B116" s="726"/>
      <c r="C116" s="647"/>
      <c r="D116" s="648">
        <f t="shared" si="9"/>
        <v>0</v>
      </c>
      <c r="E116" s="726">
        <f t="shared" si="11"/>
        <v>0</v>
      </c>
      <c r="F116" s="231"/>
    </row>
    <row r="117" spans="1:6" ht="11.25" customHeight="1" x14ac:dyDescent="0.2">
      <c r="A117" s="411">
        <f t="shared" si="10"/>
        <v>2025</v>
      </c>
      <c r="B117" s="726"/>
      <c r="C117" s="647"/>
      <c r="D117" s="648">
        <f t="shared" si="9"/>
        <v>0</v>
      </c>
      <c r="E117" s="726">
        <f t="shared" si="11"/>
        <v>0</v>
      </c>
      <c r="F117" s="231"/>
    </row>
    <row r="118" spans="1:6" ht="11.25" customHeight="1" x14ac:dyDescent="0.2">
      <c r="A118" s="411">
        <f t="shared" si="10"/>
        <v>2026</v>
      </c>
      <c r="B118" s="726"/>
      <c r="C118" s="647"/>
      <c r="D118" s="648">
        <f t="shared" si="9"/>
        <v>0</v>
      </c>
      <c r="E118" s="726">
        <f t="shared" si="11"/>
        <v>0</v>
      </c>
      <c r="F118" s="231"/>
    </row>
    <row r="119" spans="1:6" ht="11.25" customHeight="1" x14ac:dyDescent="0.2">
      <c r="A119" s="411">
        <f t="shared" si="10"/>
        <v>2027</v>
      </c>
      <c r="B119" s="726"/>
      <c r="C119" s="647"/>
      <c r="D119" s="648">
        <f t="shared" si="9"/>
        <v>0</v>
      </c>
      <c r="E119" s="726">
        <f t="shared" si="11"/>
        <v>0</v>
      </c>
      <c r="F119" s="231"/>
    </row>
    <row r="120" spans="1:6" ht="11.25" customHeight="1" x14ac:dyDescent="0.2">
      <c r="A120" s="411">
        <f t="shared" si="10"/>
        <v>2028</v>
      </c>
      <c r="B120" s="726"/>
      <c r="C120" s="647"/>
      <c r="D120" s="648">
        <f t="shared" si="9"/>
        <v>0</v>
      </c>
      <c r="E120" s="726">
        <f t="shared" si="11"/>
        <v>0</v>
      </c>
      <c r="F120" s="231"/>
    </row>
    <row r="121" spans="1:6" ht="11.25" customHeight="1" x14ac:dyDescent="0.2">
      <c r="A121" s="411">
        <f t="shared" si="10"/>
        <v>2029</v>
      </c>
      <c r="B121" s="726"/>
      <c r="C121" s="647"/>
      <c r="D121" s="648">
        <f t="shared" si="9"/>
        <v>0</v>
      </c>
      <c r="E121" s="726">
        <f t="shared" si="11"/>
        <v>0</v>
      </c>
      <c r="F121" s="231"/>
    </row>
    <row r="122" spans="1:6" ht="11.25" customHeight="1" x14ac:dyDescent="0.2">
      <c r="A122" s="411">
        <f t="shared" si="10"/>
        <v>2030</v>
      </c>
      <c r="B122" s="726"/>
      <c r="C122" s="647"/>
      <c r="D122" s="648">
        <f t="shared" si="9"/>
        <v>0</v>
      </c>
      <c r="E122" s="726">
        <f t="shared" si="11"/>
        <v>0</v>
      </c>
      <c r="F122" s="231"/>
    </row>
    <row r="123" spans="1:6" ht="11.25" customHeight="1" x14ac:dyDescent="0.2">
      <c r="A123" s="411">
        <f t="shared" si="10"/>
        <v>2031</v>
      </c>
      <c r="B123" s="726"/>
      <c r="C123" s="647"/>
      <c r="D123" s="648">
        <f t="shared" si="9"/>
        <v>0</v>
      </c>
      <c r="E123" s="726">
        <f t="shared" si="11"/>
        <v>0</v>
      </c>
      <c r="F123" s="231"/>
    </row>
    <row r="124" spans="1:6" ht="11.25" customHeight="1" x14ac:dyDescent="0.2">
      <c r="A124" s="411">
        <f t="shared" si="10"/>
        <v>2032</v>
      </c>
      <c r="B124" s="726"/>
      <c r="C124" s="647"/>
      <c r="D124" s="648">
        <f t="shared" si="9"/>
        <v>0</v>
      </c>
      <c r="E124" s="726">
        <f t="shared" si="11"/>
        <v>0</v>
      </c>
      <c r="F124" s="231"/>
    </row>
    <row r="125" spans="1:6" ht="11.25" customHeight="1" x14ac:dyDescent="0.2">
      <c r="A125" s="411">
        <f t="shared" si="10"/>
        <v>2033</v>
      </c>
      <c r="B125" s="726"/>
      <c r="C125" s="647"/>
      <c r="D125" s="648">
        <f t="shared" si="9"/>
        <v>0</v>
      </c>
      <c r="E125" s="726">
        <f t="shared" si="11"/>
        <v>0</v>
      </c>
      <c r="F125" s="231"/>
    </row>
    <row r="126" spans="1:6" ht="11.25" customHeight="1" x14ac:dyDescent="0.2">
      <c r="A126" s="411">
        <f t="shared" si="10"/>
        <v>2034</v>
      </c>
      <c r="B126" s="726"/>
      <c r="C126" s="647"/>
      <c r="D126" s="648">
        <f t="shared" si="9"/>
        <v>0</v>
      </c>
      <c r="E126" s="726">
        <f t="shared" si="11"/>
        <v>0</v>
      </c>
      <c r="F126" s="231"/>
    </row>
    <row r="127" spans="1:6" ht="11.25" customHeight="1" x14ac:dyDescent="0.2">
      <c r="A127" s="411">
        <f t="shared" si="10"/>
        <v>2035</v>
      </c>
      <c r="B127" s="726"/>
      <c r="C127" s="647"/>
      <c r="D127" s="648">
        <f t="shared" si="9"/>
        <v>0</v>
      </c>
      <c r="E127" s="726">
        <f t="shared" si="11"/>
        <v>0</v>
      </c>
      <c r="F127" s="231"/>
    </row>
    <row r="128" spans="1:6" ht="11.25" customHeight="1" x14ac:dyDescent="0.2">
      <c r="A128" s="411">
        <f t="shared" si="10"/>
        <v>2036</v>
      </c>
      <c r="B128" s="726"/>
      <c r="C128" s="647"/>
      <c r="D128" s="648">
        <f t="shared" si="9"/>
        <v>0</v>
      </c>
      <c r="E128" s="726">
        <f t="shared" si="11"/>
        <v>0</v>
      </c>
      <c r="F128" s="231"/>
    </row>
    <row r="129" spans="1:6" ht="11.25" customHeight="1" x14ac:dyDescent="0.2">
      <c r="A129" s="411">
        <f t="shared" si="10"/>
        <v>2037</v>
      </c>
      <c r="B129" s="726"/>
      <c r="C129" s="647"/>
      <c r="D129" s="648">
        <f t="shared" si="9"/>
        <v>0</v>
      </c>
      <c r="E129" s="726">
        <f t="shared" si="11"/>
        <v>0</v>
      </c>
      <c r="F129" s="231"/>
    </row>
    <row r="130" spans="1:6" ht="11.25" customHeight="1" x14ac:dyDescent="0.2">
      <c r="A130" s="411">
        <f t="shared" si="10"/>
        <v>2038</v>
      </c>
      <c r="B130" s="726"/>
      <c r="C130" s="647"/>
      <c r="D130" s="648">
        <f t="shared" si="9"/>
        <v>0</v>
      </c>
      <c r="E130" s="726">
        <f t="shared" si="11"/>
        <v>0</v>
      </c>
      <c r="F130" s="231"/>
    </row>
    <row r="131" spans="1:6" ht="11.25" customHeight="1" x14ac:dyDescent="0.2">
      <c r="A131" s="411">
        <f t="shared" si="10"/>
        <v>2039</v>
      </c>
      <c r="B131" s="726"/>
      <c r="C131" s="647"/>
      <c r="D131" s="648">
        <f t="shared" si="9"/>
        <v>0</v>
      </c>
      <c r="E131" s="726">
        <f t="shared" si="11"/>
        <v>0</v>
      </c>
      <c r="F131" s="231"/>
    </row>
    <row r="132" spans="1:6" ht="11.25" customHeight="1" x14ac:dyDescent="0.2">
      <c r="A132" s="411">
        <f t="shared" si="10"/>
        <v>2040</v>
      </c>
      <c r="B132" s="726"/>
      <c r="C132" s="647"/>
      <c r="D132" s="648">
        <f t="shared" si="9"/>
        <v>0</v>
      </c>
      <c r="E132" s="726">
        <f t="shared" si="11"/>
        <v>0</v>
      </c>
      <c r="F132" s="231"/>
    </row>
    <row r="133" spans="1:6" ht="11.25" customHeight="1" x14ac:dyDescent="0.2">
      <c r="A133" s="411">
        <f t="shared" si="10"/>
        <v>2041</v>
      </c>
      <c r="B133" s="726"/>
      <c r="C133" s="647"/>
      <c r="D133" s="648">
        <f t="shared" si="9"/>
        <v>0</v>
      </c>
      <c r="E133" s="726">
        <f t="shared" si="11"/>
        <v>0</v>
      </c>
      <c r="F133" s="231"/>
    </row>
    <row r="134" spans="1:6" ht="11.25" customHeight="1" x14ac:dyDescent="0.2">
      <c r="A134" s="411">
        <f t="shared" si="10"/>
        <v>2042</v>
      </c>
      <c r="B134" s="726"/>
      <c r="C134" s="647"/>
      <c r="D134" s="648">
        <f t="shared" si="9"/>
        <v>0</v>
      </c>
      <c r="E134" s="726">
        <f t="shared" si="11"/>
        <v>0</v>
      </c>
      <c r="F134" s="231"/>
    </row>
    <row r="135" spans="1:6" ht="11.25" customHeight="1" x14ac:dyDescent="0.2">
      <c r="A135" s="411">
        <f t="shared" si="10"/>
        <v>2043</v>
      </c>
      <c r="B135" s="726"/>
      <c r="C135" s="647"/>
      <c r="D135" s="648">
        <f t="shared" si="9"/>
        <v>0</v>
      </c>
      <c r="E135" s="726">
        <f t="shared" si="11"/>
        <v>0</v>
      </c>
      <c r="F135" s="231"/>
    </row>
    <row r="136" spans="1:6" ht="11.25" customHeight="1" x14ac:dyDescent="0.2">
      <c r="A136" s="411">
        <f t="shared" si="10"/>
        <v>2044</v>
      </c>
      <c r="B136" s="726"/>
      <c r="C136" s="647"/>
      <c r="D136" s="648">
        <f t="shared" si="9"/>
        <v>0</v>
      </c>
      <c r="E136" s="726">
        <f t="shared" si="11"/>
        <v>0</v>
      </c>
      <c r="F136" s="231"/>
    </row>
    <row r="137" spans="1:6" ht="11.25" customHeight="1" x14ac:dyDescent="0.2">
      <c r="A137" s="411">
        <f t="shared" si="10"/>
        <v>2045</v>
      </c>
      <c r="B137" s="726"/>
      <c r="C137" s="647"/>
      <c r="D137" s="648">
        <f t="shared" si="9"/>
        <v>0</v>
      </c>
      <c r="E137" s="726">
        <f t="shared" si="11"/>
        <v>0</v>
      </c>
      <c r="F137" s="231"/>
    </row>
    <row r="138" spans="1:6" ht="11.25" customHeight="1" x14ac:dyDescent="0.2">
      <c r="A138" s="411">
        <f t="shared" si="10"/>
        <v>2046</v>
      </c>
      <c r="B138" s="726"/>
      <c r="C138" s="647"/>
      <c r="D138" s="648">
        <f t="shared" si="9"/>
        <v>0</v>
      </c>
      <c r="E138" s="726">
        <f t="shared" si="11"/>
        <v>0</v>
      </c>
      <c r="F138" s="231"/>
    </row>
    <row r="139" spans="1:6" ht="11.25" customHeight="1" x14ac:dyDescent="0.2">
      <c r="A139" s="411">
        <f t="shared" si="10"/>
        <v>2047</v>
      </c>
      <c r="B139" s="726"/>
      <c r="C139" s="647"/>
      <c r="D139" s="648">
        <f t="shared" si="9"/>
        <v>0</v>
      </c>
      <c r="E139" s="726">
        <f t="shared" si="11"/>
        <v>0</v>
      </c>
      <c r="F139" s="231"/>
    </row>
    <row r="140" spans="1:6" ht="11.25" customHeight="1" x14ac:dyDescent="0.2">
      <c r="A140" s="411">
        <f t="shared" si="10"/>
        <v>2048</v>
      </c>
      <c r="B140" s="726"/>
      <c r="C140" s="647"/>
      <c r="D140" s="648">
        <f t="shared" si="9"/>
        <v>0</v>
      </c>
      <c r="E140" s="726">
        <f t="shared" si="11"/>
        <v>0</v>
      </c>
      <c r="F140" s="231"/>
    </row>
    <row r="141" spans="1:6" ht="11.25" customHeight="1" x14ac:dyDescent="0.2">
      <c r="A141" s="411">
        <f t="shared" si="10"/>
        <v>2049</v>
      </c>
      <c r="B141" s="726"/>
      <c r="C141" s="647"/>
      <c r="D141" s="648">
        <f t="shared" si="9"/>
        <v>0</v>
      </c>
      <c r="E141" s="726">
        <f t="shared" si="11"/>
        <v>0</v>
      </c>
      <c r="F141" s="231"/>
    </row>
    <row r="142" spans="1:6" ht="11.25" customHeight="1" x14ac:dyDescent="0.2">
      <c r="A142" s="411">
        <f t="shared" si="10"/>
        <v>2050</v>
      </c>
      <c r="B142" s="726"/>
      <c r="C142" s="647"/>
      <c r="D142" s="648">
        <f t="shared" si="9"/>
        <v>0</v>
      </c>
      <c r="E142" s="726">
        <f t="shared" si="11"/>
        <v>0</v>
      </c>
      <c r="F142" s="231"/>
    </row>
    <row r="143" spans="1:6" ht="11.25" customHeight="1" x14ac:dyDescent="0.2">
      <c r="A143" s="411">
        <f t="shared" si="10"/>
        <v>2051</v>
      </c>
      <c r="B143" s="726"/>
      <c r="C143" s="647"/>
      <c r="D143" s="648">
        <f t="shared" si="9"/>
        <v>0</v>
      </c>
      <c r="E143" s="726">
        <f t="shared" si="11"/>
        <v>0</v>
      </c>
      <c r="F143" s="231"/>
    </row>
    <row r="144" spans="1:6" ht="11.25" customHeight="1" x14ac:dyDescent="0.2">
      <c r="A144" s="411">
        <f t="shared" si="10"/>
        <v>2052</v>
      </c>
      <c r="B144" s="726"/>
      <c r="C144" s="647"/>
      <c r="D144" s="648">
        <f t="shared" si="9"/>
        <v>0</v>
      </c>
      <c r="E144" s="726">
        <f t="shared" si="11"/>
        <v>0</v>
      </c>
      <c r="F144" s="231"/>
    </row>
    <row r="145" spans="1:6" ht="11.25" customHeight="1" x14ac:dyDescent="0.2">
      <c r="A145" s="411">
        <f t="shared" si="10"/>
        <v>2053</v>
      </c>
      <c r="B145" s="726"/>
      <c r="C145" s="647"/>
      <c r="D145" s="648">
        <f t="shared" ref="D145:D176" si="12">B145-C145</f>
        <v>0</v>
      </c>
      <c r="E145" s="726">
        <f t="shared" si="11"/>
        <v>0</v>
      </c>
      <c r="F145" s="231"/>
    </row>
    <row r="146" spans="1:6" ht="11.25" customHeight="1" x14ac:dyDescent="0.2">
      <c r="A146" s="411">
        <f t="shared" ref="A146:A177" si="13">IF(A145&lt;&gt;"",IF(A145&gt;0,A145+1,""),"")</f>
        <v>2054</v>
      </c>
      <c r="B146" s="726"/>
      <c r="C146" s="647"/>
      <c r="D146" s="648">
        <f t="shared" si="12"/>
        <v>0</v>
      </c>
      <c r="E146" s="726">
        <f t="shared" ref="E146:E177" si="14">D146+E145</f>
        <v>0</v>
      </c>
      <c r="F146" s="231"/>
    </row>
    <row r="147" spans="1:6" ht="11.25" customHeight="1" x14ac:dyDescent="0.2">
      <c r="A147" s="411">
        <f t="shared" si="13"/>
        <v>2055</v>
      </c>
      <c r="B147" s="726"/>
      <c r="C147" s="647"/>
      <c r="D147" s="648">
        <f t="shared" si="12"/>
        <v>0</v>
      </c>
      <c r="E147" s="726">
        <f t="shared" si="14"/>
        <v>0</v>
      </c>
      <c r="F147" s="231"/>
    </row>
    <row r="148" spans="1:6" ht="11.25" customHeight="1" x14ac:dyDescent="0.2">
      <c r="A148" s="411">
        <f t="shared" si="13"/>
        <v>2056</v>
      </c>
      <c r="B148" s="726"/>
      <c r="C148" s="647"/>
      <c r="D148" s="648">
        <f t="shared" si="12"/>
        <v>0</v>
      </c>
      <c r="E148" s="726">
        <f t="shared" si="14"/>
        <v>0</v>
      </c>
      <c r="F148" s="231"/>
    </row>
    <row r="149" spans="1:6" ht="11.25" customHeight="1" x14ac:dyDescent="0.2">
      <c r="A149" s="411">
        <f t="shared" si="13"/>
        <v>2057</v>
      </c>
      <c r="B149" s="726"/>
      <c r="C149" s="647"/>
      <c r="D149" s="648">
        <f t="shared" si="12"/>
        <v>0</v>
      </c>
      <c r="E149" s="726">
        <f t="shared" si="14"/>
        <v>0</v>
      </c>
      <c r="F149" s="231"/>
    </row>
    <row r="150" spans="1:6" ht="11.25" customHeight="1" x14ac:dyDescent="0.2">
      <c r="A150" s="411">
        <f t="shared" si="13"/>
        <v>2058</v>
      </c>
      <c r="B150" s="726"/>
      <c r="C150" s="647"/>
      <c r="D150" s="648">
        <f t="shared" si="12"/>
        <v>0</v>
      </c>
      <c r="E150" s="726">
        <f t="shared" si="14"/>
        <v>0</v>
      </c>
      <c r="F150" s="231"/>
    </row>
    <row r="151" spans="1:6" ht="11.25" customHeight="1" x14ac:dyDescent="0.2">
      <c r="A151" s="411">
        <f t="shared" si="13"/>
        <v>2059</v>
      </c>
      <c r="B151" s="726"/>
      <c r="C151" s="647"/>
      <c r="D151" s="648">
        <f t="shared" si="12"/>
        <v>0</v>
      </c>
      <c r="E151" s="726">
        <f t="shared" si="14"/>
        <v>0</v>
      </c>
      <c r="F151" s="231"/>
    </row>
    <row r="152" spans="1:6" ht="11.25" customHeight="1" x14ac:dyDescent="0.2">
      <c r="A152" s="411">
        <f t="shared" si="13"/>
        <v>2060</v>
      </c>
      <c r="B152" s="726"/>
      <c r="C152" s="647"/>
      <c r="D152" s="648">
        <f t="shared" si="12"/>
        <v>0</v>
      </c>
      <c r="E152" s="726">
        <f t="shared" si="14"/>
        <v>0</v>
      </c>
      <c r="F152" s="231"/>
    </row>
    <row r="153" spans="1:6" ht="11.25" customHeight="1" x14ac:dyDescent="0.2">
      <c r="A153" s="411">
        <f t="shared" si="13"/>
        <v>2061</v>
      </c>
      <c r="B153" s="726"/>
      <c r="C153" s="647"/>
      <c r="D153" s="648">
        <f t="shared" si="12"/>
        <v>0</v>
      </c>
      <c r="E153" s="726">
        <f t="shared" si="14"/>
        <v>0</v>
      </c>
      <c r="F153" s="231"/>
    </row>
    <row r="154" spans="1:6" ht="11.25" customHeight="1" x14ac:dyDescent="0.2">
      <c r="A154" s="411">
        <f t="shared" si="13"/>
        <v>2062</v>
      </c>
      <c r="B154" s="726"/>
      <c r="C154" s="647"/>
      <c r="D154" s="648">
        <f t="shared" si="12"/>
        <v>0</v>
      </c>
      <c r="E154" s="726">
        <f t="shared" si="14"/>
        <v>0</v>
      </c>
      <c r="F154" s="231"/>
    </row>
    <row r="155" spans="1:6" ht="11.25" customHeight="1" x14ac:dyDescent="0.2">
      <c r="A155" s="411">
        <f t="shared" si="13"/>
        <v>2063</v>
      </c>
      <c r="B155" s="726"/>
      <c r="C155" s="647"/>
      <c r="D155" s="648">
        <f t="shared" si="12"/>
        <v>0</v>
      </c>
      <c r="E155" s="726">
        <f t="shared" si="14"/>
        <v>0</v>
      </c>
      <c r="F155" s="231"/>
    </row>
    <row r="156" spans="1:6" ht="11.25" customHeight="1" x14ac:dyDescent="0.2">
      <c r="A156" s="411">
        <f t="shared" si="13"/>
        <v>2064</v>
      </c>
      <c r="B156" s="726"/>
      <c r="C156" s="647"/>
      <c r="D156" s="648">
        <f t="shared" si="12"/>
        <v>0</v>
      </c>
      <c r="E156" s="726">
        <f t="shared" si="14"/>
        <v>0</v>
      </c>
      <c r="F156" s="231"/>
    </row>
    <row r="157" spans="1:6" ht="11.25" customHeight="1" x14ac:dyDescent="0.2">
      <c r="A157" s="411">
        <f t="shared" si="13"/>
        <v>2065</v>
      </c>
      <c r="B157" s="726"/>
      <c r="C157" s="647"/>
      <c r="D157" s="648">
        <f t="shared" si="12"/>
        <v>0</v>
      </c>
      <c r="E157" s="726">
        <f t="shared" si="14"/>
        <v>0</v>
      </c>
      <c r="F157" s="231"/>
    </row>
    <row r="158" spans="1:6" ht="11.25" customHeight="1" x14ac:dyDescent="0.2">
      <c r="A158" s="411">
        <f t="shared" si="13"/>
        <v>2066</v>
      </c>
      <c r="B158" s="726"/>
      <c r="C158" s="647"/>
      <c r="D158" s="648">
        <f t="shared" si="12"/>
        <v>0</v>
      </c>
      <c r="E158" s="726">
        <f t="shared" si="14"/>
        <v>0</v>
      </c>
      <c r="F158" s="231"/>
    </row>
    <row r="159" spans="1:6" ht="11.25" customHeight="1" x14ac:dyDescent="0.2">
      <c r="A159" s="411">
        <f t="shared" si="13"/>
        <v>2067</v>
      </c>
      <c r="B159" s="726"/>
      <c r="C159" s="647"/>
      <c r="D159" s="648">
        <f t="shared" si="12"/>
        <v>0</v>
      </c>
      <c r="E159" s="726">
        <f t="shared" si="14"/>
        <v>0</v>
      </c>
      <c r="F159" s="231"/>
    </row>
    <row r="160" spans="1:6" ht="11.25" customHeight="1" x14ac:dyDescent="0.2">
      <c r="A160" s="411">
        <f t="shared" si="13"/>
        <v>2068</v>
      </c>
      <c r="B160" s="726"/>
      <c r="C160" s="647"/>
      <c r="D160" s="648">
        <f t="shared" si="12"/>
        <v>0</v>
      </c>
      <c r="E160" s="726">
        <f t="shared" si="14"/>
        <v>0</v>
      </c>
      <c r="F160" s="231"/>
    </row>
    <row r="161" spans="1:6" ht="11.25" customHeight="1" x14ac:dyDescent="0.2">
      <c r="A161" s="411">
        <f t="shared" si="13"/>
        <v>2069</v>
      </c>
      <c r="B161" s="726"/>
      <c r="C161" s="647"/>
      <c r="D161" s="648">
        <f t="shared" si="12"/>
        <v>0</v>
      </c>
      <c r="E161" s="726">
        <f t="shared" si="14"/>
        <v>0</v>
      </c>
      <c r="F161" s="231"/>
    </row>
    <row r="162" spans="1:6" ht="11.25" customHeight="1" x14ac:dyDescent="0.2">
      <c r="A162" s="411">
        <f t="shared" si="13"/>
        <v>2070</v>
      </c>
      <c r="B162" s="726"/>
      <c r="C162" s="647"/>
      <c r="D162" s="648">
        <f t="shared" si="12"/>
        <v>0</v>
      </c>
      <c r="E162" s="726">
        <f t="shared" si="14"/>
        <v>0</v>
      </c>
      <c r="F162" s="231"/>
    </row>
    <row r="163" spans="1:6" ht="11.25" customHeight="1" x14ac:dyDescent="0.2">
      <c r="A163" s="411">
        <f t="shared" si="13"/>
        <v>2071</v>
      </c>
      <c r="B163" s="726"/>
      <c r="C163" s="647"/>
      <c r="D163" s="648">
        <f t="shared" si="12"/>
        <v>0</v>
      </c>
      <c r="E163" s="726">
        <f t="shared" si="14"/>
        <v>0</v>
      </c>
      <c r="F163" s="231"/>
    </row>
    <row r="164" spans="1:6" ht="11.25" customHeight="1" x14ac:dyDescent="0.2">
      <c r="A164" s="411">
        <f t="shared" si="13"/>
        <v>2072</v>
      </c>
      <c r="B164" s="726"/>
      <c r="C164" s="647"/>
      <c r="D164" s="648">
        <f t="shared" si="12"/>
        <v>0</v>
      </c>
      <c r="E164" s="726">
        <f t="shared" si="14"/>
        <v>0</v>
      </c>
      <c r="F164" s="231"/>
    </row>
    <row r="165" spans="1:6" ht="11.25" customHeight="1" x14ac:dyDescent="0.2">
      <c r="A165" s="411">
        <f t="shared" si="13"/>
        <v>2073</v>
      </c>
      <c r="B165" s="726"/>
      <c r="C165" s="647"/>
      <c r="D165" s="648">
        <f t="shared" si="12"/>
        <v>0</v>
      </c>
      <c r="E165" s="726">
        <f t="shared" si="14"/>
        <v>0</v>
      </c>
      <c r="F165" s="231"/>
    </row>
    <row r="166" spans="1:6" ht="11.25" customHeight="1" x14ac:dyDescent="0.2">
      <c r="A166" s="411">
        <f t="shared" si="13"/>
        <v>2074</v>
      </c>
      <c r="B166" s="726"/>
      <c r="C166" s="647"/>
      <c r="D166" s="648">
        <f t="shared" si="12"/>
        <v>0</v>
      </c>
      <c r="E166" s="726">
        <f t="shared" si="14"/>
        <v>0</v>
      </c>
      <c r="F166" s="231"/>
    </row>
    <row r="167" spans="1:6" ht="11.25" customHeight="1" x14ac:dyDescent="0.2">
      <c r="A167" s="411">
        <f t="shared" si="13"/>
        <v>2075</v>
      </c>
      <c r="B167" s="726"/>
      <c r="C167" s="647"/>
      <c r="D167" s="648">
        <f t="shared" si="12"/>
        <v>0</v>
      </c>
      <c r="E167" s="726">
        <f t="shared" si="14"/>
        <v>0</v>
      </c>
      <c r="F167" s="231"/>
    </row>
    <row r="168" spans="1:6" ht="11.25" customHeight="1" x14ac:dyDescent="0.2">
      <c r="A168" s="411">
        <f t="shared" si="13"/>
        <v>2076</v>
      </c>
      <c r="B168" s="726"/>
      <c r="C168" s="647"/>
      <c r="D168" s="648">
        <f t="shared" si="12"/>
        <v>0</v>
      </c>
      <c r="E168" s="726">
        <f t="shared" si="14"/>
        <v>0</v>
      </c>
      <c r="F168" s="231"/>
    </row>
    <row r="169" spans="1:6" ht="11.25" customHeight="1" x14ac:dyDescent="0.2">
      <c r="A169" s="411">
        <f t="shared" si="13"/>
        <v>2077</v>
      </c>
      <c r="B169" s="726"/>
      <c r="C169" s="647"/>
      <c r="D169" s="648">
        <f t="shared" si="12"/>
        <v>0</v>
      </c>
      <c r="E169" s="726">
        <f t="shared" si="14"/>
        <v>0</v>
      </c>
      <c r="F169" s="231"/>
    </row>
    <row r="170" spans="1:6" ht="11.25" customHeight="1" x14ac:dyDescent="0.2">
      <c r="A170" s="411">
        <f t="shared" si="13"/>
        <v>2078</v>
      </c>
      <c r="B170" s="726"/>
      <c r="C170" s="647"/>
      <c r="D170" s="648">
        <f t="shared" si="12"/>
        <v>0</v>
      </c>
      <c r="E170" s="726">
        <f t="shared" si="14"/>
        <v>0</v>
      </c>
      <c r="F170" s="231"/>
    </row>
    <row r="171" spans="1:6" ht="11.25" customHeight="1" x14ac:dyDescent="0.2">
      <c r="A171" s="411">
        <f t="shared" si="13"/>
        <v>2079</v>
      </c>
      <c r="B171" s="726"/>
      <c r="C171" s="647"/>
      <c r="D171" s="648">
        <f t="shared" si="12"/>
        <v>0</v>
      </c>
      <c r="E171" s="726">
        <f t="shared" si="14"/>
        <v>0</v>
      </c>
      <c r="F171" s="231"/>
    </row>
    <row r="172" spans="1:6" ht="11.25" customHeight="1" x14ac:dyDescent="0.2">
      <c r="A172" s="411">
        <f t="shared" si="13"/>
        <v>2080</v>
      </c>
      <c r="B172" s="726"/>
      <c r="C172" s="647"/>
      <c r="D172" s="648">
        <f t="shared" si="12"/>
        <v>0</v>
      </c>
      <c r="E172" s="726">
        <f t="shared" si="14"/>
        <v>0</v>
      </c>
      <c r="F172" s="231"/>
    </row>
    <row r="173" spans="1:6" ht="11.25" customHeight="1" x14ac:dyDescent="0.2">
      <c r="A173" s="411">
        <f t="shared" si="13"/>
        <v>2081</v>
      </c>
      <c r="B173" s="726"/>
      <c r="C173" s="647"/>
      <c r="D173" s="648">
        <f t="shared" si="12"/>
        <v>0</v>
      </c>
      <c r="E173" s="726">
        <f t="shared" si="14"/>
        <v>0</v>
      </c>
      <c r="F173" s="231"/>
    </row>
    <row r="174" spans="1:6" ht="11.25" customHeight="1" x14ac:dyDescent="0.2">
      <c r="A174" s="411">
        <f t="shared" si="13"/>
        <v>2082</v>
      </c>
      <c r="B174" s="726"/>
      <c r="C174" s="647"/>
      <c r="D174" s="648">
        <f t="shared" si="12"/>
        <v>0</v>
      </c>
      <c r="E174" s="726">
        <f t="shared" si="14"/>
        <v>0</v>
      </c>
      <c r="F174" s="231"/>
    </row>
    <row r="175" spans="1:6" ht="11.25" customHeight="1" x14ac:dyDescent="0.2">
      <c r="A175" s="411">
        <f t="shared" si="13"/>
        <v>2083</v>
      </c>
      <c r="B175" s="726"/>
      <c r="C175" s="647"/>
      <c r="D175" s="648">
        <f t="shared" si="12"/>
        <v>0</v>
      </c>
      <c r="E175" s="726">
        <f t="shared" si="14"/>
        <v>0</v>
      </c>
      <c r="F175" s="231"/>
    </row>
    <row r="176" spans="1:6" ht="11.25" customHeight="1" x14ac:dyDescent="0.2">
      <c r="A176" s="411">
        <f t="shared" si="13"/>
        <v>2084</v>
      </c>
      <c r="B176" s="726"/>
      <c r="C176" s="647"/>
      <c r="D176" s="648">
        <f t="shared" si="12"/>
        <v>0</v>
      </c>
      <c r="E176" s="726">
        <f t="shared" si="14"/>
        <v>0</v>
      </c>
      <c r="F176" s="231"/>
    </row>
    <row r="177" spans="1:6" ht="11.25" customHeight="1" x14ac:dyDescent="0.2">
      <c r="A177" s="411">
        <f t="shared" si="13"/>
        <v>2085</v>
      </c>
      <c r="B177" s="726"/>
      <c r="C177" s="647"/>
      <c r="D177" s="648">
        <f t="shared" ref="D177:D187" si="15">B177-C177</f>
        <v>0</v>
      </c>
      <c r="E177" s="726">
        <f t="shared" si="14"/>
        <v>0</v>
      </c>
      <c r="F177" s="231"/>
    </row>
    <row r="178" spans="1:6" ht="11.25" customHeight="1" x14ac:dyDescent="0.2">
      <c r="A178" s="411">
        <f t="shared" ref="A178:A187" si="16">IF(A177&lt;&gt;"",IF(A177&gt;0,A177+1,""),"")</f>
        <v>2086</v>
      </c>
      <c r="B178" s="726"/>
      <c r="C178" s="647"/>
      <c r="D178" s="648">
        <f t="shared" si="15"/>
        <v>0</v>
      </c>
      <c r="E178" s="726">
        <f t="shared" ref="E178:E187" si="17">D178+E177</f>
        <v>0</v>
      </c>
      <c r="F178" s="231"/>
    </row>
    <row r="179" spans="1:6" ht="11.25" customHeight="1" x14ac:dyDescent="0.2">
      <c r="A179" s="411">
        <f t="shared" si="16"/>
        <v>2087</v>
      </c>
      <c r="B179" s="726"/>
      <c r="C179" s="647"/>
      <c r="D179" s="648">
        <f t="shared" si="15"/>
        <v>0</v>
      </c>
      <c r="E179" s="726">
        <f t="shared" si="17"/>
        <v>0</v>
      </c>
      <c r="F179" s="231"/>
    </row>
    <row r="180" spans="1:6" ht="11.25" customHeight="1" x14ac:dyDescent="0.2">
      <c r="A180" s="411">
        <f t="shared" si="16"/>
        <v>2088</v>
      </c>
      <c r="B180" s="726"/>
      <c r="C180" s="647"/>
      <c r="D180" s="648">
        <f t="shared" si="15"/>
        <v>0</v>
      </c>
      <c r="E180" s="726">
        <f t="shared" si="17"/>
        <v>0</v>
      </c>
      <c r="F180" s="231"/>
    </row>
    <row r="181" spans="1:6" ht="11.25" customHeight="1" x14ac:dyDescent="0.2">
      <c r="A181" s="411">
        <f t="shared" si="16"/>
        <v>2089</v>
      </c>
      <c r="B181" s="726"/>
      <c r="C181" s="647"/>
      <c r="D181" s="648">
        <f t="shared" si="15"/>
        <v>0</v>
      </c>
      <c r="E181" s="726">
        <f t="shared" si="17"/>
        <v>0</v>
      </c>
      <c r="F181" s="231"/>
    </row>
    <row r="182" spans="1:6" ht="11.25" customHeight="1" x14ac:dyDescent="0.2">
      <c r="A182" s="411">
        <f t="shared" si="16"/>
        <v>2090</v>
      </c>
      <c r="B182" s="726"/>
      <c r="C182" s="647"/>
      <c r="D182" s="648">
        <f t="shared" si="15"/>
        <v>0</v>
      </c>
      <c r="E182" s="726">
        <f t="shared" si="17"/>
        <v>0</v>
      </c>
      <c r="F182" s="231"/>
    </row>
    <row r="183" spans="1:6" ht="11.25" customHeight="1" x14ac:dyDescent="0.2">
      <c r="A183" s="411">
        <f t="shared" si="16"/>
        <v>2091</v>
      </c>
      <c r="B183" s="726"/>
      <c r="C183" s="647"/>
      <c r="D183" s="648">
        <f t="shared" si="15"/>
        <v>0</v>
      </c>
      <c r="E183" s="726">
        <f t="shared" si="17"/>
        <v>0</v>
      </c>
      <c r="F183" s="231"/>
    </row>
    <row r="184" spans="1:6" ht="11.25" customHeight="1" x14ac:dyDescent="0.2">
      <c r="A184" s="411">
        <f t="shared" si="16"/>
        <v>2092</v>
      </c>
      <c r="B184" s="726"/>
      <c r="C184" s="647"/>
      <c r="D184" s="648">
        <f t="shared" si="15"/>
        <v>0</v>
      </c>
      <c r="E184" s="726">
        <f t="shared" si="17"/>
        <v>0</v>
      </c>
      <c r="F184" s="231"/>
    </row>
    <row r="185" spans="1:6" ht="11.25" customHeight="1" x14ac:dyDescent="0.2">
      <c r="A185" s="411">
        <f t="shared" si="16"/>
        <v>2093</v>
      </c>
      <c r="B185" s="726"/>
      <c r="C185" s="647"/>
      <c r="D185" s="648">
        <f t="shared" si="15"/>
        <v>0</v>
      </c>
      <c r="E185" s="726">
        <f t="shared" si="17"/>
        <v>0</v>
      </c>
      <c r="F185" s="231"/>
    </row>
    <row r="186" spans="1:6" ht="11.25" customHeight="1" x14ac:dyDescent="0.2">
      <c r="A186" s="411">
        <f t="shared" si="16"/>
        <v>2094</v>
      </c>
      <c r="B186" s="726"/>
      <c r="C186" s="647"/>
      <c r="D186" s="648">
        <f t="shared" si="15"/>
        <v>0</v>
      </c>
      <c r="E186" s="726">
        <f t="shared" si="17"/>
        <v>0</v>
      </c>
      <c r="F186" s="231"/>
    </row>
    <row r="187" spans="1:6" ht="12.75" x14ac:dyDescent="0.2">
      <c r="A187" s="412">
        <f t="shared" si="16"/>
        <v>2095</v>
      </c>
      <c r="B187" s="727"/>
      <c r="C187" s="650"/>
      <c r="D187" s="651">
        <f t="shared" si="15"/>
        <v>0</v>
      </c>
      <c r="E187" s="651">
        <f t="shared" si="17"/>
        <v>0</v>
      </c>
      <c r="F187" s="232"/>
    </row>
    <row r="188" spans="1:6" ht="25.5" customHeight="1" x14ac:dyDescent="0.2">
      <c r="A188" s="294" t="str">
        <f>A97</f>
        <v>FONTE: Sistema CECAM, Unidade Responsável: CONTABILIDADE. Emissão: 14/09/2021, às 08:30:31. Assinado Digitalmente no dia 14/09/2021, às 08:30:31.</v>
      </c>
      <c r="B188" s="15"/>
      <c r="C188" s="15"/>
      <c r="D188" s="15"/>
      <c r="E188" s="15"/>
      <c r="F188" s="232"/>
    </row>
    <row r="189" spans="1:6" x14ac:dyDescent="0.2">
      <c r="A189" s="793" t="str">
        <f>A98</f>
        <v>Notas: 1 Projeção atuarial elaborada em &lt;DATA DA AVALIAÇÃO&gt; e oficialmente enviada para o Ministério da Previdência Social – MPS.</v>
      </c>
      <c r="B189" s="793"/>
      <c r="C189" s="793"/>
      <c r="D189" s="793"/>
      <c r="E189" s="793"/>
      <c r="F189" s="235"/>
    </row>
    <row r="190" spans="1:6" x14ac:dyDescent="0.2">
      <c r="A190" s="924" t="str">
        <f>A99</f>
        <v>2 Este Demonstrativo utiliza as seguintes hipóteses:
&lt;HIPÓTESE&gt;: &lt;VALOR&gt;</v>
      </c>
      <c r="B190" s="924"/>
      <c r="C190" s="924"/>
      <c r="D190" s="924"/>
      <c r="E190" s="924"/>
    </row>
    <row r="195" spans="1:5" ht="11.25" customHeight="1" x14ac:dyDescent="0.2">
      <c r="A195" s="459" t="s">
        <v>1118</v>
      </c>
      <c r="B195" s="256"/>
      <c r="C195" s="256"/>
      <c r="D195" s="459" t="s">
        <v>1120</v>
      </c>
      <c r="E195" s="256"/>
    </row>
    <row r="196" spans="1:5" ht="11.25" customHeight="1" x14ac:dyDescent="0.2">
      <c r="A196" s="459" t="s">
        <v>1119</v>
      </c>
      <c r="B196" s="256"/>
      <c r="C196" s="256"/>
      <c r="D196" s="459" t="s">
        <v>1121</v>
      </c>
      <c r="E196" s="256"/>
    </row>
    <row r="197" spans="1:5" ht="11.25" customHeight="1" x14ac:dyDescent="0.2">
      <c r="A197" s="462"/>
      <c r="B197" s="256"/>
      <c r="C197" s="256"/>
      <c r="D197" s="459" t="s">
        <v>1137</v>
      </c>
      <c r="E197" s="256"/>
    </row>
    <row r="198" spans="1:5" ht="11.25" customHeight="1" x14ac:dyDescent="0.2">
      <c r="A198" s="256"/>
      <c r="B198" s="256"/>
      <c r="C198" s="256"/>
      <c r="D198" s="256"/>
      <c r="E198" s="256"/>
    </row>
    <row r="199" spans="1:5" ht="11.25" customHeight="1" x14ac:dyDescent="0.2">
      <c r="A199" s="923" t="str">
        <f>IF(A108&lt;&gt;"",A108,"")</f>
        <v/>
      </c>
      <c r="B199" s="923"/>
      <c r="C199" s="440" t="str">
        <f>IF(C108&lt;&gt;"",C108,"")</f>
        <v/>
      </c>
      <c r="D199" s="923" t="str">
        <f>IF(D108&lt;&gt;"",D108,"")</f>
        <v/>
      </c>
      <c r="E199" s="923"/>
    </row>
    <row r="200" spans="1:5" ht="11.25" customHeight="1" x14ac:dyDescent="0.2">
      <c r="A200" s="459" t="s">
        <v>1122</v>
      </c>
      <c r="B200" s="433"/>
      <c r="C200" s="433"/>
      <c r="D200" s="459" t="s">
        <v>1141</v>
      </c>
      <c r="E200" s="433"/>
    </row>
    <row r="201" spans="1:5" ht="11.25" customHeight="1" x14ac:dyDescent="0.2">
      <c r="A201" s="459" t="s">
        <v>1123</v>
      </c>
      <c r="B201" s="433"/>
      <c r="C201" s="433"/>
      <c r="D201" s="459" t="s">
        <v>1142</v>
      </c>
      <c r="E201" s="433"/>
    </row>
    <row r="202" spans="1:5" ht="11.25" customHeight="1" x14ac:dyDescent="0.2">
      <c r="A202" s="459" t="s">
        <v>1138</v>
      </c>
      <c r="B202" s="433"/>
      <c r="C202" s="433"/>
      <c r="D202" s="459" t="s">
        <v>1143</v>
      </c>
      <c r="E202" s="433"/>
    </row>
    <row r="203" spans="1:5" ht="11.25" customHeight="1" x14ac:dyDescent="0.2">
      <c r="A203" s="433"/>
      <c r="B203" s="433"/>
      <c r="C203" s="433"/>
      <c r="D203" s="433"/>
      <c r="E203" s="433"/>
    </row>
  </sheetData>
  <mergeCells count="16">
    <mergeCell ref="A105:B105"/>
    <mergeCell ref="D105:E105"/>
    <mergeCell ref="A199:B199"/>
    <mergeCell ref="D199:E199"/>
    <mergeCell ref="A11:F11"/>
    <mergeCell ref="A14:F14"/>
    <mergeCell ref="A15:F15"/>
    <mergeCell ref="A189:E189"/>
    <mergeCell ref="A190:E190"/>
    <mergeCell ref="A18:E18"/>
    <mergeCell ref="A109:E109"/>
    <mergeCell ref="A97:E97"/>
    <mergeCell ref="A98:E98"/>
    <mergeCell ref="A99:E99"/>
    <mergeCell ref="A104:B104"/>
    <mergeCell ref="D104:E104"/>
  </mergeCells>
  <phoneticPr fontId="0" type="noConversion"/>
  <printOptions horizontalCentered="1"/>
  <pageMargins left="0.39370078740157483" right="0.39370078740157483" top="0.59055118110236227" bottom="0.39370078740157483" header="0" footer="0.19685039370078741"/>
  <pageSetup paperSize="9" scale="90" orientation="landscape" r:id="rId1"/>
  <headerFooter alignWithMargins="0"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M48"/>
  <sheetViews>
    <sheetView showGridLines="0" zoomScaleNormal="100" workbookViewId="0"/>
  </sheetViews>
  <sheetFormatPr defaultColWidth="22.28515625" defaultRowHeight="11.25" customHeight="1" x14ac:dyDescent="0.2"/>
  <cols>
    <col min="1" max="1" width="48" style="240" customWidth="1"/>
    <col min="2" max="7" width="21.140625" style="240" customWidth="1"/>
    <col min="8" max="8" width="21.140625" style="242" customWidth="1"/>
    <col min="9" max="16384" width="22.28515625" style="240"/>
  </cols>
  <sheetData>
    <row r="1" spans="1:8" s="237" customFormat="1" ht="12.75" x14ac:dyDescent="0.2">
      <c r="A1" s="236"/>
      <c r="H1" s="238"/>
    </row>
    <row r="2" spans="1:8" s="237" customFormat="1" ht="25.5" customHeight="1" x14ac:dyDescent="0.2">
      <c r="A2" s="427" t="s">
        <v>1113</v>
      </c>
      <c r="H2" s="238"/>
    </row>
    <row r="3" spans="1:8" s="237" customFormat="1" ht="15.75" customHeight="1" x14ac:dyDescent="0.2">
      <c r="A3" s="428" t="s">
        <v>1114</v>
      </c>
      <c r="H3" s="238"/>
    </row>
    <row r="4" spans="1:8" s="237" customFormat="1" ht="15.75" customHeight="1" x14ac:dyDescent="0.2">
      <c r="A4" s="428" t="s">
        <v>1115</v>
      </c>
      <c r="H4" s="238"/>
    </row>
    <row r="5" spans="1:8" s="237" customFormat="1" ht="15.75" customHeight="1" x14ac:dyDescent="0.2">
      <c r="A5" s="428" t="s">
        <v>1116</v>
      </c>
      <c r="H5" s="238"/>
    </row>
    <row r="6" spans="1:8" s="237" customFormat="1" ht="15.75" x14ac:dyDescent="0.25">
      <c r="A6" s="239" t="s">
        <v>325</v>
      </c>
      <c r="B6" s="240"/>
      <c r="C6" s="240"/>
      <c r="D6" s="240"/>
      <c r="E6" s="240"/>
      <c r="F6" s="240"/>
      <c r="H6" s="238"/>
    </row>
    <row r="7" spans="1:8" s="237" customFormat="1" ht="12.75" x14ac:dyDescent="0.2">
      <c r="H7" s="238"/>
    </row>
    <row r="8" spans="1:8" ht="12.75" x14ac:dyDescent="0.2">
      <c r="A8" s="429" t="s">
        <v>1113</v>
      </c>
      <c r="B8" s="241"/>
      <c r="C8" s="241"/>
      <c r="D8" s="241"/>
      <c r="E8" s="241"/>
      <c r="F8" s="241"/>
    </row>
    <row r="9" spans="1:8" s="237" customFormat="1" ht="12.75" x14ac:dyDescent="0.2">
      <c r="A9" s="241" t="s">
        <v>64</v>
      </c>
      <c r="B9" s="241"/>
      <c r="C9" s="241"/>
      <c r="D9" s="241"/>
      <c r="E9" s="241"/>
      <c r="F9" s="241"/>
      <c r="H9" s="238"/>
    </row>
    <row r="10" spans="1:8" s="237" customFormat="1" ht="12.75" x14ac:dyDescent="0.2">
      <c r="A10" s="243" t="s">
        <v>183</v>
      </c>
      <c r="B10" s="243"/>
      <c r="C10" s="243"/>
      <c r="D10" s="243"/>
      <c r="E10" s="243"/>
      <c r="F10" s="243"/>
      <c r="G10" s="241"/>
      <c r="H10" s="238"/>
    </row>
    <row r="11" spans="1:8" s="237" customFormat="1" ht="12.75" x14ac:dyDescent="0.2">
      <c r="A11" s="929" t="s">
        <v>66</v>
      </c>
      <c r="B11" s="929"/>
      <c r="C11" s="929"/>
      <c r="D11" s="929"/>
      <c r="E11" s="929"/>
      <c r="F11" s="929"/>
      <c r="G11" s="241"/>
      <c r="H11" s="238"/>
    </row>
    <row r="12" spans="1:8" s="435" customFormat="1" ht="12.75" x14ac:dyDescent="0.2">
      <c r="A12" s="436" t="s">
        <v>1136</v>
      </c>
      <c r="B12" s="436"/>
      <c r="C12" s="436"/>
      <c r="D12" s="436"/>
      <c r="E12" s="436"/>
    </row>
    <row r="13" spans="1:8" s="237" customFormat="1" ht="12.75" x14ac:dyDescent="0.2">
      <c r="A13" s="240" t="s">
        <v>1117</v>
      </c>
      <c r="B13" s="244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G13" s="243"/>
      <c r="H13" s="238"/>
    </row>
    <row r="14" spans="1:8" s="237" customFormat="1" ht="12.75" hidden="1" x14ac:dyDescent="0.2">
      <c r="A14" s="929"/>
      <c r="B14" s="929"/>
      <c r="C14" s="929"/>
      <c r="D14" s="929"/>
      <c r="E14" s="929"/>
      <c r="F14" s="929"/>
      <c r="G14" s="241"/>
      <c r="H14" s="238"/>
    </row>
    <row r="15" spans="1:8" s="237" customFormat="1" ht="12.75" hidden="1" x14ac:dyDescent="0.2">
      <c r="A15" s="929"/>
      <c r="B15" s="929"/>
      <c r="C15" s="929"/>
      <c r="D15" s="929"/>
      <c r="E15" s="929"/>
      <c r="F15" s="929"/>
      <c r="G15" s="241"/>
      <c r="H15" s="238"/>
    </row>
    <row r="16" spans="1:8" s="237" customFormat="1" ht="12.75" x14ac:dyDescent="0.2">
      <c r="H16" s="238"/>
    </row>
    <row r="17" spans="1:8" s="237" customFormat="1" ht="12.75" x14ac:dyDescent="0.2">
      <c r="A17" s="245" t="s">
        <v>322</v>
      </c>
      <c r="D17" s="246" t="s">
        <v>340</v>
      </c>
    </row>
    <row r="18" spans="1:8" ht="11.25" customHeight="1" x14ac:dyDescent="0.2">
      <c r="A18" s="927" t="s">
        <v>69</v>
      </c>
      <c r="B18" s="541" t="s">
        <v>184</v>
      </c>
      <c r="C18" s="542" t="s">
        <v>68</v>
      </c>
      <c r="D18" s="541" t="s">
        <v>98</v>
      </c>
      <c r="H18" s="240"/>
    </row>
    <row r="19" spans="1:8" ht="11.25" customHeight="1" x14ac:dyDescent="0.2">
      <c r="A19" s="928"/>
      <c r="B19" s="543" t="s">
        <v>75</v>
      </c>
      <c r="C19" s="544" t="s">
        <v>76</v>
      </c>
      <c r="D19" s="543" t="s">
        <v>244</v>
      </c>
      <c r="H19" s="240"/>
    </row>
    <row r="20" spans="1:8" ht="11.25" customHeight="1" x14ac:dyDescent="0.2">
      <c r="A20" s="247" t="s">
        <v>446</v>
      </c>
      <c r="B20" s="624">
        <f>B21+B22+B23+B24</f>
        <v>0</v>
      </c>
      <c r="C20" s="623">
        <f>C21+C22+C23+C24</f>
        <v>0</v>
      </c>
      <c r="D20" s="624">
        <f>B20-C20</f>
        <v>0</v>
      </c>
      <c r="H20" s="240"/>
    </row>
    <row r="21" spans="1:8" ht="11.25" customHeight="1" x14ac:dyDescent="0.2">
      <c r="A21" s="248" t="s">
        <v>526</v>
      </c>
      <c r="B21" s="622">
        <v>0</v>
      </c>
      <c r="C21" s="622">
        <v>0</v>
      </c>
      <c r="D21" s="624">
        <f>B21-C21</f>
        <v>0</v>
      </c>
      <c r="H21" s="240"/>
    </row>
    <row r="22" spans="1:8" ht="11.25" customHeight="1" x14ac:dyDescent="0.2">
      <c r="A22" s="248" t="s">
        <v>527</v>
      </c>
      <c r="B22" s="622">
        <v>0</v>
      </c>
      <c r="C22" s="622">
        <v>0</v>
      </c>
      <c r="D22" s="624">
        <f>B22-C22</f>
        <v>0</v>
      </c>
      <c r="H22" s="240"/>
    </row>
    <row r="23" spans="1:8" ht="11.25" customHeight="1" x14ac:dyDescent="0.2">
      <c r="A23" s="248" t="s">
        <v>745</v>
      </c>
      <c r="B23" s="622"/>
      <c r="C23" s="622"/>
      <c r="D23" s="624">
        <f>B23-C23</f>
        <v>0</v>
      </c>
      <c r="H23" s="240"/>
    </row>
    <row r="24" spans="1:8" ht="11.25" customHeight="1" x14ac:dyDescent="0.2">
      <c r="A24" s="248" t="s">
        <v>746</v>
      </c>
      <c r="B24" s="622">
        <v>0</v>
      </c>
      <c r="C24" s="622">
        <v>0</v>
      </c>
      <c r="D24" s="624">
        <f>B24-C24</f>
        <v>0</v>
      </c>
      <c r="H24" s="240"/>
    </row>
    <row r="25" spans="1:8" s="242" customFormat="1" ht="11.25" customHeight="1" x14ac:dyDescent="0.2">
      <c r="A25" s="249"/>
      <c r="B25" s="250"/>
      <c r="C25" s="250"/>
      <c r="D25" s="250"/>
    </row>
    <row r="26" spans="1:8" ht="11.25" customHeight="1" x14ac:dyDescent="0.2">
      <c r="A26" s="545"/>
      <c r="B26" s="542" t="s">
        <v>185</v>
      </c>
      <c r="C26" s="546" t="s">
        <v>452</v>
      </c>
      <c r="D26" s="541" t="s">
        <v>452</v>
      </c>
      <c r="E26" s="546" t="s">
        <v>510</v>
      </c>
      <c r="F26" s="938" t="s">
        <v>538</v>
      </c>
      <c r="G26" s="542" t="s">
        <v>507</v>
      </c>
      <c r="H26" s="541" t="s">
        <v>727</v>
      </c>
    </row>
    <row r="27" spans="1:8" ht="11.25" customHeight="1" x14ac:dyDescent="0.2">
      <c r="A27" s="547" t="s">
        <v>97</v>
      </c>
      <c r="B27" s="548"/>
      <c r="C27" s="549" t="s">
        <v>453</v>
      </c>
      <c r="D27" s="550" t="s">
        <v>178</v>
      </c>
      <c r="E27" s="549" t="s">
        <v>509</v>
      </c>
      <c r="F27" s="939"/>
      <c r="G27" s="548" t="s">
        <v>508</v>
      </c>
      <c r="H27" s="550"/>
    </row>
    <row r="28" spans="1:8" ht="11.25" customHeight="1" x14ac:dyDescent="0.2">
      <c r="A28" s="551"/>
      <c r="B28" s="544" t="s">
        <v>99</v>
      </c>
      <c r="C28" s="544" t="s">
        <v>100</v>
      </c>
      <c r="D28" s="543"/>
      <c r="E28" s="544" t="s">
        <v>177</v>
      </c>
      <c r="F28" s="940"/>
      <c r="G28" s="544" t="s">
        <v>101</v>
      </c>
      <c r="H28" s="543" t="s">
        <v>726</v>
      </c>
    </row>
    <row r="29" spans="1:8" ht="11.25" customHeight="1" x14ac:dyDescent="0.2">
      <c r="A29" s="251" t="s">
        <v>89</v>
      </c>
      <c r="B29" s="622">
        <f t="shared" ref="B29:G29" si="0">B30+B34</f>
        <v>0</v>
      </c>
      <c r="C29" s="622">
        <f t="shared" si="0"/>
        <v>0</v>
      </c>
      <c r="D29" s="622">
        <f t="shared" si="0"/>
        <v>0</v>
      </c>
      <c r="E29" s="622">
        <f t="shared" si="0"/>
        <v>0</v>
      </c>
      <c r="F29" s="622">
        <f t="shared" si="0"/>
        <v>0</v>
      </c>
      <c r="G29" s="622">
        <f t="shared" si="0"/>
        <v>0</v>
      </c>
      <c r="H29" s="624">
        <f>B29-E29</f>
        <v>0</v>
      </c>
    </row>
    <row r="30" spans="1:8" ht="11.25" customHeight="1" x14ac:dyDescent="0.2">
      <c r="A30" s="242" t="s">
        <v>140</v>
      </c>
      <c r="B30" s="622">
        <f t="shared" ref="B30:G30" si="1">B31+B32+B33</f>
        <v>0</v>
      </c>
      <c r="C30" s="622">
        <f t="shared" si="1"/>
        <v>0</v>
      </c>
      <c r="D30" s="622">
        <f t="shared" si="1"/>
        <v>0</v>
      </c>
      <c r="E30" s="622">
        <f t="shared" si="1"/>
        <v>0</v>
      </c>
      <c r="F30" s="622">
        <f t="shared" si="1"/>
        <v>0</v>
      </c>
      <c r="G30" s="622">
        <f t="shared" si="1"/>
        <v>0</v>
      </c>
      <c r="H30" s="624">
        <f t="shared" ref="H30:H35" si="2">B30-C30</f>
        <v>0</v>
      </c>
    </row>
    <row r="31" spans="1:8" ht="11.25" customHeight="1" x14ac:dyDescent="0.2">
      <c r="A31" s="242" t="s">
        <v>186</v>
      </c>
      <c r="B31" s="622">
        <v>0</v>
      </c>
      <c r="C31" s="622">
        <v>0</v>
      </c>
      <c r="D31" s="622">
        <v>0</v>
      </c>
      <c r="E31" s="622">
        <v>0</v>
      </c>
      <c r="F31" s="622"/>
      <c r="G31" s="622">
        <v>0</v>
      </c>
      <c r="H31" s="624">
        <f t="shared" si="2"/>
        <v>0</v>
      </c>
    </row>
    <row r="32" spans="1:8" ht="11.25" customHeight="1" x14ac:dyDescent="0.2">
      <c r="A32" s="242" t="s">
        <v>187</v>
      </c>
      <c r="B32" s="622"/>
      <c r="C32" s="622"/>
      <c r="D32" s="622"/>
      <c r="E32" s="622"/>
      <c r="F32" s="622"/>
      <c r="G32" s="622"/>
      <c r="H32" s="624">
        <f t="shared" si="2"/>
        <v>0</v>
      </c>
    </row>
    <row r="33" spans="1:13" ht="11.25" customHeight="1" x14ac:dyDescent="0.2">
      <c r="A33" s="242" t="s">
        <v>188</v>
      </c>
      <c r="B33" s="622"/>
      <c r="C33" s="622"/>
      <c r="D33" s="622"/>
      <c r="E33" s="622"/>
      <c r="F33" s="622"/>
      <c r="G33" s="622"/>
      <c r="H33" s="624">
        <f t="shared" si="2"/>
        <v>0</v>
      </c>
    </row>
    <row r="34" spans="1:13" ht="11.25" customHeight="1" x14ac:dyDescent="0.2">
      <c r="A34" s="242" t="s">
        <v>189</v>
      </c>
      <c r="B34" s="622">
        <f t="shared" ref="B34:G34" si="3">B35</f>
        <v>0</v>
      </c>
      <c r="C34" s="622">
        <f t="shared" si="3"/>
        <v>0</v>
      </c>
      <c r="D34" s="622">
        <f t="shared" si="3"/>
        <v>0</v>
      </c>
      <c r="E34" s="622">
        <f t="shared" si="3"/>
        <v>0</v>
      </c>
      <c r="F34" s="622">
        <f t="shared" si="3"/>
        <v>0</v>
      </c>
      <c r="G34" s="622">
        <f t="shared" si="3"/>
        <v>0</v>
      </c>
      <c r="H34" s="624">
        <f t="shared" si="2"/>
        <v>0</v>
      </c>
    </row>
    <row r="35" spans="1:13" ht="11.25" customHeight="1" x14ac:dyDescent="0.2">
      <c r="A35" s="242" t="s">
        <v>190</v>
      </c>
      <c r="B35" s="622"/>
      <c r="C35" s="622"/>
      <c r="D35" s="622"/>
      <c r="E35" s="622"/>
      <c r="F35" s="622"/>
      <c r="G35" s="622"/>
      <c r="H35" s="624">
        <f t="shared" si="2"/>
        <v>0</v>
      </c>
    </row>
    <row r="36" spans="1:13" ht="11.25" customHeight="1" x14ac:dyDescent="0.2">
      <c r="A36" s="249"/>
      <c r="B36" s="252"/>
      <c r="C36" s="252"/>
      <c r="D36" s="252"/>
      <c r="E36" s="252"/>
      <c r="F36" s="252"/>
      <c r="G36" s="252"/>
      <c r="H36" s="252"/>
    </row>
    <row r="37" spans="1:13" ht="11.25" customHeight="1" x14ac:dyDescent="0.2">
      <c r="A37" s="931" t="s">
        <v>192</v>
      </c>
      <c r="B37" s="541" t="s">
        <v>5</v>
      </c>
      <c r="C37" s="552" t="s">
        <v>112</v>
      </c>
      <c r="D37" s="541" t="s">
        <v>191</v>
      </c>
      <c r="E37" s="242"/>
      <c r="F37" s="242"/>
      <c r="G37" s="242"/>
      <c r="I37" s="242"/>
    </row>
    <row r="38" spans="1:13" ht="11.25" customHeight="1" x14ac:dyDescent="0.2">
      <c r="A38" s="932"/>
      <c r="B38" s="543" t="s">
        <v>309</v>
      </c>
      <c r="C38" s="553" t="s">
        <v>728</v>
      </c>
      <c r="D38" s="543" t="s">
        <v>729</v>
      </c>
      <c r="E38" s="242"/>
      <c r="F38" s="242"/>
      <c r="G38" s="242"/>
      <c r="I38" s="242"/>
    </row>
    <row r="39" spans="1:13" ht="11.25" customHeight="1" x14ac:dyDescent="0.2">
      <c r="A39" s="253" t="s">
        <v>90</v>
      </c>
      <c r="B39" s="627"/>
      <c r="C39" s="728">
        <f>C20-(E29+G29)</f>
        <v>0</v>
      </c>
      <c r="D39" s="627">
        <f>B39+C39</f>
        <v>0</v>
      </c>
      <c r="E39" s="242"/>
      <c r="F39" s="242"/>
      <c r="G39" s="242"/>
      <c r="I39" s="242"/>
    </row>
    <row r="40" spans="1:13" ht="16.5" customHeight="1" x14ac:dyDescent="0.2">
      <c r="A40" s="933" t="s">
        <v>1133</v>
      </c>
      <c r="B40" s="934"/>
      <c r="C40" s="934"/>
      <c r="D40" s="934"/>
      <c r="E40" s="935"/>
      <c r="F40" s="935"/>
      <c r="G40" s="935"/>
      <c r="H40" s="935"/>
      <c r="I40" s="254"/>
      <c r="J40" s="254"/>
      <c r="K40" s="254"/>
      <c r="L40" s="254"/>
      <c r="M40" s="254"/>
    </row>
    <row r="41" spans="1:13" ht="11.25" customHeight="1" x14ac:dyDescent="0.2">
      <c r="A41" s="936"/>
      <c r="B41" s="936"/>
      <c r="C41" s="936"/>
      <c r="D41" s="936"/>
      <c r="E41" s="936"/>
      <c r="F41" s="936"/>
      <c r="G41" s="936"/>
      <c r="H41" s="936"/>
    </row>
    <row r="42" spans="1:13" ht="11.25" customHeight="1" x14ac:dyDescent="0.2">
      <c r="A42" s="439"/>
      <c r="B42" s="439"/>
      <c r="C42" s="439"/>
      <c r="D42" s="439"/>
      <c r="E42" s="439"/>
      <c r="F42" s="439"/>
      <c r="G42" s="439"/>
      <c r="H42" s="439"/>
    </row>
    <row r="43" spans="1:13" ht="11.25" customHeight="1" x14ac:dyDescent="0.2">
      <c r="A43" s="439"/>
      <c r="B43" s="439"/>
      <c r="C43" s="439"/>
      <c r="D43" s="439"/>
      <c r="E43" s="439"/>
      <c r="F43" s="439"/>
      <c r="G43" s="439"/>
      <c r="H43" s="439"/>
    </row>
    <row r="44" spans="1:13" ht="11.25" customHeight="1" x14ac:dyDescent="0.2">
      <c r="A44" s="937"/>
      <c r="B44" s="937"/>
      <c r="C44" s="937"/>
      <c r="D44" s="937"/>
      <c r="E44" s="937"/>
      <c r="F44" s="937"/>
      <c r="G44" s="937"/>
      <c r="H44" s="937"/>
    </row>
    <row r="45" spans="1:13" ht="11.25" customHeight="1" x14ac:dyDescent="0.2">
      <c r="A45" s="930"/>
      <c r="B45" s="930"/>
      <c r="C45" s="930"/>
      <c r="D45" s="930"/>
      <c r="E45" s="930"/>
      <c r="F45" s="930"/>
      <c r="G45" s="930"/>
      <c r="H45" s="930"/>
    </row>
    <row r="46" spans="1:13" s="256" customFormat="1" ht="11.25" customHeight="1" x14ac:dyDescent="0.2">
      <c r="A46" s="459" t="s">
        <v>1118</v>
      </c>
      <c r="C46" s="459" t="s">
        <v>1120</v>
      </c>
      <c r="D46" s="459"/>
      <c r="F46" s="460" t="s">
        <v>1122</v>
      </c>
    </row>
    <row r="47" spans="1:13" s="256" customFormat="1" ht="11.25" customHeight="1" x14ac:dyDescent="0.2">
      <c r="A47" s="459" t="s">
        <v>1119</v>
      </c>
      <c r="C47" s="459" t="s">
        <v>1121</v>
      </c>
      <c r="D47" s="459"/>
      <c r="F47" s="459" t="s">
        <v>1123</v>
      </c>
    </row>
    <row r="48" spans="1:13" s="256" customFormat="1" ht="11.25" customHeight="1" x14ac:dyDescent="0.2">
      <c r="A48" s="462"/>
      <c r="C48" s="500" t="s">
        <v>1137</v>
      </c>
      <c r="D48" s="500"/>
      <c r="F48" s="462" t="s">
        <v>1138</v>
      </c>
    </row>
  </sheetData>
  <mergeCells count="10">
    <mergeCell ref="A18:A19"/>
    <mergeCell ref="A11:F11"/>
    <mergeCell ref="A14:F14"/>
    <mergeCell ref="A15:F15"/>
    <mergeCell ref="A45:H45"/>
    <mergeCell ref="A37:A38"/>
    <mergeCell ref="A40:H40"/>
    <mergeCell ref="A41:H41"/>
    <mergeCell ref="A44:H44"/>
    <mergeCell ref="F26:F28"/>
  </mergeCells>
  <printOptions horizontalCentered="1"/>
  <pageMargins left="0.28000000000000003" right="0.3" top="0.59055118110236227" bottom="0.39370078740157483" header="0" footer="0.19685039370078741"/>
  <pageSetup paperSize="9" scale="73" orientation="landscape" r:id="rId1"/>
  <headerFooter alignWithMargins="0"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2:K205"/>
  <sheetViews>
    <sheetView showGridLines="0" zoomScaleNormal="100" workbookViewId="0"/>
  </sheetViews>
  <sheetFormatPr defaultRowHeight="12.75" x14ac:dyDescent="0.2"/>
  <cols>
    <col min="1" max="1" width="78.42578125" style="256" customWidth="1"/>
    <col min="2" max="14" width="14.85546875" style="256" customWidth="1"/>
    <col min="15" max="16384" width="9.140625" style="256"/>
  </cols>
  <sheetData>
    <row r="2" spans="1:7" ht="25.5" customHeight="1" x14ac:dyDescent="0.35">
      <c r="A2" s="430" t="s">
        <v>1113</v>
      </c>
    </row>
    <row r="3" spans="1:7" ht="15.75" customHeight="1" x14ac:dyDescent="0.25">
      <c r="A3" s="431" t="s">
        <v>1114</v>
      </c>
    </row>
    <row r="4" spans="1:7" ht="15.75" customHeight="1" x14ac:dyDescent="0.25">
      <c r="A4" s="431" t="s">
        <v>1115</v>
      </c>
    </row>
    <row r="5" spans="1:7" ht="15.75" customHeight="1" x14ac:dyDescent="0.25">
      <c r="A5" s="431" t="s">
        <v>1116</v>
      </c>
    </row>
    <row r="6" spans="1:7" ht="15.75" x14ac:dyDescent="0.25">
      <c r="A6" s="40" t="s">
        <v>531</v>
      </c>
      <c r="B6" s="255"/>
      <c r="C6" s="255"/>
      <c r="D6" s="255"/>
      <c r="E6" s="255"/>
    </row>
    <row r="7" spans="1:7" x14ac:dyDescent="0.2">
      <c r="A7" s="39"/>
      <c r="B7" s="39"/>
      <c r="C7" s="39"/>
      <c r="D7" s="39"/>
      <c r="E7" s="39"/>
    </row>
    <row r="8" spans="1:7" x14ac:dyDescent="0.2">
      <c r="A8" s="332" t="s">
        <v>1113</v>
      </c>
      <c r="B8" s="42"/>
      <c r="C8" s="42"/>
      <c r="D8" s="42"/>
      <c r="E8" s="42"/>
      <c r="F8" s="42"/>
      <c r="G8" s="42"/>
    </row>
    <row r="9" spans="1:7" x14ac:dyDescent="0.2">
      <c r="A9" s="42" t="s">
        <v>64</v>
      </c>
      <c r="B9" s="42"/>
      <c r="C9" s="42"/>
      <c r="D9" s="42"/>
      <c r="E9" s="42"/>
      <c r="F9" s="42"/>
      <c r="G9" s="42"/>
    </row>
    <row r="10" spans="1:7" x14ac:dyDescent="0.2">
      <c r="A10" s="43" t="s">
        <v>332</v>
      </c>
      <c r="B10" s="43"/>
      <c r="C10" s="43"/>
      <c r="D10" s="43"/>
      <c r="E10" s="43"/>
      <c r="F10" s="43"/>
      <c r="G10" s="43"/>
    </row>
    <row r="11" spans="1:7" x14ac:dyDescent="0.2">
      <c r="A11" s="798" t="s">
        <v>66</v>
      </c>
      <c r="B11" s="798"/>
      <c r="C11" s="798"/>
      <c r="D11" s="798"/>
      <c r="E11" s="798"/>
      <c r="F11" s="798"/>
      <c r="G11" s="798"/>
    </row>
    <row r="12" spans="1:7" s="435" customFormat="1" x14ac:dyDescent="0.2">
      <c r="A12" s="436" t="s">
        <v>1136</v>
      </c>
      <c r="B12" s="436"/>
      <c r="C12" s="436"/>
      <c r="D12" s="436"/>
      <c r="E12" s="436"/>
    </row>
    <row r="13" spans="1:7" x14ac:dyDescent="0.2">
      <c r="A13" s="229" t="s">
        <v>1117</v>
      </c>
      <c r="B13" s="212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39"/>
      <c r="D13" s="39"/>
      <c r="E13" s="39"/>
      <c r="F13" s="39"/>
      <c r="G13" s="39"/>
    </row>
    <row r="14" spans="1:7" hidden="1" x14ac:dyDescent="0.2">
      <c r="A14" s="798"/>
      <c r="B14" s="798"/>
      <c r="C14" s="798"/>
      <c r="D14" s="798"/>
      <c r="E14" s="798"/>
      <c r="F14" s="798"/>
      <c r="G14" s="798"/>
    </row>
    <row r="15" spans="1:7" hidden="1" x14ac:dyDescent="0.2">
      <c r="A15" s="798"/>
      <c r="B15" s="798"/>
      <c r="C15" s="798"/>
      <c r="D15" s="798"/>
      <c r="E15" s="798"/>
      <c r="F15" s="798"/>
      <c r="G15" s="798"/>
    </row>
    <row r="16" spans="1:7" x14ac:dyDescent="0.2">
      <c r="A16" s="39"/>
      <c r="B16" s="39"/>
      <c r="C16" s="39"/>
      <c r="D16" s="39"/>
      <c r="E16" s="39"/>
    </row>
    <row r="17" spans="1:7" x14ac:dyDescent="0.2">
      <c r="A17" s="257" t="s">
        <v>339</v>
      </c>
      <c r="B17" s="45"/>
      <c r="C17" s="45"/>
      <c r="D17" s="45"/>
      <c r="E17" s="47" t="s">
        <v>340</v>
      </c>
    </row>
    <row r="18" spans="1:7" x14ac:dyDescent="0.2">
      <c r="A18" s="943" t="s">
        <v>333</v>
      </c>
      <c r="B18" s="554" t="s">
        <v>67</v>
      </c>
      <c r="C18" s="554" t="s">
        <v>67</v>
      </c>
      <c r="D18" s="957" t="s">
        <v>68</v>
      </c>
      <c r="E18" s="958"/>
    </row>
    <row r="19" spans="1:7" x14ac:dyDescent="0.2">
      <c r="A19" s="944"/>
      <c r="B19" s="555" t="s">
        <v>70</v>
      </c>
      <c r="C19" s="555" t="s">
        <v>71</v>
      </c>
      <c r="D19" s="556" t="str">
        <f>CONCATENATE("Até o  ", B13)</f>
        <v>Até o  Bimestre</v>
      </c>
      <c r="E19" s="554" t="s">
        <v>73</v>
      </c>
    </row>
    <row r="20" spans="1:7" x14ac:dyDescent="0.2">
      <c r="A20" s="945"/>
      <c r="B20" s="557"/>
      <c r="C20" s="558" t="s">
        <v>75</v>
      </c>
      <c r="D20" s="558" t="s">
        <v>76</v>
      </c>
      <c r="E20" s="555" t="s">
        <v>157</v>
      </c>
      <c r="G20" s="258"/>
    </row>
    <row r="21" spans="1:7" x14ac:dyDescent="0.2">
      <c r="A21" s="259" t="s">
        <v>799</v>
      </c>
      <c r="B21" s="643">
        <f>B22+B25+B28+B31</f>
        <v>286915000</v>
      </c>
      <c r="C21" s="643">
        <f>C22+C25+C28+C31</f>
        <v>317330000</v>
      </c>
      <c r="D21" s="643">
        <f>D22+D25+D28+D31</f>
        <v>263892179.06</v>
      </c>
      <c r="E21" s="643">
        <f t="shared" ref="E21:E41" si="0">IF(C21&gt;0,D21/C21*100,0)</f>
        <v>83.16017365518546</v>
      </c>
      <c r="G21" s="258"/>
    </row>
    <row r="22" spans="1:7" x14ac:dyDescent="0.2">
      <c r="A22" s="260" t="s">
        <v>787</v>
      </c>
      <c r="B22" s="729">
        <f>SUM(B23:B24)</f>
        <v>125330000</v>
      </c>
      <c r="C22" s="729">
        <f>SUM(C23:C24)</f>
        <v>130330000</v>
      </c>
      <c r="D22" s="729">
        <f>SUM(D23:D24)</f>
        <v>110136753.03</v>
      </c>
      <c r="E22" s="729">
        <f t="shared" si="0"/>
        <v>84.506063860968311</v>
      </c>
      <c r="F22" s="261"/>
      <c r="G22" s="258"/>
    </row>
    <row r="23" spans="1:7" x14ac:dyDescent="0.2">
      <c r="A23" s="262" t="s">
        <v>788</v>
      </c>
      <c r="B23" s="730">
        <v>109000000</v>
      </c>
      <c r="C23" s="730">
        <v>114000000</v>
      </c>
      <c r="D23" s="730">
        <v>89877840.170000002</v>
      </c>
      <c r="E23" s="730">
        <f t="shared" si="0"/>
        <v>78.840210675438598</v>
      </c>
      <c r="F23" s="263"/>
      <c r="G23" s="258"/>
    </row>
    <row r="24" spans="1:7" x14ac:dyDescent="0.2">
      <c r="A24" s="262" t="s">
        <v>789</v>
      </c>
      <c r="B24" s="730">
        <v>16330000</v>
      </c>
      <c r="C24" s="730">
        <v>16330000</v>
      </c>
      <c r="D24" s="730">
        <v>20258912.859999999</v>
      </c>
      <c r="E24" s="730">
        <f t="shared" si="0"/>
        <v>124.05947862829147</v>
      </c>
      <c r="F24" s="263"/>
      <c r="G24" s="258"/>
    </row>
    <row r="25" spans="1:7" x14ac:dyDescent="0.2">
      <c r="A25" s="262" t="s">
        <v>790</v>
      </c>
      <c r="B25" s="730">
        <f>SUM(B26:B27)</f>
        <v>30405000</v>
      </c>
      <c r="C25" s="730">
        <f>SUM(C26:C27)</f>
        <v>50587000</v>
      </c>
      <c r="D25" s="730">
        <f>SUM(D26:D27)</f>
        <v>45787626.240000002</v>
      </c>
      <c r="E25" s="730">
        <f t="shared" si="0"/>
        <v>90.512634155020066</v>
      </c>
      <c r="F25" s="263"/>
      <c r="G25" s="258"/>
    </row>
    <row r="26" spans="1:7" x14ac:dyDescent="0.2">
      <c r="A26" s="262" t="s">
        <v>791</v>
      </c>
      <c r="B26" s="730">
        <v>30000000</v>
      </c>
      <c r="C26" s="730">
        <v>50182000</v>
      </c>
      <c r="D26" s="730">
        <v>45664182.75</v>
      </c>
      <c r="E26" s="730">
        <f t="shared" si="0"/>
        <v>90.997135925232158</v>
      </c>
      <c r="F26" s="263"/>
      <c r="G26" s="258"/>
    </row>
    <row r="27" spans="1:7" x14ac:dyDescent="0.2">
      <c r="A27" s="262" t="s">
        <v>792</v>
      </c>
      <c r="B27" s="730">
        <v>405000</v>
      </c>
      <c r="C27" s="730">
        <v>405000</v>
      </c>
      <c r="D27" s="730">
        <v>123443.49</v>
      </c>
      <c r="E27" s="730">
        <f t="shared" si="0"/>
        <v>30.479874074074075</v>
      </c>
      <c r="F27" s="263"/>
      <c r="G27" s="258"/>
    </row>
    <row r="28" spans="1:7" x14ac:dyDescent="0.2">
      <c r="A28" s="262" t="s">
        <v>793</v>
      </c>
      <c r="B28" s="730">
        <f>SUM(B29:B30)</f>
        <v>90380000</v>
      </c>
      <c r="C28" s="730">
        <f>SUM(C29:C30)</f>
        <v>95380000</v>
      </c>
      <c r="D28" s="730">
        <f>SUM(D29:D30)</f>
        <v>80850937.159999996</v>
      </c>
      <c r="E28" s="730">
        <f t="shared" si="0"/>
        <v>84.767180918431535</v>
      </c>
      <c r="F28" s="263"/>
      <c r="G28" s="258"/>
    </row>
    <row r="29" spans="1:7" x14ac:dyDescent="0.2">
      <c r="A29" s="262" t="s">
        <v>794</v>
      </c>
      <c r="B29" s="730">
        <v>85500000</v>
      </c>
      <c r="C29" s="730">
        <v>90500000</v>
      </c>
      <c r="D29" s="730">
        <v>75970972.459999993</v>
      </c>
      <c r="E29" s="730">
        <f t="shared" si="0"/>
        <v>83.945825922651935</v>
      </c>
      <c r="F29" s="263"/>
      <c r="G29" s="258"/>
    </row>
    <row r="30" spans="1:7" x14ac:dyDescent="0.2">
      <c r="A30" s="262" t="s">
        <v>795</v>
      </c>
      <c r="B30" s="730">
        <v>4880000</v>
      </c>
      <c r="C30" s="730">
        <v>4880000</v>
      </c>
      <c r="D30" s="730">
        <v>4879964.7</v>
      </c>
      <c r="E30" s="730">
        <f t="shared" si="0"/>
        <v>99.999276639344274</v>
      </c>
      <c r="F30" s="263"/>
      <c r="G30" s="258"/>
    </row>
    <row r="31" spans="1:7" x14ac:dyDescent="0.2">
      <c r="A31" s="262" t="s">
        <v>812</v>
      </c>
      <c r="B31" s="730">
        <v>40800000</v>
      </c>
      <c r="C31" s="730">
        <v>41033000</v>
      </c>
      <c r="D31" s="730">
        <v>27116862.629999999</v>
      </c>
      <c r="E31" s="730">
        <f t="shared" si="0"/>
        <v>66.085498574318223</v>
      </c>
      <c r="F31" s="263"/>
      <c r="G31" s="258"/>
    </row>
    <row r="32" spans="1:7" x14ac:dyDescent="0.2">
      <c r="A32" s="264" t="s">
        <v>461</v>
      </c>
      <c r="B32" s="648">
        <f>SUM(B33:B38)</f>
        <v>401805000</v>
      </c>
      <c r="C32" s="648">
        <f>SUM(C33:C38)</f>
        <v>443538000</v>
      </c>
      <c r="D32" s="648">
        <f>SUM(D33:D38)</f>
        <v>339806491.11000001</v>
      </c>
      <c r="E32" s="648">
        <f t="shared" si="0"/>
        <v>76.612712126131242</v>
      </c>
      <c r="G32" s="258"/>
    </row>
    <row r="33" spans="1:10" x14ac:dyDescent="0.2">
      <c r="A33" s="264" t="s">
        <v>481</v>
      </c>
      <c r="B33" s="648">
        <v>71000000</v>
      </c>
      <c r="C33" s="648">
        <v>71000000</v>
      </c>
      <c r="D33" s="648">
        <v>58078477.119999997</v>
      </c>
      <c r="E33" s="648">
        <f t="shared" si="0"/>
        <v>81.800671999999992</v>
      </c>
    </row>
    <row r="34" spans="1:10" x14ac:dyDescent="0.2">
      <c r="A34" s="264" t="s">
        <v>482</v>
      </c>
      <c r="B34" s="648">
        <v>1000000</v>
      </c>
      <c r="C34" s="648">
        <v>1000000</v>
      </c>
      <c r="D34" s="648">
        <v>58423.17</v>
      </c>
      <c r="E34" s="648">
        <f t="shared" si="0"/>
        <v>5.8423169999999995</v>
      </c>
    </row>
    <row r="35" spans="1:10" x14ac:dyDescent="0.2">
      <c r="A35" s="264" t="s">
        <v>483</v>
      </c>
      <c r="B35" s="648">
        <v>66000000</v>
      </c>
      <c r="C35" s="648">
        <v>66000000</v>
      </c>
      <c r="D35" s="648">
        <v>65360598.460000001</v>
      </c>
      <c r="E35" s="648">
        <f t="shared" si="0"/>
        <v>99.031209787878794</v>
      </c>
    </row>
    <row r="36" spans="1:10" x14ac:dyDescent="0.2">
      <c r="A36" s="264" t="s">
        <v>484</v>
      </c>
      <c r="B36" s="648">
        <v>262000000</v>
      </c>
      <c r="C36" s="648">
        <v>303733000</v>
      </c>
      <c r="D36" s="648">
        <v>214680295.47</v>
      </c>
      <c r="E36" s="648">
        <f t="shared" si="0"/>
        <v>70.680596270408543</v>
      </c>
    </row>
    <row r="37" spans="1:10" x14ac:dyDescent="0.2">
      <c r="A37" s="264" t="s">
        <v>335</v>
      </c>
      <c r="B37" s="648">
        <v>1800000</v>
      </c>
      <c r="C37" s="648">
        <v>1800000</v>
      </c>
      <c r="D37" s="648">
        <v>1628696.89</v>
      </c>
      <c r="E37" s="648">
        <f t="shared" si="0"/>
        <v>90.483160555555557</v>
      </c>
    </row>
    <row r="38" spans="1:10" x14ac:dyDescent="0.2">
      <c r="A38" s="264" t="s">
        <v>336</v>
      </c>
      <c r="B38" s="648">
        <f>SUM(B39:B40)</f>
        <v>5000</v>
      </c>
      <c r="C38" s="648">
        <f>SUM(C39:C40)</f>
        <v>5000</v>
      </c>
      <c r="D38" s="648">
        <f>SUM(D39:D40)</f>
        <v>0</v>
      </c>
      <c r="E38" s="648">
        <f t="shared" si="0"/>
        <v>0</v>
      </c>
    </row>
    <row r="39" spans="1:10" x14ac:dyDescent="0.2">
      <c r="A39" s="264" t="s">
        <v>337</v>
      </c>
      <c r="B39" s="648">
        <v>5000</v>
      </c>
      <c r="C39" s="648">
        <v>5000</v>
      </c>
      <c r="D39" s="648">
        <v>0</v>
      </c>
      <c r="E39" s="648">
        <f t="shared" si="0"/>
        <v>0</v>
      </c>
    </row>
    <row r="40" spans="1:10" x14ac:dyDescent="0.2">
      <c r="A40" s="265" t="s">
        <v>338</v>
      </c>
      <c r="B40" s="651"/>
      <c r="C40" s="651"/>
      <c r="D40" s="651"/>
      <c r="E40" s="651">
        <f t="shared" si="0"/>
        <v>0</v>
      </c>
    </row>
    <row r="41" spans="1:10" ht="21.75" x14ac:dyDescent="0.2">
      <c r="A41" s="266" t="s">
        <v>800</v>
      </c>
      <c r="B41" s="644">
        <f>B21+B32</f>
        <v>688720000</v>
      </c>
      <c r="C41" s="644">
        <f>C21+C32</f>
        <v>760868000</v>
      </c>
      <c r="D41" s="644">
        <f>D21+D32</f>
        <v>603698670.17000008</v>
      </c>
      <c r="E41" s="651">
        <f t="shared" si="0"/>
        <v>79.343417014515012</v>
      </c>
    </row>
    <row r="42" spans="1:10" x14ac:dyDescent="0.2">
      <c r="A42" s="267"/>
      <c r="B42" s="268"/>
      <c r="C42" s="267"/>
      <c r="D42" s="267"/>
      <c r="E42" s="267"/>
      <c r="F42" s="267"/>
      <c r="G42" s="267"/>
      <c r="H42" s="269"/>
    </row>
    <row r="43" spans="1:10" ht="31.5" customHeight="1" x14ac:dyDescent="0.2">
      <c r="A43" s="559" t="s">
        <v>801</v>
      </c>
      <c r="B43" s="554" t="s">
        <v>94</v>
      </c>
      <c r="C43" s="554" t="s">
        <v>94</v>
      </c>
      <c r="D43" s="941" t="s">
        <v>95</v>
      </c>
      <c r="E43" s="956"/>
      <c r="F43" s="941" t="s">
        <v>96</v>
      </c>
      <c r="G43" s="956"/>
      <c r="H43" s="941" t="s">
        <v>796</v>
      </c>
      <c r="I43" s="956"/>
      <c r="J43" s="954" t="s">
        <v>541</v>
      </c>
    </row>
    <row r="44" spans="1:10" x14ac:dyDescent="0.2">
      <c r="A44" s="560" t="s">
        <v>195</v>
      </c>
      <c r="B44" s="555" t="s">
        <v>70</v>
      </c>
      <c r="C44" s="555" t="s">
        <v>71</v>
      </c>
      <c r="D44" s="554" t="str">
        <f>CONCATENATE("Até o  ", B13)</f>
        <v>Até o  Bimestre</v>
      </c>
      <c r="E44" s="561" t="s">
        <v>73</v>
      </c>
      <c r="F44" s="554" t="str">
        <f>CONCATENATE("Até o  ", B13)</f>
        <v>Até o  Bimestre</v>
      </c>
      <c r="G44" s="561" t="s">
        <v>73</v>
      </c>
      <c r="H44" s="554" t="str">
        <f>CONCATENATE("Até o  ", B13)</f>
        <v>Até o  Bimestre</v>
      </c>
      <c r="I44" s="561" t="s">
        <v>73</v>
      </c>
      <c r="J44" s="955"/>
    </row>
    <row r="45" spans="1:10" x14ac:dyDescent="0.2">
      <c r="A45" s="560"/>
      <c r="B45" s="562"/>
      <c r="C45" s="555" t="s">
        <v>91</v>
      </c>
      <c r="D45" s="555" t="s">
        <v>99</v>
      </c>
      <c r="E45" s="292" t="s">
        <v>158</v>
      </c>
      <c r="F45" s="555" t="s">
        <v>100</v>
      </c>
      <c r="G45" s="292" t="s">
        <v>797</v>
      </c>
      <c r="H45" s="555" t="s">
        <v>177</v>
      </c>
      <c r="I45" s="292" t="s">
        <v>798</v>
      </c>
      <c r="J45" s="563" t="s">
        <v>101</v>
      </c>
    </row>
    <row r="46" spans="1:10" x14ac:dyDescent="0.2">
      <c r="A46" s="270" t="s">
        <v>802</v>
      </c>
      <c r="B46" s="731">
        <f>SUM(B47:B48)</f>
        <v>37427000</v>
      </c>
      <c r="C46" s="731">
        <f>SUM(C47:C48)</f>
        <v>38299003.850000001</v>
      </c>
      <c r="D46" s="731">
        <f>SUM(D47:D48)</f>
        <v>25929855.079999998</v>
      </c>
      <c r="E46" s="731">
        <f t="shared" ref="E46:E67" si="1">IF(C46&gt;0,D46/C46*100,0)</f>
        <v>67.703732403995659</v>
      </c>
      <c r="F46" s="731">
        <f>SUM(F47:F48)</f>
        <v>24575101.940000001</v>
      </c>
      <c r="G46" s="643">
        <f t="shared" ref="G46:G67" si="2">IF(C46&gt;0,F46/C46*100,0)</f>
        <v>64.166425936950318</v>
      </c>
      <c r="H46" s="643">
        <f>SUM(H47:H48)</f>
        <v>21717700.620000001</v>
      </c>
      <c r="I46" s="643">
        <f t="shared" ref="I46:I67" si="3">IF(C46&gt;0,H46/C46*100,0)</f>
        <v>56.70565402969352</v>
      </c>
      <c r="J46" s="732">
        <f>SUM(J47:J48)</f>
        <v>0</v>
      </c>
    </row>
    <row r="47" spans="1:10" x14ac:dyDescent="0.2">
      <c r="A47" s="271" t="s">
        <v>803</v>
      </c>
      <c r="B47" s="733">
        <v>37326000</v>
      </c>
      <c r="C47" s="733">
        <v>38198003.850000001</v>
      </c>
      <c r="D47" s="733">
        <v>25919265.079999998</v>
      </c>
      <c r="E47" s="733">
        <f t="shared" si="1"/>
        <v>67.855025047336341</v>
      </c>
      <c r="F47" s="733">
        <v>24570126.940000001</v>
      </c>
      <c r="G47" s="648">
        <f t="shared" si="2"/>
        <v>64.323065248342814</v>
      </c>
      <c r="H47" s="648">
        <v>21712725.620000001</v>
      </c>
      <c r="I47" s="648">
        <f t="shared" si="3"/>
        <v>56.842566185562603</v>
      </c>
      <c r="J47" s="734"/>
    </row>
    <row r="48" spans="1:10" x14ac:dyDescent="0.2">
      <c r="A48" s="271" t="s">
        <v>804</v>
      </c>
      <c r="B48" s="733">
        <v>101000</v>
      </c>
      <c r="C48" s="733">
        <v>101000</v>
      </c>
      <c r="D48" s="733">
        <v>10590</v>
      </c>
      <c r="E48" s="733">
        <f t="shared" si="1"/>
        <v>10.485148514851485</v>
      </c>
      <c r="F48" s="733">
        <v>4975</v>
      </c>
      <c r="G48" s="648">
        <f t="shared" si="2"/>
        <v>4.9257425742574261</v>
      </c>
      <c r="H48" s="648">
        <v>4975</v>
      </c>
      <c r="I48" s="648">
        <f t="shared" si="3"/>
        <v>4.9257425742574261</v>
      </c>
      <c r="J48" s="734"/>
    </row>
    <row r="49" spans="1:10" x14ac:dyDescent="0.2">
      <c r="A49" s="272" t="s">
        <v>805</v>
      </c>
      <c r="B49" s="735">
        <f>SUM(B50:B51)</f>
        <v>115650000</v>
      </c>
      <c r="C49" s="735">
        <f>SUM(C50:C51)</f>
        <v>162835911.88</v>
      </c>
      <c r="D49" s="735">
        <f>SUM(D50:D51)</f>
        <v>120039415.52000001</v>
      </c>
      <c r="E49" s="735">
        <f t="shared" si="1"/>
        <v>73.718023336560819</v>
      </c>
      <c r="F49" s="735">
        <f>SUM(F50:F51)</f>
        <v>100460708.64999999</v>
      </c>
      <c r="G49" s="648">
        <f t="shared" si="2"/>
        <v>61.694442884339495</v>
      </c>
      <c r="H49" s="648">
        <f>SUM(H50:H51)</f>
        <v>93892254.670000002</v>
      </c>
      <c r="I49" s="648">
        <f t="shared" si="3"/>
        <v>57.660655801278523</v>
      </c>
      <c r="J49" s="734">
        <f>SUM(J50:J51)</f>
        <v>0</v>
      </c>
    </row>
    <row r="50" spans="1:10" x14ac:dyDescent="0.2">
      <c r="A50" s="271" t="s">
        <v>803</v>
      </c>
      <c r="B50" s="733">
        <v>115546000</v>
      </c>
      <c r="C50" s="733">
        <v>161898911.88</v>
      </c>
      <c r="D50" s="733">
        <v>119895388.73</v>
      </c>
      <c r="E50" s="733">
        <f t="shared" si="1"/>
        <v>74.055710033966662</v>
      </c>
      <c r="F50" s="733">
        <v>100344990.70999999</v>
      </c>
      <c r="G50" s="648">
        <f t="shared" si="2"/>
        <v>61.980027873427602</v>
      </c>
      <c r="H50" s="648">
        <v>93811536.730000004</v>
      </c>
      <c r="I50" s="648">
        <f t="shared" si="3"/>
        <v>57.944513425472202</v>
      </c>
      <c r="J50" s="734"/>
    </row>
    <row r="51" spans="1:10" x14ac:dyDescent="0.2">
      <c r="A51" s="271" t="s">
        <v>806</v>
      </c>
      <c r="B51" s="733">
        <v>104000</v>
      </c>
      <c r="C51" s="733">
        <v>937000</v>
      </c>
      <c r="D51" s="733">
        <v>144026.79</v>
      </c>
      <c r="E51" s="733">
        <f t="shared" si="1"/>
        <v>15.371055496264677</v>
      </c>
      <c r="F51" s="733">
        <v>115717.94</v>
      </c>
      <c r="G51" s="648">
        <f t="shared" si="2"/>
        <v>12.349833511205976</v>
      </c>
      <c r="H51" s="648">
        <v>80717.94</v>
      </c>
      <c r="I51" s="648">
        <f t="shared" si="3"/>
        <v>8.6145080042689433</v>
      </c>
      <c r="J51" s="734"/>
    </row>
    <row r="52" spans="1:10" x14ac:dyDescent="0.2">
      <c r="A52" s="272" t="s">
        <v>807</v>
      </c>
      <c r="B52" s="735">
        <f>SUM(B53:B54)</f>
        <v>10804000</v>
      </c>
      <c r="C52" s="735">
        <f>SUM(C53:C54)</f>
        <v>14428027.369999999</v>
      </c>
      <c r="D52" s="735">
        <f>SUM(D53:D54)</f>
        <v>10434731.93</v>
      </c>
      <c r="E52" s="735">
        <f t="shared" si="1"/>
        <v>72.322651339688989</v>
      </c>
      <c r="F52" s="735">
        <f>SUM(F53:F54)</f>
        <v>9081763.5099999998</v>
      </c>
      <c r="G52" s="648">
        <f t="shared" si="2"/>
        <v>62.945288895719642</v>
      </c>
      <c r="H52" s="648">
        <f>SUM(H53:H54)</f>
        <v>8031573.6600000001</v>
      </c>
      <c r="I52" s="648">
        <f t="shared" si="3"/>
        <v>55.666470918262476</v>
      </c>
      <c r="J52" s="734">
        <f>SUM(J53:J54)</f>
        <v>0</v>
      </c>
    </row>
    <row r="53" spans="1:10" x14ac:dyDescent="0.2">
      <c r="A53" s="271" t="s">
        <v>803</v>
      </c>
      <c r="B53" s="733">
        <v>10794000</v>
      </c>
      <c r="C53" s="733">
        <v>14358027.369999999</v>
      </c>
      <c r="D53" s="733">
        <v>10427541.93</v>
      </c>
      <c r="E53" s="733">
        <f t="shared" si="1"/>
        <v>72.625171002163924</v>
      </c>
      <c r="F53" s="733">
        <v>9074573.5099999998</v>
      </c>
      <c r="G53" s="648">
        <f t="shared" si="2"/>
        <v>63.202090901154207</v>
      </c>
      <c r="H53" s="648">
        <v>8024383.6600000001</v>
      </c>
      <c r="I53" s="648">
        <f t="shared" si="3"/>
        <v>55.887786345681</v>
      </c>
      <c r="J53" s="734"/>
    </row>
    <row r="54" spans="1:10" x14ac:dyDescent="0.2">
      <c r="A54" s="271" t="s">
        <v>806</v>
      </c>
      <c r="B54" s="733">
        <v>10000</v>
      </c>
      <c r="C54" s="733">
        <v>70000</v>
      </c>
      <c r="D54" s="733">
        <v>7190</v>
      </c>
      <c r="E54" s="733">
        <f t="shared" si="1"/>
        <v>10.271428571428572</v>
      </c>
      <c r="F54" s="733">
        <v>7190</v>
      </c>
      <c r="G54" s="648">
        <f t="shared" si="2"/>
        <v>10.271428571428572</v>
      </c>
      <c r="H54" s="648">
        <v>7190</v>
      </c>
      <c r="I54" s="648">
        <f t="shared" si="3"/>
        <v>10.271428571428572</v>
      </c>
      <c r="J54" s="734"/>
    </row>
    <row r="55" spans="1:10" x14ac:dyDescent="0.2">
      <c r="A55" s="272" t="s">
        <v>808</v>
      </c>
      <c r="B55" s="735">
        <f>SUM(B56:B57)</f>
        <v>1794000</v>
      </c>
      <c r="C55" s="735">
        <f>SUM(C56:C57)</f>
        <v>1794000</v>
      </c>
      <c r="D55" s="735">
        <f>SUM(D56:D57)</f>
        <v>741818.54</v>
      </c>
      <c r="E55" s="735">
        <f t="shared" si="1"/>
        <v>41.349974358974364</v>
      </c>
      <c r="F55" s="735">
        <f>SUM(F56:F57)</f>
        <v>731890.41</v>
      </c>
      <c r="G55" s="648">
        <f t="shared" si="2"/>
        <v>40.796566889632111</v>
      </c>
      <c r="H55" s="648">
        <f>SUM(H56:H57)</f>
        <v>687749.95</v>
      </c>
      <c r="I55" s="648">
        <f t="shared" si="3"/>
        <v>38.336117614269789</v>
      </c>
      <c r="J55" s="734">
        <f>SUM(J56:J57)</f>
        <v>0</v>
      </c>
    </row>
    <row r="56" spans="1:10" x14ac:dyDescent="0.2">
      <c r="A56" s="271" t="s">
        <v>803</v>
      </c>
      <c r="B56" s="733">
        <v>1794000</v>
      </c>
      <c r="C56" s="733">
        <v>1794000</v>
      </c>
      <c r="D56" s="733">
        <v>741818.54</v>
      </c>
      <c r="E56" s="733">
        <f t="shared" si="1"/>
        <v>41.349974358974364</v>
      </c>
      <c r="F56" s="733">
        <v>731890.41</v>
      </c>
      <c r="G56" s="648">
        <f t="shared" si="2"/>
        <v>40.796566889632111</v>
      </c>
      <c r="H56" s="648">
        <v>687749.95</v>
      </c>
      <c r="I56" s="648">
        <f t="shared" si="3"/>
        <v>38.336117614269789</v>
      </c>
      <c r="J56" s="734"/>
    </row>
    <row r="57" spans="1:10" x14ac:dyDescent="0.2">
      <c r="A57" s="271" t="s">
        <v>806</v>
      </c>
      <c r="B57" s="733"/>
      <c r="C57" s="733"/>
      <c r="D57" s="733"/>
      <c r="E57" s="733">
        <f t="shared" si="1"/>
        <v>0</v>
      </c>
      <c r="F57" s="733"/>
      <c r="G57" s="648">
        <f t="shared" si="2"/>
        <v>0</v>
      </c>
      <c r="H57" s="648"/>
      <c r="I57" s="648">
        <f t="shared" si="3"/>
        <v>0</v>
      </c>
      <c r="J57" s="734"/>
    </row>
    <row r="58" spans="1:10" x14ac:dyDescent="0.2">
      <c r="A58" s="272" t="s">
        <v>809</v>
      </c>
      <c r="B58" s="735">
        <f>SUM(B59:B60)</f>
        <v>3588000</v>
      </c>
      <c r="C58" s="735">
        <f>SUM(C59:C60)</f>
        <v>3728000</v>
      </c>
      <c r="D58" s="735">
        <f>SUM(D59:D60)</f>
        <v>2489851.92</v>
      </c>
      <c r="E58" s="735">
        <f t="shared" si="1"/>
        <v>66.787873390557934</v>
      </c>
      <c r="F58" s="735">
        <f>SUM(F59:F60)</f>
        <v>2455822.67</v>
      </c>
      <c r="G58" s="648">
        <f t="shared" si="2"/>
        <v>65.875071620171681</v>
      </c>
      <c r="H58" s="648">
        <f>SUM(H59:H60)</f>
        <v>2159762.25</v>
      </c>
      <c r="I58" s="648">
        <f t="shared" si="3"/>
        <v>57.93353674892704</v>
      </c>
      <c r="J58" s="734">
        <f>SUM(J59:J60)</f>
        <v>0</v>
      </c>
    </row>
    <row r="59" spans="1:10" x14ac:dyDescent="0.2">
      <c r="A59" s="271" t="s">
        <v>803</v>
      </c>
      <c r="B59" s="733">
        <v>3518000</v>
      </c>
      <c r="C59" s="733">
        <v>3648000</v>
      </c>
      <c r="D59" s="733">
        <v>2480674.5699999998</v>
      </c>
      <c r="E59" s="733">
        <f t="shared" si="1"/>
        <v>68.000947642543849</v>
      </c>
      <c r="F59" s="733">
        <v>2447294.3199999998</v>
      </c>
      <c r="G59" s="648">
        <f t="shared" si="2"/>
        <v>67.085918859649112</v>
      </c>
      <c r="H59" s="648">
        <v>2151233.9</v>
      </c>
      <c r="I59" s="648">
        <f t="shared" si="3"/>
        <v>58.970227521929822</v>
      </c>
      <c r="J59" s="734"/>
    </row>
    <row r="60" spans="1:10" x14ac:dyDescent="0.2">
      <c r="A60" s="271" t="s">
        <v>806</v>
      </c>
      <c r="B60" s="733">
        <v>70000</v>
      </c>
      <c r="C60" s="733">
        <v>80000</v>
      </c>
      <c r="D60" s="733">
        <v>9177.35</v>
      </c>
      <c r="E60" s="733">
        <f t="shared" si="1"/>
        <v>11.471687500000002</v>
      </c>
      <c r="F60" s="733">
        <v>8528.35</v>
      </c>
      <c r="G60" s="648">
        <f t="shared" si="2"/>
        <v>10.6604375</v>
      </c>
      <c r="H60" s="648">
        <v>8528.35</v>
      </c>
      <c r="I60" s="648">
        <f t="shared" si="3"/>
        <v>10.6604375</v>
      </c>
      <c r="J60" s="734"/>
    </row>
    <row r="61" spans="1:10" x14ac:dyDescent="0.2">
      <c r="A61" s="272" t="s">
        <v>810</v>
      </c>
      <c r="B61" s="735">
        <f>SUM(B62:B63)</f>
        <v>0</v>
      </c>
      <c r="C61" s="735">
        <f>SUM(C62:C63)</f>
        <v>0</v>
      </c>
      <c r="D61" s="735">
        <f>SUM(D62:D63)</f>
        <v>0</v>
      </c>
      <c r="E61" s="735">
        <f t="shared" si="1"/>
        <v>0</v>
      </c>
      <c r="F61" s="735">
        <f>SUM(F62:F63)</f>
        <v>0</v>
      </c>
      <c r="G61" s="648">
        <f t="shared" si="2"/>
        <v>0</v>
      </c>
      <c r="H61" s="648">
        <f>SUM(H62:H63)</f>
        <v>0</v>
      </c>
      <c r="I61" s="648">
        <f t="shared" si="3"/>
        <v>0</v>
      </c>
      <c r="J61" s="734">
        <f>SUM(J62:J63)</f>
        <v>0</v>
      </c>
    </row>
    <row r="62" spans="1:10" x14ac:dyDescent="0.2">
      <c r="A62" s="271" t="s">
        <v>803</v>
      </c>
      <c r="B62" s="733"/>
      <c r="C62" s="733"/>
      <c r="D62" s="733"/>
      <c r="E62" s="733">
        <f t="shared" si="1"/>
        <v>0</v>
      </c>
      <c r="F62" s="733"/>
      <c r="G62" s="648">
        <f t="shared" si="2"/>
        <v>0</v>
      </c>
      <c r="H62" s="648"/>
      <c r="I62" s="648">
        <f t="shared" si="3"/>
        <v>0</v>
      </c>
      <c r="J62" s="734"/>
    </row>
    <row r="63" spans="1:10" x14ac:dyDescent="0.2">
      <c r="A63" s="271" t="s">
        <v>806</v>
      </c>
      <c r="B63" s="733"/>
      <c r="C63" s="733"/>
      <c r="D63" s="733"/>
      <c r="E63" s="733">
        <f t="shared" si="1"/>
        <v>0</v>
      </c>
      <c r="F63" s="733"/>
      <c r="G63" s="648">
        <f t="shared" si="2"/>
        <v>0</v>
      </c>
      <c r="H63" s="648"/>
      <c r="I63" s="648">
        <f t="shared" si="3"/>
        <v>0</v>
      </c>
      <c r="J63" s="734"/>
    </row>
    <row r="64" spans="1:10" x14ac:dyDescent="0.2">
      <c r="A64" s="272" t="s">
        <v>811</v>
      </c>
      <c r="B64" s="735">
        <f>SUM(B65:B66)</f>
        <v>17885500</v>
      </c>
      <c r="C64" s="735">
        <f>SUM(C65:C66)</f>
        <v>18167440.300000001</v>
      </c>
      <c r="D64" s="735">
        <f>SUM(D65:D66)</f>
        <v>12785859.449999999</v>
      </c>
      <c r="E64" s="735">
        <f t="shared" si="1"/>
        <v>70.377880641776486</v>
      </c>
      <c r="F64" s="735">
        <f>SUM(F65:F66)</f>
        <v>9426052.1699999999</v>
      </c>
      <c r="G64" s="648">
        <f t="shared" si="2"/>
        <v>51.884316196156696</v>
      </c>
      <c r="H64" s="648">
        <f>SUM(H65:H66)</f>
        <v>8596227.8399999999</v>
      </c>
      <c r="I64" s="648">
        <f t="shared" si="3"/>
        <v>47.316670362197364</v>
      </c>
      <c r="J64" s="734">
        <f>SUM(J65:J66)</f>
        <v>0</v>
      </c>
    </row>
    <row r="65" spans="1:10" x14ac:dyDescent="0.2">
      <c r="A65" s="271" t="s">
        <v>803</v>
      </c>
      <c r="B65" s="733">
        <v>17805500</v>
      </c>
      <c r="C65" s="733">
        <v>17877440.300000001</v>
      </c>
      <c r="D65" s="733">
        <v>12757351.449999999</v>
      </c>
      <c r="E65" s="733">
        <f t="shared" si="1"/>
        <v>71.36005622684138</v>
      </c>
      <c r="F65" s="733">
        <v>9398572.1699999999</v>
      </c>
      <c r="G65" s="648">
        <f t="shared" si="2"/>
        <v>52.572247549331763</v>
      </c>
      <c r="H65" s="648">
        <v>8568747.8399999999</v>
      </c>
      <c r="I65" s="648">
        <f t="shared" si="3"/>
        <v>47.930507366873989</v>
      </c>
      <c r="J65" s="734"/>
    </row>
    <row r="66" spans="1:10" x14ac:dyDescent="0.2">
      <c r="A66" s="273" t="s">
        <v>806</v>
      </c>
      <c r="B66" s="736">
        <v>80000</v>
      </c>
      <c r="C66" s="736">
        <v>290000</v>
      </c>
      <c r="D66" s="736">
        <v>28508</v>
      </c>
      <c r="E66" s="736">
        <f t="shared" si="1"/>
        <v>9.8303448275862078</v>
      </c>
      <c r="F66" s="736">
        <v>27480</v>
      </c>
      <c r="G66" s="651">
        <f t="shared" si="2"/>
        <v>9.4758620689655171</v>
      </c>
      <c r="H66" s="651">
        <v>27480</v>
      </c>
      <c r="I66" s="651">
        <f t="shared" si="3"/>
        <v>9.4758620689655171</v>
      </c>
      <c r="J66" s="737"/>
    </row>
    <row r="67" spans="1:10" x14ac:dyDescent="0.2">
      <c r="A67" s="564" t="s">
        <v>900</v>
      </c>
      <c r="B67" s="738">
        <f>B46+B49+B52+B55+B58+B61+B64</f>
        <v>187148500</v>
      </c>
      <c r="C67" s="738">
        <f>C46+C49+C52+C55+C58+C61+C64</f>
        <v>239252383.40000001</v>
      </c>
      <c r="D67" s="738">
        <f>D46+D49+D52+D55+D58+D61+D64</f>
        <v>172421532.44</v>
      </c>
      <c r="E67" s="738">
        <f t="shared" si="1"/>
        <v>72.066798244485113</v>
      </c>
      <c r="F67" s="738">
        <f>F46+F49+F52+F55+F58+F61+F64</f>
        <v>146731339.34999996</v>
      </c>
      <c r="G67" s="738">
        <f t="shared" si="2"/>
        <v>61.329102458588068</v>
      </c>
      <c r="H67" s="738">
        <f>H46+H49+H52+H55+H58+H61+H64</f>
        <v>135085268.99000001</v>
      </c>
      <c r="I67" s="738">
        <f t="shared" si="3"/>
        <v>56.461409943053468</v>
      </c>
      <c r="J67" s="738">
        <f>J46+J49+J52+J55+J58+J61+J64</f>
        <v>0</v>
      </c>
    </row>
    <row r="68" spans="1:10" x14ac:dyDescent="0.2">
      <c r="A68" s="267"/>
      <c r="B68" s="268"/>
      <c r="C68" s="267"/>
      <c r="D68" s="267"/>
      <c r="E68" s="267"/>
      <c r="F68" s="267"/>
      <c r="G68" s="267"/>
      <c r="H68" s="269"/>
    </row>
    <row r="69" spans="1:10" x14ac:dyDescent="0.2">
      <c r="A69" s="943" t="s">
        <v>813</v>
      </c>
      <c r="B69" s="943" t="s">
        <v>95</v>
      </c>
      <c r="C69" s="943" t="s">
        <v>96</v>
      </c>
      <c r="D69" s="943" t="s">
        <v>796</v>
      </c>
    </row>
    <row r="70" spans="1:10" x14ac:dyDescent="0.2">
      <c r="A70" s="944"/>
      <c r="B70" s="944"/>
      <c r="C70" s="944"/>
      <c r="D70" s="944"/>
    </row>
    <row r="71" spans="1:10" ht="13.5" thickBot="1" x14ac:dyDescent="0.25">
      <c r="A71" s="945"/>
      <c r="B71" s="555" t="s">
        <v>99</v>
      </c>
      <c r="C71" s="555" t="s">
        <v>100</v>
      </c>
      <c r="D71" s="555" t="s">
        <v>177</v>
      </c>
    </row>
    <row r="72" spans="1:10" x14ac:dyDescent="0.2">
      <c r="A72" s="274" t="s">
        <v>814</v>
      </c>
      <c r="B72" s="739">
        <f>D67</f>
        <v>172421532.44</v>
      </c>
      <c r="C72" s="740">
        <f>F67</f>
        <v>146731339.34999996</v>
      </c>
      <c r="D72" s="739">
        <f>H67</f>
        <v>135085268.99000001</v>
      </c>
    </row>
    <row r="73" spans="1:10" ht="25.5" x14ac:dyDescent="0.2">
      <c r="A73" s="275" t="s">
        <v>815</v>
      </c>
      <c r="B73" s="741">
        <f>IF(E73-(D67-F67)+J67&gt;0,E73-(D67-F67)+J67,0)</f>
        <v>0</v>
      </c>
      <c r="C73" s="742">
        <f>B73-J67</f>
        <v>0</v>
      </c>
      <c r="D73" s="741"/>
      <c r="E73" s="342">
        <v>25600533.32</v>
      </c>
    </row>
    <row r="74" spans="1:10" ht="25.5" x14ac:dyDescent="0.2">
      <c r="A74" s="275" t="s">
        <v>816</v>
      </c>
      <c r="B74" s="741"/>
      <c r="C74" s="742"/>
      <c r="D74" s="741"/>
    </row>
    <row r="75" spans="1:10" ht="25.5" x14ac:dyDescent="0.2">
      <c r="A75" s="276" t="s">
        <v>817</v>
      </c>
      <c r="B75" s="648"/>
      <c r="C75" s="649"/>
      <c r="D75" s="648"/>
    </row>
    <row r="76" spans="1:10" x14ac:dyDescent="0.2">
      <c r="A76" s="564" t="s">
        <v>818</v>
      </c>
      <c r="B76" s="743">
        <f>B72-B73-B74-B75</f>
        <v>172421532.44</v>
      </c>
      <c r="C76" s="743">
        <f>C72-C73-C74-C75</f>
        <v>146731339.34999996</v>
      </c>
      <c r="D76" s="743">
        <f>D72-D73-D74-D75</f>
        <v>135085268.99000001</v>
      </c>
    </row>
    <row r="77" spans="1:10" x14ac:dyDescent="0.2">
      <c r="A77" s="277" t="s">
        <v>819</v>
      </c>
      <c r="B77" s="744">
        <f>ROUND(D41*15/100,2)</f>
        <v>90554800.530000001</v>
      </c>
      <c r="C77" s="744">
        <f>ROUND(D41*15/100,2)</f>
        <v>90554800.530000001</v>
      </c>
      <c r="D77" s="744">
        <f>ROUND(D41*15/100,2)</f>
        <v>90554800.530000001</v>
      </c>
      <c r="E77" s="267"/>
      <c r="F77" s="269"/>
    </row>
    <row r="78" spans="1:10" x14ac:dyDescent="0.2">
      <c r="A78" s="278" t="s">
        <v>820</v>
      </c>
      <c r="B78" s="745">
        <f>ROUND(D42*15/100,2)</f>
        <v>0</v>
      </c>
      <c r="C78" s="745">
        <f>ROUND(D42*15/100,2)</f>
        <v>0</v>
      </c>
      <c r="D78" s="745">
        <f>ROUND(D42*15/100,2)</f>
        <v>0</v>
      </c>
      <c r="E78" s="267"/>
      <c r="F78" s="269"/>
    </row>
    <row r="79" spans="1:10" x14ac:dyDescent="0.2">
      <c r="A79" s="278" t="s">
        <v>821</v>
      </c>
      <c r="B79" s="745">
        <f>B76-B77</f>
        <v>81866731.909999996</v>
      </c>
      <c r="C79" s="745">
        <f>C76-C77</f>
        <v>56176538.819999963</v>
      </c>
      <c r="D79" s="745">
        <f>D76-D77</f>
        <v>44530468.460000008</v>
      </c>
      <c r="E79" s="267"/>
      <c r="F79" s="269"/>
    </row>
    <row r="80" spans="1:10" x14ac:dyDescent="0.2">
      <c r="A80" s="279" t="s">
        <v>822</v>
      </c>
      <c r="B80" s="746">
        <f>IF(B79&lt;0,B79*-1*100,0)</f>
        <v>0</v>
      </c>
      <c r="C80" s="747"/>
      <c r="D80" s="657"/>
      <c r="E80" s="267"/>
      <c r="F80" s="269"/>
    </row>
    <row r="81" spans="1:11" ht="42.75" x14ac:dyDescent="0.2">
      <c r="A81" s="566" t="s">
        <v>823</v>
      </c>
      <c r="B81" s="738">
        <f>IF(D41&gt;0,B76/D41*100,0)</f>
        <v>28.560860071374105</v>
      </c>
      <c r="C81" s="738">
        <f>IF(D41&gt;0,C76/D41*100,0)</f>
        <v>24.305393833099014</v>
      </c>
      <c r="D81" s="738">
        <f>IF(D41&gt;0,D76/D41*100,0)</f>
        <v>22.376274069306849</v>
      </c>
      <c r="E81" s="267"/>
      <c r="F81" s="269"/>
    </row>
    <row r="82" spans="1:11" x14ac:dyDescent="0.2">
      <c r="A82" s="267"/>
      <c r="B82" s="268"/>
      <c r="C82" s="267"/>
      <c r="D82" s="267"/>
      <c r="E82" s="267"/>
      <c r="F82" s="267"/>
      <c r="G82" s="267"/>
      <c r="H82" s="269"/>
    </row>
    <row r="83" spans="1:11" ht="31.5" customHeight="1" x14ac:dyDescent="0.2">
      <c r="A83" s="951" t="s">
        <v>824</v>
      </c>
      <c r="B83" s="943" t="s">
        <v>833</v>
      </c>
      <c r="C83" s="946" t="s">
        <v>829</v>
      </c>
      <c r="D83" s="947"/>
      <c r="E83" s="948"/>
      <c r="F83" s="943" t="s">
        <v>834</v>
      </c>
      <c r="G83" s="269"/>
    </row>
    <row r="84" spans="1:11" x14ac:dyDescent="0.2">
      <c r="A84" s="952"/>
      <c r="B84" s="944"/>
      <c r="C84" s="567" t="s">
        <v>832</v>
      </c>
      <c r="D84" s="394" t="s">
        <v>831</v>
      </c>
      <c r="E84" s="568" t="s">
        <v>830</v>
      </c>
      <c r="F84" s="944"/>
      <c r="G84" s="269"/>
    </row>
    <row r="85" spans="1:11" x14ac:dyDescent="0.2">
      <c r="A85" s="953"/>
      <c r="B85" s="569" t="s">
        <v>102</v>
      </c>
      <c r="C85" s="569" t="s">
        <v>309</v>
      </c>
      <c r="D85" s="570" t="s">
        <v>307</v>
      </c>
      <c r="E85" s="571" t="s">
        <v>308</v>
      </c>
      <c r="F85" s="572" t="s">
        <v>835</v>
      </c>
      <c r="G85" s="269"/>
    </row>
    <row r="86" spans="1:11" x14ac:dyDescent="0.2">
      <c r="A86" s="280" t="s">
        <v>825</v>
      </c>
      <c r="B86" s="391"/>
      <c r="C86" s="391"/>
      <c r="D86" s="391"/>
      <c r="E86" s="391"/>
      <c r="F86" s="388">
        <f>B80</f>
        <v>0</v>
      </c>
      <c r="G86" s="269"/>
    </row>
    <row r="87" spans="1:11" x14ac:dyDescent="0.2">
      <c r="A87" s="281" t="s">
        <v>826</v>
      </c>
      <c r="B87" s="390"/>
      <c r="C87" s="390"/>
      <c r="D87" s="389"/>
      <c r="E87" s="389"/>
      <c r="F87" s="389"/>
      <c r="G87" s="269"/>
    </row>
    <row r="88" spans="1:11" x14ac:dyDescent="0.2">
      <c r="A88" s="281" t="s">
        <v>827</v>
      </c>
      <c r="B88" s="390"/>
      <c r="C88" s="390"/>
      <c r="D88" s="389"/>
      <c r="E88" s="389"/>
      <c r="F88" s="389"/>
      <c r="G88" s="269"/>
    </row>
    <row r="89" spans="1:11" x14ac:dyDescent="0.2">
      <c r="A89" s="564" t="s">
        <v>828</v>
      </c>
      <c r="B89" s="573">
        <f>B87+B88</f>
        <v>0</v>
      </c>
      <c r="C89" s="573">
        <f>C87+C88</f>
        <v>0</v>
      </c>
      <c r="D89" s="573">
        <f>D87+D88</f>
        <v>0</v>
      </c>
      <c r="E89" s="573">
        <f>E87+E88</f>
        <v>0</v>
      </c>
      <c r="F89" s="573">
        <f>F87+F88</f>
        <v>0</v>
      </c>
      <c r="G89" s="269"/>
    </row>
    <row r="90" spans="1:11" x14ac:dyDescent="0.2">
      <c r="A90" s="267"/>
      <c r="B90" s="268"/>
      <c r="C90" s="267"/>
      <c r="D90" s="267"/>
      <c r="E90" s="267"/>
      <c r="F90" s="267"/>
      <c r="G90" s="267"/>
      <c r="H90" s="269"/>
    </row>
    <row r="91" spans="1:11" ht="21" customHeight="1" x14ac:dyDescent="0.2">
      <c r="A91" s="946" t="s">
        <v>836</v>
      </c>
      <c r="B91" s="947"/>
      <c r="C91" s="947"/>
      <c r="D91" s="947"/>
      <c r="E91" s="947"/>
      <c r="F91" s="947"/>
      <c r="G91" s="947"/>
      <c r="H91" s="947"/>
      <c r="I91" s="947"/>
      <c r="J91" s="947"/>
      <c r="K91" s="948"/>
    </row>
    <row r="92" spans="1:11" ht="71.25" customHeight="1" x14ac:dyDescent="0.2">
      <c r="A92" s="949" t="s">
        <v>837</v>
      </c>
      <c r="B92" s="394" t="s">
        <v>840</v>
      </c>
      <c r="C92" s="394" t="s">
        <v>842</v>
      </c>
      <c r="D92" s="394" t="s">
        <v>844</v>
      </c>
      <c r="E92" s="394" t="s">
        <v>846</v>
      </c>
      <c r="F92" s="394" t="s">
        <v>847</v>
      </c>
      <c r="G92" s="394" t="s">
        <v>849</v>
      </c>
      <c r="H92" s="394" t="s">
        <v>851</v>
      </c>
      <c r="I92" s="394" t="s">
        <v>853</v>
      </c>
      <c r="J92" s="394" t="s">
        <v>856</v>
      </c>
      <c r="K92" s="394" t="s">
        <v>857</v>
      </c>
    </row>
    <row r="93" spans="1:11" ht="27" customHeight="1" x14ac:dyDescent="0.2">
      <c r="A93" s="950"/>
      <c r="B93" s="569" t="s">
        <v>331</v>
      </c>
      <c r="C93" s="569" t="s">
        <v>841</v>
      </c>
      <c r="D93" s="569" t="s">
        <v>843</v>
      </c>
      <c r="E93" s="569" t="s">
        <v>845</v>
      </c>
      <c r="F93" s="569" t="s">
        <v>848</v>
      </c>
      <c r="G93" s="569" t="s">
        <v>850</v>
      </c>
      <c r="H93" s="569" t="s">
        <v>852</v>
      </c>
      <c r="I93" s="569" t="s">
        <v>854</v>
      </c>
      <c r="J93" s="569" t="s">
        <v>855</v>
      </c>
      <c r="K93" s="570" t="s">
        <v>858</v>
      </c>
    </row>
    <row r="94" spans="1:11" x14ac:dyDescent="0.2">
      <c r="A94" s="282" t="s">
        <v>330</v>
      </c>
      <c r="B94" s="748">
        <f>B77</f>
        <v>90554800.530000001</v>
      </c>
      <c r="C94" s="739">
        <f>B76</f>
        <v>172421532.44</v>
      </c>
      <c r="D94" s="739">
        <f>IF(B80&gt;0,B80,0)</f>
        <v>0</v>
      </c>
      <c r="E94" s="739">
        <f>D67-H67</f>
        <v>37336263.449999988</v>
      </c>
      <c r="F94" s="739">
        <f>B73</f>
        <v>0</v>
      </c>
      <c r="G94" s="732">
        <f t="shared" ref="G94:G99" si="4">E94-D94-F94</f>
        <v>37336263.449999988</v>
      </c>
      <c r="H94" s="747"/>
      <c r="I94" s="749">
        <f>E94</f>
        <v>37336263.449999988</v>
      </c>
      <c r="J94" s="657"/>
      <c r="K94" s="750">
        <f t="shared" ref="K94" si="5">D94-J94</f>
        <v>0</v>
      </c>
    </row>
    <row r="95" spans="1:11" x14ac:dyDescent="0.2">
      <c r="A95" s="283" t="s">
        <v>539</v>
      </c>
      <c r="B95" s="751"/>
      <c r="C95" s="741"/>
      <c r="D95" s="741"/>
      <c r="E95" s="741">
        <v>10353259.35</v>
      </c>
      <c r="F95" s="741"/>
      <c r="G95" s="734">
        <f t="shared" si="4"/>
        <v>10353259.35</v>
      </c>
      <c r="H95" s="752">
        <v>9640773.0899999999</v>
      </c>
      <c r="I95" s="752">
        <v>22738.53</v>
      </c>
      <c r="J95" s="752">
        <v>647776.30000000005</v>
      </c>
      <c r="K95" s="753">
        <v>0</v>
      </c>
    </row>
    <row r="96" spans="1:11" x14ac:dyDescent="0.2">
      <c r="A96" s="283" t="s">
        <v>540</v>
      </c>
      <c r="B96" s="751"/>
      <c r="C96" s="741"/>
      <c r="D96" s="741"/>
      <c r="E96" s="741">
        <v>16057501.800000001</v>
      </c>
      <c r="F96" s="741"/>
      <c r="G96" s="734">
        <f t="shared" si="4"/>
        <v>16057501.800000001</v>
      </c>
      <c r="H96" s="752">
        <v>15534975.98</v>
      </c>
      <c r="I96" s="752">
        <v>2.9103830456733704E-10</v>
      </c>
      <c r="J96" s="752">
        <v>522525.82</v>
      </c>
      <c r="K96" s="753">
        <v>0</v>
      </c>
    </row>
    <row r="97" spans="1:11" x14ac:dyDescent="0.2">
      <c r="A97" s="283" t="s">
        <v>838</v>
      </c>
      <c r="B97" s="751"/>
      <c r="C97" s="741"/>
      <c r="D97" s="741"/>
      <c r="E97" s="741">
        <v>17064176.829999998</v>
      </c>
      <c r="F97" s="741"/>
      <c r="G97" s="734">
        <f t="shared" si="4"/>
        <v>17064176.829999998</v>
      </c>
      <c r="H97" s="752">
        <v>16346975.380000001</v>
      </c>
      <c r="I97" s="752">
        <v>-2.5611370801925659E-9</v>
      </c>
      <c r="J97" s="752">
        <v>717201.45</v>
      </c>
      <c r="K97" s="753">
        <v>0</v>
      </c>
    </row>
    <row r="98" spans="1:11" x14ac:dyDescent="0.2">
      <c r="A98" s="283" t="s">
        <v>460</v>
      </c>
      <c r="B98" s="751"/>
      <c r="C98" s="741"/>
      <c r="D98" s="741"/>
      <c r="E98" s="741">
        <v>13078633.880000001</v>
      </c>
      <c r="F98" s="741"/>
      <c r="G98" s="734">
        <f t="shared" si="4"/>
        <v>13078633.880000001</v>
      </c>
      <c r="H98" s="752">
        <v>12856051.16</v>
      </c>
      <c r="I98" s="752">
        <v>6.6938810050487518E-10</v>
      </c>
      <c r="J98" s="752">
        <v>222582.72</v>
      </c>
      <c r="K98" s="753">
        <v>0</v>
      </c>
    </row>
    <row r="99" spans="1:11" x14ac:dyDescent="0.2">
      <c r="A99" s="284" t="s">
        <v>839</v>
      </c>
      <c r="B99" s="754"/>
      <c r="C99" s="746"/>
      <c r="D99" s="746"/>
      <c r="E99" s="746">
        <v>13139552.51</v>
      </c>
      <c r="F99" s="746"/>
      <c r="G99" s="746">
        <f t="shared" si="4"/>
        <v>13139552.51</v>
      </c>
      <c r="H99" s="755">
        <v>12855574.73</v>
      </c>
      <c r="I99" s="755">
        <v>-6.9849193096160889E-10</v>
      </c>
      <c r="J99" s="755">
        <v>283977.78000000003</v>
      </c>
      <c r="K99" s="756">
        <v>0</v>
      </c>
    </row>
    <row r="100" spans="1:11" x14ac:dyDescent="0.2">
      <c r="A100" s="267"/>
      <c r="B100" s="268"/>
      <c r="C100" s="267"/>
      <c r="D100" s="267"/>
      <c r="E100" s="267"/>
      <c r="F100" s="267"/>
      <c r="G100" s="267"/>
      <c r="H100" s="269"/>
    </row>
    <row r="101" spans="1:11" ht="21" x14ac:dyDescent="0.2">
      <c r="A101" s="574" t="s">
        <v>859</v>
      </c>
      <c r="B101" s="738">
        <v>689747.73</v>
      </c>
      <c r="C101" s="267"/>
      <c r="D101" s="267"/>
      <c r="E101" s="267"/>
      <c r="F101" s="267"/>
      <c r="G101" s="267"/>
      <c r="H101" s="269"/>
    </row>
    <row r="102" spans="1:11" ht="21" x14ac:dyDescent="0.2">
      <c r="A102" s="574" t="s">
        <v>860</v>
      </c>
      <c r="B102" s="738"/>
      <c r="C102" s="267"/>
      <c r="D102" s="267"/>
      <c r="E102" s="267"/>
      <c r="F102" s="267"/>
      <c r="G102" s="267"/>
      <c r="H102" s="269"/>
    </row>
    <row r="103" spans="1:11" ht="21" x14ac:dyDescent="0.2">
      <c r="A103" s="574" t="s">
        <v>861</v>
      </c>
      <c r="B103" s="738">
        <f>B101-B102</f>
        <v>689747.73</v>
      </c>
      <c r="C103" s="267"/>
      <c r="D103" s="267"/>
      <c r="E103" s="267"/>
      <c r="F103" s="267"/>
      <c r="G103" s="267"/>
      <c r="H103" s="269"/>
    </row>
    <row r="104" spans="1:11" x14ac:dyDescent="0.2">
      <c r="A104" s="267"/>
      <c r="B104" s="268"/>
      <c r="C104" s="267"/>
      <c r="D104" s="267"/>
      <c r="E104" s="267"/>
      <c r="F104" s="267"/>
      <c r="G104" s="267"/>
      <c r="H104" s="269"/>
    </row>
    <row r="105" spans="1:11" x14ac:dyDescent="0.2">
      <c r="A105" s="267"/>
      <c r="B105" s="268"/>
      <c r="C105" s="267"/>
      <c r="D105" s="267"/>
      <c r="E105" s="267"/>
      <c r="F105" s="267"/>
      <c r="G105" s="267"/>
      <c r="H105" s="269"/>
    </row>
    <row r="106" spans="1:11" x14ac:dyDescent="0.2">
      <c r="A106" s="267"/>
      <c r="B106" s="268"/>
      <c r="C106" s="267"/>
      <c r="D106" s="267"/>
      <c r="E106" s="267"/>
      <c r="F106" s="267"/>
      <c r="G106" s="267"/>
      <c r="H106" s="269"/>
    </row>
    <row r="107" spans="1:11" x14ac:dyDescent="0.2">
      <c r="A107" s="267"/>
      <c r="B107" s="268"/>
      <c r="C107" s="267"/>
      <c r="D107" s="267"/>
      <c r="E107" s="267"/>
      <c r="F107" s="267"/>
      <c r="G107" s="267"/>
      <c r="H107" s="269"/>
    </row>
    <row r="108" spans="1:11" x14ac:dyDescent="0.2">
      <c r="A108" s="267"/>
      <c r="B108" s="268"/>
      <c r="C108" s="267"/>
      <c r="D108" s="267"/>
      <c r="E108" s="267"/>
      <c r="F108" s="267"/>
      <c r="G108" s="267"/>
      <c r="H108" s="269"/>
    </row>
    <row r="109" spans="1:11" ht="31.5" customHeight="1" x14ac:dyDescent="0.2">
      <c r="A109" s="951" t="s">
        <v>862</v>
      </c>
      <c r="B109" s="943" t="s">
        <v>833</v>
      </c>
      <c r="C109" s="946" t="s">
        <v>829</v>
      </c>
      <c r="D109" s="947"/>
      <c r="E109" s="948"/>
      <c r="F109" s="943" t="s">
        <v>834</v>
      </c>
      <c r="G109" s="267"/>
      <c r="H109" s="269"/>
    </row>
    <row r="110" spans="1:11" x14ac:dyDescent="0.2">
      <c r="A110" s="952"/>
      <c r="B110" s="944"/>
      <c r="C110" s="567" t="s">
        <v>832</v>
      </c>
      <c r="D110" s="394" t="s">
        <v>831</v>
      </c>
      <c r="E110" s="568" t="s">
        <v>830</v>
      </c>
      <c r="F110" s="944"/>
      <c r="G110" s="267"/>
      <c r="H110" s="269"/>
    </row>
    <row r="111" spans="1:11" ht="24.75" customHeight="1" x14ac:dyDescent="0.2">
      <c r="A111" s="953"/>
      <c r="B111" s="569" t="s">
        <v>864</v>
      </c>
      <c r="C111" s="569" t="s">
        <v>865</v>
      </c>
      <c r="D111" s="570" t="s">
        <v>866</v>
      </c>
      <c r="E111" s="571" t="s">
        <v>867</v>
      </c>
      <c r="F111" s="570" t="s">
        <v>868</v>
      </c>
      <c r="G111" s="267"/>
      <c r="H111" s="269"/>
    </row>
    <row r="112" spans="1:11" ht="12.75" customHeight="1" x14ac:dyDescent="0.2">
      <c r="A112" s="280" t="s">
        <v>1094</v>
      </c>
      <c r="B112" s="390"/>
      <c r="C112" s="390"/>
      <c r="D112" s="389"/>
      <c r="E112" s="389"/>
      <c r="F112" s="389">
        <f>B112-C112</f>
        <v>0</v>
      </c>
      <c r="G112" s="267"/>
      <c r="H112" s="269"/>
    </row>
    <row r="113" spans="1:10" ht="12.75" customHeight="1" x14ac:dyDescent="0.2">
      <c r="A113" s="281" t="s">
        <v>1095</v>
      </c>
      <c r="B113" s="390"/>
      <c r="C113" s="390"/>
      <c r="D113" s="389"/>
      <c r="E113" s="389"/>
      <c r="F113" s="389">
        <f>B113-C113</f>
        <v>0</v>
      </c>
      <c r="G113" s="267"/>
      <c r="H113" s="269"/>
    </row>
    <row r="114" spans="1:10" ht="13.5" customHeight="1" x14ac:dyDescent="0.2">
      <c r="A114" s="281" t="s">
        <v>1096</v>
      </c>
      <c r="B114" s="390"/>
      <c r="C114" s="390"/>
      <c r="D114" s="389"/>
      <c r="E114" s="389"/>
      <c r="F114" s="389">
        <f>B114-C114</f>
        <v>0</v>
      </c>
      <c r="G114" s="267"/>
      <c r="H114" s="269"/>
    </row>
    <row r="115" spans="1:10" x14ac:dyDescent="0.2">
      <c r="A115" s="564" t="s">
        <v>863</v>
      </c>
      <c r="B115" s="565">
        <f>SUM(B112:B114)</f>
        <v>0</v>
      </c>
      <c r="C115" s="565">
        <f>SUM(C112:C114)</f>
        <v>0</v>
      </c>
      <c r="D115" s="565">
        <f>SUM(D112:D114)</f>
        <v>0</v>
      </c>
      <c r="E115" s="565">
        <f>SUM(E112:E114)</f>
        <v>0</v>
      </c>
      <c r="F115" s="565">
        <f>SUM(F112:F114)</f>
        <v>0</v>
      </c>
      <c r="G115" s="267"/>
      <c r="H115" s="269"/>
    </row>
    <row r="116" spans="1:10" x14ac:dyDescent="0.2">
      <c r="A116" s="267"/>
      <c r="B116" s="268"/>
      <c r="C116" s="267"/>
      <c r="D116" s="267"/>
      <c r="E116" s="267"/>
      <c r="F116" s="267"/>
      <c r="G116" s="267"/>
      <c r="H116" s="269"/>
    </row>
    <row r="117" spans="1:10" x14ac:dyDescent="0.2">
      <c r="A117" s="943" t="s">
        <v>872</v>
      </c>
      <c r="B117" s="554" t="s">
        <v>67</v>
      </c>
      <c r="C117" s="554" t="s">
        <v>67</v>
      </c>
      <c r="D117" s="957" t="s">
        <v>68</v>
      </c>
      <c r="E117" s="958"/>
    </row>
    <row r="118" spans="1:10" x14ac:dyDescent="0.2">
      <c r="A118" s="944"/>
      <c r="B118" s="555" t="s">
        <v>70</v>
      </c>
      <c r="C118" s="555" t="s">
        <v>71</v>
      </c>
      <c r="D118" s="556" t="str">
        <f>CONCATENATE("Até o  ", B13)</f>
        <v>Até o  Bimestre</v>
      </c>
      <c r="E118" s="554" t="s">
        <v>73</v>
      </c>
    </row>
    <row r="119" spans="1:10" x14ac:dyDescent="0.2">
      <c r="A119" s="945"/>
      <c r="B119" s="557"/>
      <c r="C119" s="558" t="s">
        <v>91</v>
      </c>
      <c r="D119" s="558" t="s">
        <v>99</v>
      </c>
      <c r="E119" s="555" t="s">
        <v>158</v>
      </c>
    </row>
    <row r="120" spans="1:10" x14ac:dyDescent="0.2">
      <c r="A120" s="285" t="s">
        <v>869</v>
      </c>
      <c r="B120" s="757">
        <f>SUM(B121:B123)</f>
        <v>52865000</v>
      </c>
      <c r="C120" s="757">
        <f>SUM(C121:C123)</f>
        <v>66061163.730000004</v>
      </c>
      <c r="D120" s="757">
        <f>SUM(D121:D123)</f>
        <v>45437262.399999999</v>
      </c>
      <c r="E120" s="697">
        <f t="shared" ref="E120:E126" si="6">IF(C120&gt;0,D120/C120*100,0)</f>
        <v>68.780596396556987</v>
      </c>
    </row>
    <row r="121" spans="1:10" x14ac:dyDescent="0.2">
      <c r="A121" s="285" t="s">
        <v>334</v>
      </c>
      <c r="B121" s="654">
        <v>51506000</v>
      </c>
      <c r="C121" s="654">
        <v>63659701.280000001</v>
      </c>
      <c r="D121" s="654">
        <v>43585434.07</v>
      </c>
      <c r="E121" s="655">
        <f t="shared" si="6"/>
        <v>68.466287452865032</v>
      </c>
    </row>
    <row r="122" spans="1:10" x14ac:dyDescent="0.2">
      <c r="A122" s="285" t="s">
        <v>485</v>
      </c>
      <c r="B122" s="654">
        <v>1359000</v>
      </c>
      <c r="C122" s="654">
        <v>2401462.4500000002</v>
      </c>
      <c r="D122" s="654">
        <v>1851828.33</v>
      </c>
      <c r="E122" s="655">
        <f t="shared" si="6"/>
        <v>77.112524911642893</v>
      </c>
    </row>
    <row r="123" spans="1:10" x14ac:dyDescent="0.2">
      <c r="A123" s="285" t="s">
        <v>486</v>
      </c>
      <c r="B123" s="654"/>
      <c r="C123" s="654"/>
      <c r="D123" s="654"/>
      <c r="E123" s="655">
        <f t="shared" si="6"/>
        <v>0</v>
      </c>
    </row>
    <row r="124" spans="1:10" x14ac:dyDescent="0.2">
      <c r="A124" s="285" t="s">
        <v>870</v>
      </c>
      <c r="B124" s="654"/>
      <c r="C124" s="654"/>
      <c r="D124" s="654"/>
      <c r="E124" s="655">
        <f t="shared" si="6"/>
        <v>0</v>
      </c>
    </row>
    <row r="125" spans="1:10" x14ac:dyDescent="0.2">
      <c r="A125" s="286" t="s">
        <v>871</v>
      </c>
      <c r="B125" s="758">
        <v>310000</v>
      </c>
      <c r="C125" s="758">
        <v>310000.31</v>
      </c>
      <c r="D125" s="654">
        <v>319076.19</v>
      </c>
      <c r="E125" s="759">
        <f t="shared" si="6"/>
        <v>102.92770029810616</v>
      </c>
    </row>
    <row r="126" spans="1:10" ht="21" x14ac:dyDescent="0.2">
      <c r="A126" s="574" t="s">
        <v>873</v>
      </c>
      <c r="B126" s="760">
        <f>B120+B124+B125</f>
        <v>53175000</v>
      </c>
      <c r="C126" s="760">
        <f>C120+C124+C125</f>
        <v>66371164.040000007</v>
      </c>
      <c r="D126" s="760">
        <f>D120+D124+D125</f>
        <v>45756338.589999996</v>
      </c>
      <c r="E126" s="760">
        <f t="shared" si="6"/>
        <v>68.940087539257192</v>
      </c>
    </row>
    <row r="127" spans="1:10" x14ac:dyDescent="0.2">
      <c r="A127" s="268"/>
      <c r="B127" s="287"/>
      <c r="C127" s="287"/>
      <c r="D127" s="287"/>
      <c r="E127" s="287"/>
      <c r="F127" s="269"/>
      <c r="G127" s="269"/>
      <c r="H127" s="269"/>
    </row>
    <row r="128" spans="1:10" ht="31.5" x14ac:dyDescent="0.2">
      <c r="A128" s="960" t="s">
        <v>329</v>
      </c>
      <c r="B128" s="576" t="s">
        <v>94</v>
      </c>
      <c r="C128" s="554" t="s">
        <v>94</v>
      </c>
      <c r="D128" s="941" t="s">
        <v>95</v>
      </c>
      <c r="E128" s="942"/>
      <c r="F128" s="941" t="s">
        <v>96</v>
      </c>
      <c r="G128" s="942"/>
      <c r="H128" s="941" t="s">
        <v>796</v>
      </c>
      <c r="I128" s="942"/>
      <c r="J128" s="577" t="s">
        <v>541</v>
      </c>
    </row>
    <row r="129" spans="1:10" x14ac:dyDescent="0.2">
      <c r="A129" s="961"/>
      <c r="B129" s="578" t="s">
        <v>70</v>
      </c>
      <c r="C129" s="555" t="s">
        <v>71</v>
      </c>
      <c r="D129" s="554" t="str">
        <f>CONCATENATE("Até o  ", B13)</f>
        <v>Até o  Bimestre</v>
      </c>
      <c r="E129" s="561" t="s">
        <v>73</v>
      </c>
      <c r="F129" s="554" t="str">
        <f>CONCATENATE("Até o  ", B13)</f>
        <v>Até o  Bimestre</v>
      </c>
      <c r="G129" s="561" t="s">
        <v>73</v>
      </c>
      <c r="H129" s="554" t="str">
        <f>CONCATENATE("Até o  ", D13)</f>
        <v xml:space="preserve">Até o  </v>
      </c>
      <c r="I129" s="561" t="s">
        <v>73</v>
      </c>
      <c r="J129" s="579"/>
    </row>
    <row r="130" spans="1:10" x14ac:dyDescent="0.2">
      <c r="A130" s="962"/>
      <c r="B130" s="580"/>
      <c r="C130" s="558" t="s">
        <v>91</v>
      </c>
      <c r="D130" s="581" t="s">
        <v>99</v>
      </c>
      <c r="E130" s="582" t="s">
        <v>882</v>
      </c>
      <c r="F130" s="581" t="s">
        <v>100</v>
      </c>
      <c r="G130" s="582" t="s">
        <v>883</v>
      </c>
      <c r="H130" s="581" t="s">
        <v>177</v>
      </c>
      <c r="I130" s="582" t="s">
        <v>884</v>
      </c>
      <c r="J130" s="583" t="s">
        <v>101</v>
      </c>
    </row>
    <row r="131" spans="1:10" x14ac:dyDescent="0.2">
      <c r="A131" s="288" t="s">
        <v>874</v>
      </c>
      <c r="B131" s="761">
        <f>SUM(B132:B133)</f>
        <v>12338000</v>
      </c>
      <c r="C131" s="761">
        <f>SUM(C132:C133)</f>
        <v>15872824.42</v>
      </c>
      <c r="D131" s="761">
        <f>SUM(D132:D133)</f>
        <v>10609396.93</v>
      </c>
      <c r="E131" s="762">
        <f t="shared" ref="E131:E152" si="7">IF(C131&gt;0,D131/C131*100,0)</f>
        <v>66.840006852416252</v>
      </c>
      <c r="F131" s="763">
        <f>SUM(F132:F133)</f>
        <v>9779403.3000000007</v>
      </c>
      <c r="G131" s="697">
        <f t="shared" ref="G131:G152" si="8">IF(C131&gt;0,F131/C131*100,0)</f>
        <v>61.610983913346914</v>
      </c>
      <c r="H131" s="763">
        <f>SUM(H132:H133)</f>
        <v>8480426.2699999996</v>
      </c>
      <c r="I131" s="697">
        <f t="shared" ref="I131:I152" si="9">IF(C131&gt;0,H131/C131*100,0)</f>
        <v>53.427329916876886</v>
      </c>
      <c r="J131" s="761">
        <f>SUM(J132:J133)</f>
        <v>0</v>
      </c>
    </row>
    <row r="132" spans="1:10" x14ac:dyDescent="0.2">
      <c r="A132" s="289" t="s">
        <v>803</v>
      </c>
      <c r="B132" s="764">
        <v>12338000</v>
      </c>
      <c r="C132" s="764">
        <v>15741510.42</v>
      </c>
      <c r="D132" s="764">
        <v>10609396.93</v>
      </c>
      <c r="E132" s="762">
        <f t="shared" si="7"/>
        <v>67.397579056457531</v>
      </c>
      <c r="F132" s="765">
        <v>9779403.3000000007</v>
      </c>
      <c r="G132" s="655">
        <f t="shared" si="8"/>
        <v>62.124936166068366</v>
      </c>
      <c r="H132" s="765">
        <v>8480426.2699999996</v>
      </c>
      <c r="I132" s="655">
        <f t="shared" si="9"/>
        <v>53.873015001313959</v>
      </c>
      <c r="J132" s="764"/>
    </row>
    <row r="133" spans="1:10" x14ac:dyDescent="0.2">
      <c r="A133" s="289" t="s">
        <v>804</v>
      </c>
      <c r="B133" s="764">
        <v>0</v>
      </c>
      <c r="C133" s="764">
        <v>131314</v>
      </c>
      <c r="D133" s="764">
        <v>0</v>
      </c>
      <c r="E133" s="762">
        <f t="shared" si="7"/>
        <v>0</v>
      </c>
      <c r="F133" s="765">
        <v>0</v>
      </c>
      <c r="G133" s="655">
        <f t="shared" si="8"/>
        <v>0</v>
      </c>
      <c r="H133" s="765">
        <v>0</v>
      </c>
      <c r="I133" s="655">
        <f t="shared" si="9"/>
        <v>0</v>
      </c>
      <c r="J133" s="764"/>
    </row>
    <row r="134" spans="1:10" x14ac:dyDescent="0.2">
      <c r="A134" s="290" t="s">
        <v>875</v>
      </c>
      <c r="B134" s="654">
        <f>SUM(B135:B136)</f>
        <v>37289000</v>
      </c>
      <c r="C134" s="654">
        <f>SUM(C135:C136)</f>
        <v>52517138.190000005</v>
      </c>
      <c r="D134" s="655">
        <f>SUM(D135:D136)</f>
        <v>43170287.020000003</v>
      </c>
      <c r="E134" s="762">
        <f t="shared" si="7"/>
        <v>82.202283878865714</v>
      </c>
      <c r="F134" s="654">
        <f>SUM(F135:F136)</f>
        <v>28445416.940000001</v>
      </c>
      <c r="G134" s="655">
        <f t="shared" si="8"/>
        <v>54.164065142103283</v>
      </c>
      <c r="H134" s="654">
        <f>SUM(H135:H136)</f>
        <v>28084666.100000001</v>
      </c>
      <c r="I134" s="655">
        <f t="shared" si="9"/>
        <v>53.477144924373874</v>
      </c>
      <c r="J134" s="655">
        <f>SUM(J135:J136)</f>
        <v>0</v>
      </c>
    </row>
    <row r="135" spans="1:10" x14ac:dyDescent="0.2">
      <c r="A135" s="289" t="s">
        <v>803</v>
      </c>
      <c r="B135" s="654">
        <v>37289000</v>
      </c>
      <c r="C135" s="654">
        <v>52178854.810000002</v>
      </c>
      <c r="D135" s="655">
        <v>43150687.020000003</v>
      </c>
      <c r="E135" s="762">
        <f t="shared" si="7"/>
        <v>82.697650565780975</v>
      </c>
      <c r="F135" s="654">
        <v>28445416.940000001</v>
      </c>
      <c r="G135" s="655">
        <f t="shared" si="8"/>
        <v>54.51521893989225</v>
      </c>
      <c r="H135" s="654">
        <v>28084666.100000001</v>
      </c>
      <c r="I135" s="655">
        <f t="shared" si="9"/>
        <v>53.823845314860407</v>
      </c>
      <c r="J135" s="655"/>
    </row>
    <row r="136" spans="1:10" x14ac:dyDescent="0.2">
      <c r="A136" s="289" t="s">
        <v>806</v>
      </c>
      <c r="B136" s="654">
        <v>0</v>
      </c>
      <c r="C136" s="654">
        <v>338283.38</v>
      </c>
      <c r="D136" s="655">
        <v>19600</v>
      </c>
      <c r="E136" s="762">
        <f t="shared" si="7"/>
        <v>5.7939588991927415</v>
      </c>
      <c r="F136" s="654">
        <v>0</v>
      </c>
      <c r="G136" s="655">
        <f t="shared" si="8"/>
        <v>0</v>
      </c>
      <c r="H136" s="654">
        <v>0</v>
      </c>
      <c r="I136" s="655">
        <f t="shared" si="9"/>
        <v>0</v>
      </c>
      <c r="J136" s="655"/>
    </row>
    <row r="137" spans="1:10" x14ac:dyDescent="0.2">
      <c r="A137" s="290" t="s">
        <v>876</v>
      </c>
      <c r="B137" s="654">
        <f>SUM(B138:B139)</f>
        <v>2089500</v>
      </c>
      <c r="C137" s="654">
        <f>SUM(C138:C139)</f>
        <v>3178435.67</v>
      </c>
      <c r="D137" s="655">
        <f>SUM(D138:D139)</f>
        <v>2476681.83</v>
      </c>
      <c r="E137" s="762">
        <f t="shared" si="7"/>
        <v>77.921408112060362</v>
      </c>
      <c r="F137" s="654">
        <f>SUM(F138:F139)</f>
        <v>2185120.33</v>
      </c>
      <c r="G137" s="655">
        <f t="shared" si="8"/>
        <v>68.748294974930232</v>
      </c>
      <c r="H137" s="654">
        <f>SUM(H138:H139)</f>
        <v>1940312.59</v>
      </c>
      <c r="I137" s="655">
        <f t="shared" si="9"/>
        <v>61.046149472642938</v>
      </c>
      <c r="J137" s="655">
        <f>SUM(J138:J139)</f>
        <v>0</v>
      </c>
    </row>
    <row r="138" spans="1:10" x14ac:dyDescent="0.2">
      <c r="A138" s="289" t="s">
        <v>803</v>
      </c>
      <c r="B138" s="654">
        <v>2089500</v>
      </c>
      <c r="C138" s="654">
        <v>3178435.67</v>
      </c>
      <c r="D138" s="655">
        <v>2476681.83</v>
      </c>
      <c r="E138" s="762">
        <f t="shared" si="7"/>
        <v>77.921408112060362</v>
      </c>
      <c r="F138" s="654">
        <v>2185120.33</v>
      </c>
      <c r="G138" s="655">
        <f t="shared" si="8"/>
        <v>68.748294974930232</v>
      </c>
      <c r="H138" s="654">
        <v>1940312.59</v>
      </c>
      <c r="I138" s="655">
        <f t="shared" si="9"/>
        <v>61.046149472642938</v>
      </c>
      <c r="J138" s="655"/>
    </row>
    <row r="139" spans="1:10" x14ac:dyDescent="0.2">
      <c r="A139" s="289" t="s">
        <v>806</v>
      </c>
      <c r="B139" s="654"/>
      <c r="C139" s="654"/>
      <c r="D139" s="655"/>
      <c r="E139" s="762">
        <f t="shared" si="7"/>
        <v>0</v>
      </c>
      <c r="F139" s="654"/>
      <c r="G139" s="655">
        <f t="shared" si="8"/>
        <v>0</v>
      </c>
      <c r="H139" s="654"/>
      <c r="I139" s="655">
        <f t="shared" si="9"/>
        <v>0</v>
      </c>
      <c r="J139" s="655"/>
    </row>
    <row r="140" spans="1:10" x14ac:dyDescent="0.2">
      <c r="A140" s="290" t="s">
        <v>877</v>
      </c>
      <c r="B140" s="654">
        <f>SUM(B141:B142)</f>
        <v>1166000</v>
      </c>
      <c r="C140" s="654">
        <f>SUM(C141:C142)</f>
        <v>1191059.5900000001</v>
      </c>
      <c r="D140" s="655">
        <f>SUM(D141:D142)</f>
        <v>784441.81</v>
      </c>
      <c r="E140" s="762">
        <f t="shared" si="7"/>
        <v>65.860836568219057</v>
      </c>
      <c r="F140" s="654">
        <f>SUM(F141:F142)</f>
        <v>779026.81</v>
      </c>
      <c r="G140" s="655">
        <f t="shared" si="8"/>
        <v>65.40619936572611</v>
      </c>
      <c r="H140" s="654">
        <f>SUM(H141:H142)</f>
        <v>640346.68999999994</v>
      </c>
      <c r="I140" s="655">
        <f t="shared" si="9"/>
        <v>53.762775210936333</v>
      </c>
      <c r="J140" s="655">
        <f>SUM(J141:J142)</f>
        <v>0</v>
      </c>
    </row>
    <row r="141" spans="1:10" x14ac:dyDescent="0.2">
      <c r="A141" s="289" t="s">
        <v>803</v>
      </c>
      <c r="B141" s="654">
        <v>1121000</v>
      </c>
      <c r="C141" s="654">
        <v>1146059.5900000001</v>
      </c>
      <c r="D141" s="655">
        <v>779306.81</v>
      </c>
      <c r="E141" s="762">
        <f t="shared" si="7"/>
        <v>67.998803622418961</v>
      </c>
      <c r="F141" s="654">
        <v>779026.81</v>
      </c>
      <c r="G141" s="655">
        <f t="shared" si="8"/>
        <v>67.974372083043249</v>
      </c>
      <c r="H141" s="654">
        <v>640346.68999999994</v>
      </c>
      <c r="I141" s="655">
        <f t="shared" si="9"/>
        <v>55.873769181583299</v>
      </c>
      <c r="J141" s="655"/>
    </row>
    <row r="142" spans="1:10" x14ac:dyDescent="0.2">
      <c r="A142" s="289" t="s">
        <v>806</v>
      </c>
      <c r="B142" s="654">
        <v>45000</v>
      </c>
      <c r="C142" s="654">
        <v>45000</v>
      </c>
      <c r="D142" s="655">
        <v>5135</v>
      </c>
      <c r="E142" s="762">
        <f t="shared" si="7"/>
        <v>11.411111111111111</v>
      </c>
      <c r="F142" s="654">
        <v>0</v>
      </c>
      <c r="G142" s="655">
        <f t="shared" si="8"/>
        <v>0</v>
      </c>
      <c r="H142" s="654">
        <v>0</v>
      </c>
      <c r="I142" s="655">
        <f t="shared" si="9"/>
        <v>0</v>
      </c>
      <c r="J142" s="655"/>
    </row>
    <row r="143" spans="1:10" x14ac:dyDescent="0.2">
      <c r="A143" s="290" t="s">
        <v>878</v>
      </c>
      <c r="B143" s="654">
        <f>SUM(B144:B145)</f>
        <v>1301000</v>
      </c>
      <c r="C143" s="654">
        <f>SUM(C144:C145)</f>
        <v>1470377.57</v>
      </c>
      <c r="D143" s="655">
        <f>SUM(D144:D145)</f>
        <v>882392.36</v>
      </c>
      <c r="E143" s="762">
        <f t="shared" si="7"/>
        <v>60.011277239491619</v>
      </c>
      <c r="F143" s="654">
        <f>SUM(F144:F145)</f>
        <v>822908.35</v>
      </c>
      <c r="G143" s="655">
        <f t="shared" si="8"/>
        <v>55.965785033023863</v>
      </c>
      <c r="H143" s="654">
        <f>SUM(H144:H145)</f>
        <v>779415.15</v>
      </c>
      <c r="I143" s="655">
        <f t="shared" si="9"/>
        <v>53.007823697963509</v>
      </c>
      <c r="J143" s="655">
        <f>SUM(J144:J145)</f>
        <v>0</v>
      </c>
    </row>
    <row r="144" spans="1:10" x14ac:dyDescent="0.2">
      <c r="A144" s="289" t="s">
        <v>803</v>
      </c>
      <c r="B144" s="654">
        <v>1236000</v>
      </c>
      <c r="C144" s="654">
        <v>1405377.57</v>
      </c>
      <c r="D144" s="655">
        <v>882392.36</v>
      </c>
      <c r="E144" s="762">
        <f t="shared" si="7"/>
        <v>62.786853784780405</v>
      </c>
      <c r="F144" s="654">
        <v>822908.35</v>
      </c>
      <c r="G144" s="655">
        <f t="shared" si="8"/>
        <v>58.554253857915207</v>
      </c>
      <c r="H144" s="654">
        <v>779415.15</v>
      </c>
      <c r="I144" s="655">
        <f t="shared" si="9"/>
        <v>55.459484101485977</v>
      </c>
      <c r="J144" s="655"/>
    </row>
    <row r="145" spans="1:10" x14ac:dyDescent="0.2">
      <c r="A145" s="289" t="s">
        <v>806</v>
      </c>
      <c r="B145" s="654">
        <v>65000</v>
      </c>
      <c r="C145" s="654">
        <v>65000</v>
      </c>
      <c r="D145" s="655">
        <v>0</v>
      </c>
      <c r="E145" s="762">
        <f t="shared" si="7"/>
        <v>0</v>
      </c>
      <c r="F145" s="654">
        <v>0</v>
      </c>
      <c r="G145" s="655">
        <f t="shared" si="8"/>
        <v>0</v>
      </c>
      <c r="H145" s="654">
        <v>0</v>
      </c>
      <c r="I145" s="655">
        <f t="shared" si="9"/>
        <v>0</v>
      </c>
      <c r="J145" s="655"/>
    </row>
    <row r="146" spans="1:10" x14ac:dyDescent="0.2">
      <c r="A146" s="290" t="s">
        <v>879</v>
      </c>
      <c r="B146" s="654">
        <f>SUM(B147:B148)</f>
        <v>0</v>
      </c>
      <c r="C146" s="654">
        <f>SUM(C147:C148)</f>
        <v>0</v>
      </c>
      <c r="D146" s="655">
        <f>SUM(D147:D148)</f>
        <v>0</v>
      </c>
      <c r="E146" s="762">
        <f t="shared" si="7"/>
        <v>0</v>
      </c>
      <c r="F146" s="654">
        <f>SUM(F147:F148)</f>
        <v>0</v>
      </c>
      <c r="G146" s="655">
        <f t="shared" si="8"/>
        <v>0</v>
      </c>
      <c r="H146" s="654">
        <f>SUM(H147:H148)</f>
        <v>0</v>
      </c>
      <c r="I146" s="655">
        <f t="shared" si="9"/>
        <v>0</v>
      </c>
      <c r="J146" s="655">
        <f>SUM(J147:J148)</f>
        <v>0</v>
      </c>
    </row>
    <row r="147" spans="1:10" x14ac:dyDescent="0.2">
      <c r="A147" s="289" t="s">
        <v>803</v>
      </c>
      <c r="B147" s="654"/>
      <c r="C147" s="654"/>
      <c r="D147" s="655"/>
      <c r="E147" s="762">
        <f t="shared" si="7"/>
        <v>0</v>
      </c>
      <c r="F147" s="654"/>
      <c r="G147" s="655">
        <f t="shared" si="8"/>
        <v>0</v>
      </c>
      <c r="H147" s="654"/>
      <c r="I147" s="655">
        <f t="shared" si="9"/>
        <v>0</v>
      </c>
      <c r="J147" s="655"/>
    </row>
    <row r="148" spans="1:10" x14ac:dyDescent="0.2">
      <c r="A148" s="289" t="s">
        <v>806</v>
      </c>
      <c r="B148" s="654"/>
      <c r="C148" s="654"/>
      <c r="D148" s="655"/>
      <c r="E148" s="762">
        <f t="shared" si="7"/>
        <v>0</v>
      </c>
      <c r="F148" s="654"/>
      <c r="G148" s="655">
        <f t="shared" si="8"/>
        <v>0</v>
      </c>
      <c r="H148" s="654"/>
      <c r="I148" s="655">
        <f t="shared" si="9"/>
        <v>0</v>
      </c>
      <c r="J148" s="655"/>
    </row>
    <row r="149" spans="1:10" x14ac:dyDescent="0.2">
      <c r="A149" s="290" t="s">
        <v>880</v>
      </c>
      <c r="B149" s="654">
        <f>SUM(B150:B151)</f>
        <v>46830000</v>
      </c>
      <c r="C149" s="654">
        <f>SUM(C150:C151)</f>
        <v>46930000</v>
      </c>
      <c r="D149" s="655">
        <f>SUM(D150:D151)</f>
        <v>42195492.07</v>
      </c>
      <c r="E149" s="762">
        <f t="shared" si="7"/>
        <v>89.911553526528877</v>
      </c>
      <c r="F149" s="654">
        <f>SUM(F150:F151)</f>
        <v>32757232.16</v>
      </c>
      <c r="G149" s="655">
        <f t="shared" si="8"/>
        <v>69.800196377583632</v>
      </c>
      <c r="H149" s="654">
        <f>SUM(H150:H151)</f>
        <v>28275538.949999999</v>
      </c>
      <c r="I149" s="655">
        <f t="shared" si="9"/>
        <v>60.250455891753674</v>
      </c>
      <c r="J149" s="655">
        <f>SUM(J150:J151)</f>
        <v>0</v>
      </c>
    </row>
    <row r="150" spans="1:10" x14ac:dyDescent="0.2">
      <c r="A150" s="289" t="s">
        <v>803</v>
      </c>
      <c r="B150" s="654">
        <v>46480000</v>
      </c>
      <c r="C150" s="654">
        <v>46580000</v>
      </c>
      <c r="D150" s="655">
        <v>42187018.270000003</v>
      </c>
      <c r="E150" s="762">
        <f t="shared" si="7"/>
        <v>90.568952919708039</v>
      </c>
      <c r="F150" s="654">
        <v>32751083.359999999</v>
      </c>
      <c r="G150" s="655">
        <f t="shared" si="8"/>
        <v>70.311471361099194</v>
      </c>
      <c r="H150" s="654">
        <v>28269390.149999999</v>
      </c>
      <c r="I150" s="655">
        <f t="shared" si="9"/>
        <v>60.689974559896953</v>
      </c>
      <c r="J150" s="655"/>
    </row>
    <row r="151" spans="1:10" x14ac:dyDescent="0.2">
      <c r="A151" s="291" t="s">
        <v>806</v>
      </c>
      <c r="B151" s="654">
        <v>350000</v>
      </c>
      <c r="C151" s="654">
        <v>350000</v>
      </c>
      <c r="D151" s="759">
        <v>8473.7999999999993</v>
      </c>
      <c r="E151" s="762">
        <f t="shared" si="7"/>
        <v>2.4210857142857143</v>
      </c>
      <c r="F151" s="654">
        <v>6148.8</v>
      </c>
      <c r="G151" s="655">
        <f t="shared" si="8"/>
        <v>1.7568000000000001</v>
      </c>
      <c r="H151" s="654">
        <v>6148.8</v>
      </c>
      <c r="I151" s="655">
        <f t="shared" si="9"/>
        <v>1.7568000000000001</v>
      </c>
      <c r="J151" s="655"/>
    </row>
    <row r="152" spans="1:10" ht="21" x14ac:dyDescent="0.2">
      <c r="A152" s="574" t="s">
        <v>881</v>
      </c>
      <c r="B152" s="766">
        <f>B131+B134+B137+B140+B143+B146+B149</f>
        <v>101013500</v>
      </c>
      <c r="C152" s="738">
        <f>C131+C134+C137+C140+C143+C146+C149</f>
        <v>121159835.44</v>
      </c>
      <c r="D152" s="738">
        <f>D131+D134+D137+D140+D143+D146+D149</f>
        <v>100118692.02000001</v>
      </c>
      <c r="E152" s="738">
        <f t="shared" si="7"/>
        <v>82.633565534661159</v>
      </c>
      <c r="F152" s="738">
        <f>F131+F134+F137+F140+F143+F146+F149</f>
        <v>74769107.890000001</v>
      </c>
      <c r="G152" s="738">
        <f t="shared" si="8"/>
        <v>61.711133576957252</v>
      </c>
      <c r="H152" s="738">
        <f>H131+H134+H137+H140+H143+H146+H149</f>
        <v>68200705.75</v>
      </c>
      <c r="I152" s="738">
        <f t="shared" si="9"/>
        <v>56.289863305215462</v>
      </c>
      <c r="J152" s="738">
        <f>J131+J134+J137+J140+J143+J146+J149</f>
        <v>0</v>
      </c>
    </row>
    <row r="153" spans="1:10" x14ac:dyDescent="0.2">
      <c r="A153" s="292"/>
      <c r="B153" s="392"/>
      <c r="C153" s="392"/>
      <c r="D153" s="392"/>
      <c r="E153" s="392"/>
      <c r="F153" s="360"/>
      <c r="G153" s="360"/>
      <c r="H153" s="360"/>
    </row>
    <row r="154" spans="1:10" x14ac:dyDescent="0.2">
      <c r="A154" s="292"/>
      <c r="B154" s="392"/>
      <c r="C154" s="392"/>
      <c r="D154" s="392"/>
      <c r="E154" s="392"/>
      <c r="F154" s="360"/>
      <c r="G154" s="360"/>
      <c r="H154" s="360"/>
    </row>
    <row r="155" spans="1:10" x14ac:dyDescent="0.2">
      <c r="A155" s="292"/>
      <c r="B155" s="392"/>
      <c r="C155" s="392"/>
      <c r="D155" s="392"/>
      <c r="E155" s="392"/>
      <c r="F155" s="360"/>
      <c r="G155" s="360"/>
      <c r="H155" s="360"/>
    </row>
    <row r="156" spans="1:10" x14ac:dyDescent="0.2">
      <c r="A156" s="292"/>
      <c r="B156" s="392"/>
      <c r="C156" s="392"/>
      <c r="D156" s="392"/>
      <c r="E156" s="392"/>
      <c r="F156" s="360"/>
      <c r="G156" s="360"/>
      <c r="H156" s="360"/>
    </row>
    <row r="157" spans="1:10" x14ac:dyDescent="0.2">
      <c r="A157" s="292"/>
      <c r="B157" s="392"/>
      <c r="C157" s="392"/>
      <c r="D157" s="392"/>
      <c r="E157" s="392"/>
      <c r="F157" s="360"/>
      <c r="G157" s="360"/>
      <c r="H157" s="360"/>
    </row>
    <row r="158" spans="1:10" x14ac:dyDescent="0.2">
      <c r="A158" s="292"/>
      <c r="B158" s="392"/>
      <c r="C158" s="392"/>
      <c r="D158" s="392"/>
      <c r="E158" s="392"/>
      <c r="F158" s="360"/>
      <c r="G158" s="360"/>
      <c r="H158" s="360"/>
    </row>
    <row r="159" spans="1:10" x14ac:dyDescent="0.2">
      <c r="A159" s="292"/>
      <c r="B159" s="392"/>
      <c r="C159" s="392"/>
      <c r="D159" s="392"/>
      <c r="E159" s="392"/>
      <c r="F159" s="360"/>
      <c r="G159" s="360"/>
      <c r="H159" s="360"/>
    </row>
    <row r="160" spans="1:10" x14ac:dyDescent="0.2">
      <c r="A160" s="292"/>
      <c r="B160" s="392"/>
      <c r="C160" s="392"/>
      <c r="D160" s="392"/>
      <c r="E160" s="392"/>
      <c r="F160" s="360"/>
      <c r="G160" s="360"/>
      <c r="H160" s="360"/>
    </row>
    <row r="161" spans="1:10" x14ac:dyDescent="0.2">
      <c r="A161" s="292"/>
      <c r="B161" s="392"/>
      <c r="C161" s="392"/>
      <c r="D161" s="392"/>
      <c r="E161" s="392"/>
      <c r="F161" s="360"/>
      <c r="G161" s="360"/>
      <c r="H161" s="360"/>
    </row>
    <row r="162" spans="1:10" x14ac:dyDescent="0.2">
      <c r="A162" s="292"/>
      <c r="B162" s="392"/>
      <c r="C162" s="392"/>
      <c r="D162" s="392"/>
      <c r="E162" s="392"/>
      <c r="F162" s="360"/>
      <c r="G162" s="360"/>
      <c r="H162" s="360"/>
    </row>
    <row r="163" spans="1:10" x14ac:dyDescent="0.2">
      <c r="A163" s="292"/>
      <c r="B163" s="392"/>
      <c r="C163" s="392"/>
      <c r="D163" s="392"/>
      <c r="E163" s="392"/>
      <c r="F163" s="360"/>
      <c r="G163" s="360"/>
      <c r="H163" s="360"/>
    </row>
    <row r="164" spans="1:10" x14ac:dyDescent="0.2">
      <c r="A164" s="292"/>
      <c r="B164" s="392"/>
      <c r="C164" s="392"/>
      <c r="D164" s="392"/>
      <c r="E164" s="392"/>
      <c r="F164" s="360"/>
      <c r="G164" s="360"/>
      <c r="H164" s="360"/>
    </row>
    <row r="165" spans="1:10" x14ac:dyDescent="0.2">
      <c r="A165" s="292"/>
      <c r="B165" s="392"/>
      <c r="C165" s="392"/>
      <c r="D165" s="392"/>
      <c r="E165" s="392"/>
      <c r="F165" s="360"/>
      <c r="G165" s="360"/>
      <c r="H165" s="360"/>
    </row>
    <row r="166" spans="1:10" x14ac:dyDescent="0.2">
      <c r="A166" s="292"/>
      <c r="B166" s="392"/>
      <c r="C166" s="392"/>
      <c r="D166" s="392"/>
      <c r="E166" s="392"/>
      <c r="F166" s="360"/>
      <c r="G166" s="360"/>
      <c r="H166" s="360"/>
    </row>
    <row r="167" spans="1:10" ht="12.75" customHeight="1" x14ac:dyDescent="0.2">
      <c r="A167" s="943" t="s">
        <v>885</v>
      </c>
      <c r="B167" s="576" t="s">
        <v>94</v>
      </c>
      <c r="C167" s="554" t="s">
        <v>94</v>
      </c>
      <c r="D167" s="941" t="s">
        <v>95</v>
      </c>
      <c r="E167" s="942"/>
      <c r="F167" s="941" t="s">
        <v>96</v>
      </c>
      <c r="G167" s="942"/>
      <c r="H167" s="941" t="s">
        <v>796</v>
      </c>
      <c r="I167" s="942"/>
      <c r="J167" s="577" t="s">
        <v>541</v>
      </c>
    </row>
    <row r="168" spans="1:10" x14ac:dyDescent="0.2">
      <c r="A168" s="944"/>
      <c r="B168" s="578" t="s">
        <v>70</v>
      </c>
      <c r="C168" s="555" t="s">
        <v>71</v>
      </c>
      <c r="D168" s="554" t="str">
        <f>CONCATENATE("Até o  ", B40)</f>
        <v xml:space="preserve">Até o  </v>
      </c>
      <c r="E168" s="561" t="s">
        <v>73</v>
      </c>
      <c r="F168" s="554" t="str">
        <f>CONCATENATE("Até o  ", B40)</f>
        <v xml:space="preserve">Até o  </v>
      </c>
      <c r="G168" s="561" t="s">
        <v>73</v>
      </c>
      <c r="H168" s="554" t="str">
        <f>CONCATENATE("Até o  ", D40)</f>
        <v xml:space="preserve">Até o  </v>
      </c>
      <c r="I168" s="561" t="s">
        <v>73</v>
      </c>
      <c r="J168" s="579"/>
    </row>
    <row r="169" spans="1:10" x14ac:dyDescent="0.2">
      <c r="A169" s="945"/>
      <c r="B169" s="580"/>
      <c r="C169" s="558" t="s">
        <v>91</v>
      </c>
      <c r="D169" s="581" t="s">
        <v>99</v>
      </c>
      <c r="E169" s="582" t="s">
        <v>882</v>
      </c>
      <c r="F169" s="581" t="s">
        <v>100</v>
      </c>
      <c r="G169" s="582" t="s">
        <v>883</v>
      </c>
      <c r="H169" s="581" t="s">
        <v>177</v>
      </c>
      <c r="I169" s="582" t="s">
        <v>884</v>
      </c>
      <c r="J169" s="583" t="s">
        <v>101</v>
      </c>
    </row>
    <row r="170" spans="1:10" x14ac:dyDescent="0.2">
      <c r="A170" s="288" t="s">
        <v>886</v>
      </c>
      <c r="B170" s="739">
        <f>B46+B131</f>
        <v>49765000</v>
      </c>
      <c r="C170" s="739">
        <f>C46+C131</f>
        <v>54171828.270000003</v>
      </c>
      <c r="D170" s="739">
        <f>D46+D131</f>
        <v>36539252.009999998</v>
      </c>
      <c r="E170" s="647">
        <f t="shared" ref="E170:E179" si="10">IF(C170&gt;0,D170/C170*100,0)</f>
        <v>67.450653184314234</v>
      </c>
      <c r="F170" s="740">
        <f>F46+F131</f>
        <v>34354505.240000002</v>
      </c>
      <c r="G170" s="643">
        <f t="shared" ref="G170:G179" si="11">IF(C170&gt;0,F170/C170*100,0)</f>
        <v>63.417658840628974</v>
      </c>
      <c r="H170" s="740">
        <f>H46+H131</f>
        <v>30198126.890000001</v>
      </c>
      <c r="I170" s="643">
        <f t="shared" ref="I170:I179" si="12">IF(C170&gt;0,H170/C170*100,0)</f>
        <v>55.745076092850866</v>
      </c>
      <c r="J170" s="739">
        <f>J46+J131</f>
        <v>0</v>
      </c>
    </row>
    <row r="171" spans="1:10" x14ac:dyDescent="0.2">
      <c r="A171" s="290" t="s">
        <v>887</v>
      </c>
      <c r="B171" s="741">
        <f>B49+B134</f>
        <v>152939000</v>
      </c>
      <c r="C171" s="741">
        <f>C49+C134</f>
        <v>215353050.06999999</v>
      </c>
      <c r="D171" s="741">
        <f>D49+D134</f>
        <v>163209702.54000002</v>
      </c>
      <c r="E171" s="647">
        <f t="shared" si="10"/>
        <v>75.787040158915374</v>
      </c>
      <c r="F171" s="742">
        <f>F49+F134</f>
        <v>128906125.58999999</v>
      </c>
      <c r="G171" s="648">
        <f t="shared" si="11"/>
        <v>59.858044986174733</v>
      </c>
      <c r="H171" s="742">
        <f>H49+H134</f>
        <v>121976920.77000001</v>
      </c>
      <c r="I171" s="648">
        <f t="shared" si="12"/>
        <v>56.640442626817546</v>
      </c>
      <c r="J171" s="741">
        <f>J49+J134</f>
        <v>0</v>
      </c>
    </row>
    <row r="172" spans="1:10" x14ac:dyDescent="0.2">
      <c r="A172" s="290" t="s">
        <v>888</v>
      </c>
      <c r="B172" s="741">
        <f>B52+B137</f>
        <v>12893500</v>
      </c>
      <c r="C172" s="741">
        <f>C52+C137</f>
        <v>17606463.039999999</v>
      </c>
      <c r="D172" s="741">
        <f>D52+D137</f>
        <v>12911413.76</v>
      </c>
      <c r="E172" s="647">
        <f t="shared" si="10"/>
        <v>73.333376105505394</v>
      </c>
      <c r="F172" s="742">
        <f>F52+F137</f>
        <v>11266883.84</v>
      </c>
      <c r="G172" s="648">
        <f t="shared" si="11"/>
        <v>63.992886103261313</v>
      </c>
      <c r="H172" s="742">
        <f>H52+H137</f>
        <v>9971886.25</v>
      </c>
      <c r="I172" s="648">
        <f t="shared" si="12"/>
        <v>56.637646228802133</v>
      </c>
      <c r="J172" s="741">
        <f>J52+J137</f>
        <v>0</v>
      </c>
    </row>
    <row r="173" spans="1:10" x14ac:dyDescent="0.2">
      <c r="A173" s="290" t="s">
        <v>889</v>
      </c>
      <c r="B173" s="741">
        <f>B55+B140</f>
        <v>2960000</v>
      </c>
      <c r="C173" s="741">
        <f>C55+C140</f>
        <v>2985059.59</v>
      </c>
      <c r="D173" s="741">
        <f>D55+D140</f>
        <v>1526260.35</v>
      </c>
      <c r="E173" s="647">
        <f t="shared" si="10"/>
        <v>51.129979284601156</v>
      </c>
      <c r="F173" s="742">
        <f>F55+F140</f>
        <v>1510917.2200000002</v>
      </c>
      <c r="G173" s="648">
        <f t="shared" si="11"/>
        <v>50.615981840416133</v>
      </c>
      <c r="H173" s="742">
        <f>H55+H140</f>
        <v>1328096.6399999999</v>
      </c>
      <c r="I173" s="648">
        <f t="shared" si="12"/>
        <v>44.491461559063886</v>
      </c>
      <c r="J173" s="741">
        <f>J55+J140</f>
        <v>0</v>
      </c>
    </row>
    <row r="174" spans="1:10" x14ac:dyDescent="0.2">
      <c r="A174" s="290" t="s">
        <v>890</v>
      </c>
      <c r="B174" s="741">
        <f>B58+B143</f>
        <v>4889000</v>
      </c>
      <c r="C174" s="741">
        <f>C58+C143</f>
        <v>5198377.57</v>
      </c>
      <c r="D174" s="741">
        <f>D58+D143</f>
        <v>3372244.28</v>
      </c>
      <c r="E174" s="647">
        <f t="shared" si="10"/>
        <v>64.87109169332615</v>
      </c>
      <c r="F174" s="742">
        <f>F58+F143</f>
        <v>3278731.02</v>
      </c>
      <c r="G174" s="648">
        <f t="shared" si="11"/>
        <v>63.072198505196297</v>
      </c>
      <c r="H174" s="742">
        <f>H58+H143</f>
        <v>2939177.4</v>
      </c>
      <c r="I174" s="648">
        <f t="shared" si="12"/>
        <v>56.540283202245348</v>
      </c>
      <c r="J174" s="741">
        <f>J58+J143</f>
        <v>0</v>
      </c>
    </row>
    <row r="175" spans="1:10" x14ac:dyDescent="0.2">
      <c r="A175" s="290" t="s">
        <v>891</v>
      </c>
      <c r="B175" s="741">
        <f>B61+B146</f>
        <v>0</v>
      </c>
      <c r="C175" s="741">
        <f>C61+C146</f>
        <v>0</v>
      </c>
      <c r="D175" s="741">
        <f>D61+D146</f>
        <v>0</v>
      </c>
      <c r="E175" s="647">
        <f t="shared" si="10"/>
        <v>0</v>
      </c>
      <c r="F175" s="742">
        <f>F61+F146</f>
        <v>0</v>
      </c>
      <c r="G175" s="648">
        <f t="shared" si="11"/>
        <v>0</v>
      </c>
      <c r="H175" s="742">
        <f>H61+H146</f>
        <v>0</v>
      </c>
      <c r="I175" s="648">
        <f t="shared" si="12"/>
        <v>0</v>
      </c>
      <c r="J175" s="741">
        <f>J61+J146</f>
        <v>0</v>
      </c>
    </row>
    <row r="176" spans="1:10" x14ac:dyDescent="0.2">
      <c r="A176" s="288" t="s">
        <v>892</v>
      </c>
      <c r="B176" s="741">
        <f>B64+B149</f>
        <v>64715500</v>
      </c>
      <c r="C176" s="741">
        <f>C64+C149</f>
        <v>65097440.299999997</v>
      </c>
      <c r="D176" s="741">
        <f>D64+D149</f>
        <v>54981351.519999996</v>
      </c>
      <c r="E176" s="647">
        <f t="shared" si="10"/>
        <v>84.46008209634627</v>
      </c>
      <c r="F176" s="742">
        <f>F64+F149</f>
        <v>42183284.329999998</v>
      </c>
      <c r="G176" s="648">
        <f t="shared" si="11"/>
        <v>64.800219694659788</v>
      </c>
      <c r="H176" s="742">
        <f>H64+H149</f>
        <v>36871766.789999999</v>
      </c>
      <c r="I176" s="648">
        <f t="shared" si="12"/>
        <v>56.640885755380467</v>
      </c>
      <c r="J176" s="741">
        <f>J64+J149</f>
        <v>0</v>
      </c>
    </row>
    <row r="177" spans="1:10" x14ac:dyDescent="0.2">
      <c r="A177" s="574" t="s">
        <v>893</v>
      </c>
      <c r="B177" s="766">
        <f>B67+B152</f>
        <v>288162000</v>
      </c>
      <c r="C177" s="738">
        <f>C67+C152</f>
        <v>360412218.84000003</v>
      </c>
      <c r="D177" s="738">
        <f>D67+D152</f>
        <v>272540224.46000004</v>
      </c>
      <c r="E177" s="738">
        <f t="shared" si="10"/>
        <v>75.619030158628021</v>
      </c>
      <c r="F177" s="738">
        <f>F67+F152</f>
        <v>221500447.23999995</v>
      </c>
      <c r="G177" s="738">
        <f t="shared" si="11"/>
        <v>61.457529923071775</v>
      </c>
      <c r="H177" s="738">
        <f>H67+H152</f>
        <v>203285974.74000001</v>
      </c>
      <c r="I177" s="738">
        <f t="shared" si="12"/>
        <v>56.403741081332761</v>
      </c>
      <c r="J177" s="738">
        <f>J67+J152</f>
        <v>0</v>
      </c>
    </row>
    <row r="178" spans="1:10" ht="15.75" x14ac:dyDescent="0.2">
      <c r="A178" s="293" t="s">
        <v>894</v>
      </c>
      <c r="B178" s="741">
        <v>53166500</v>
      </c>
      <c r="C178" s="741">
        <v>73208835.439999998</v>
      </c>
      <c r="D178" s="741">
        <v>57189817.729999997</v>
      </c>
      <c r="E178" s="647">
        <f t="shared" si="10"/>
        <v>78.118737152800691</v>
      </c>
      <c r="F178" s="742">
        <v>41283908.509999998</v>
      </c>
      <c r="G178" s="648">
        <f t="shared" si="11"/>
        <v>56.391975451972854</v>
      </c>
      <c r="H178" s="742">
        <v>39305879.700000003</v>
      </c>
      <c r="I178" s="648">
        <f t="shared" si="12"/>
        <v>53.690076428294034</v>
      </c>
      <c r="J178" s="741"/>
    </row>
    <row r="179" spans="1:10" x14ac:dyDescent="0.2">
      <c r="A179" s="574" t="s">
        <v>895</v>
      </c>
      <c r="B179" s="766">
        <f>B177-B178</f>
        <v>234995500</v>
      </c>
      <c r="C179" s="738">
        <f>C177-C178</f>
        <v>287203383.40000004</v>
      </c>
      <c r="D179" s="738">
        <f>D177-D178</f>
        <v>215350406.73000005</v>
      </c>
      <c r="E179" s="738">
        <f t="shared" si="10"/>
        <v>74.98184881411116</v>
      </c>
      <c r="F179" s="738">
        <f>F177-F178</f>
        <v>180216538.72999996</v>
      </c>
      <c r="G179" s="738">
        <f t="shared" si="11"/>
        <v>62.74875198075398</v>
      </c>
      <c r="H179" s="738">
        <f>H177-H178</f>
        <v>163980095.04000002</v>
      </c>
      <c r="I179" s="738">
        <f t="shared" si="12"/>
        <v>57.095460749366644</v>
      </c>
      <c r="J179" s="738">
        <f>J177-J178</f>
        <v>0</v>
      </c>
    </row>
    <row r="180" spans="1:10" x14ac:dyDescent="0.2">
      <c r="A180" s="959" t="s">
        <v>1134</v>
      </c>
      <c r="B180" s="959"/>
      <c r="C180" s="959"/>
      <c r="D180" s="959"/>
      <c r="E180" s="959"/>
      <c r="F180" s="959"/>
      <c r="G180" s="959"/>
      <c r="H180" s="959"/>
    </row>
    <row r="181" spans="1:10" x14ac:dyDescent="0.2">
      <c r="A181" s="294" t="s">
        <v>899</v>
      </c>
      <c r="B181" s="294"/>
      <c r="C181" s="294"/>
      <c r="D181" s="294"/>
      <c r="E181" s="294"/>
      <c r="F181" s="294"/>
      <c r="G181" s="294"/>
      <c r="H181" s="294"/>
    </row>
    <row r="182" spans="1:10" x14ac:dyDescent="0.2">
      <c r="A182" s="267" t="s">
        <v>896</v>
      </c>
      <c r="B182" s="295"/>
      <c r="C182" s="295"/>
      <c r="D182" s="267"/>
      <c r="E182" s="267"/>
      <c r="F182" s="296"/>
      <c r="G182" s="296"/>
      <c r="H182" s="269"/>
    </row>
    <row r="183" spans="1:10" x14ac:dyDescent="0.2">
      <c r="A183" s="584" t="s">
        <v>897</v>
      </c>
      <c r="B183" s="295"/>
      <c r="C183" s="295"/>
      <c r="D183" s="267"/>
      <c r="E183" s="267"/>
      <c r="F183" s="296"/>
      <c r="G183" s="296"/>
      <c r="H183" s="269"/>
    </row>
    <row r="184" spans="1:10" x14ac:dyDescent="0.2">
      <c r="A184" s="267" t="s">
        <v>898</v>
      </c>
      <c r="B184" s="295"/>
      <c r="C184" s="295"/>
      <c r="D184" s="267"/>
      <c r="E184" s="267"/>
      <c r="F184" s="296"/>
      <c r="G184" s="296"/>
      <c r="H184" s="269"/>
    </row>
    <row r="185" spans="1:10" x14ac:dyDescent="0.2">
      <c r="A185" s="269"/>
      <c r="B185" s="269"/>
      <c r="C185" s="269"/>
      <c r="D185" s="269"/>
      <c r="E185" s="269"/>
      <c r="F185" s="269"/>
      <c r="G185" s="269"/>
      <c r="H185" s="269"/>
    </row>
    <row r="186" spans="1:10" x14ac:dyDescent="0.2">
      <c r="A186" s="269"/>
      <c r="B186" s="269"/>
      <c r="C186" s="269"/>
      <c r="D186" s="269"/>
      <c r="E186" s="269"/>
      <c r="F186" s="269"/>
      <c r="G186" s="269"/>
      <c r="H186" s="269"/>
    </row>
    <row r="187" spans="1:10" x14ac:dyDescent="0.2">
      <c r="A187" s="269"/>
      <c r="B187" s="269"/>
      <c r="C187" s="269"/>
      <c r="D187" s="269"/>
      <c r="E187" s="269"/>
      <c r="F187" s="269"/>
      <c r="G187" s="269"/>
      <c r="H187" s="269"/>
    </row>
    <row r="188" spans="1:10" x14ac:dyDescent="0.2">
      <c r="A188" s="269"/>
      <c r="B188" s="269"/>
      <c r="C188" s="269"/>
      <c r="D188" s="269"/>
      <c r="E188" s="269"/>
      <c r="F188" s="269"/>
      <c r="G188" s="269"/>
      <c r="H188" s="269"/>
    </row>
    <row r="189" spans="1:10" x14ac:dyDescent="0.2">
      <c r="A189" s="513" t="s">
        <v>1118</v>
      </c>
      <c r="B189" s="514"/>
      <c r="C189" s="514"/>
      <c r="D189" s="910" t="s">
        <v>1120</v>
      </c>
      <c r="E189" s="910"/>
      <c r="F189" s="910"/>
      <c r="G189" s="462"/>
    </row>
    <row r="190" spans="1:10" x14ac:dyDescent="0.2">
      <c r="A190" s="517" t="s">
        <v>1119</v>
      </c>
      <c r="B190" s="514"/>
      <c r="C190" s="514"/>
      <c r="D190" s="910" t="s">
        <v>1121</v>
      </c>
      <c r="E190" s="910"/>
      <c r="F190" s="910"/>
      <c r="G190" s="462"/>
    </row>
    <row r="191" spans="1:10" x14ac:dyDescent="0.2">
      <c r="A191" s="518"/>
      <c r="B191" s="519"/>
      <c r="C191" s="520"/>
      <c r="D191" s="901" t="s">
        <v>1144</v>
      </c>
      <c r="E191" s="901"/>
      <c r="F191" s="901"/>
      <c r="G191" s="460"/>
    </row>
    <row r="192" spans="1:10" x14ac:dyDescent="0.2">
      <c r="A192" s="432"/>
      <c r="B192" s="963"/>
      <c r="C192" s="963"/>
      <c r="D192" s="963"/>
      <c r="E192" s="965"/>
      <c r="F192" s="965"/>
      <c r="G192" s="965"/>
      <c r="H192" s="965"/>
    </row>
    <row r="193" spans="1:8" x14ac:dyDescent="0.2">
      <c r="E193" s="964"/>
      <c r="F193" s="964"/>
      <c r="G193" s="964"/>
      <c r="H193" s="964"/>
    </row>
    <row r="195" spans="1:8" x14ac:dyDescent="0.2">
      <c r="A195" s="518" t="s">
        <v>1148</v>
      </c>
      <c r="B195" s="519"/>
      <c r="C195" s="519"/>
      <c r="D195" s="901" t="s">
        <v>1122</v>
      </c>
      <c r="E195" s="901"/>
      <c r="F195" s="901"/>
      <c r="G195" s="462"/>
    </row>
    <row r="196" spans="1:8" x14ac:dyDescent="0.2">
      <c r="A196" s="517" t="s">
        <v>1149</v>
      </c>
      <c r="B196" s="519"/>
      <c r="C196" s="519"/>
      <c r="D196" s="517" t="s">
        <v>1123</v>
      </c>
      <c r="E196" s="517"/>
      <c r="F196" s="517"/>
      <c r="G196" s="462"/>
    </row>
    <row r="197" spans="1:8" x14ac:dyDescent="0.2">
      <c r="A197" s="462"/>
      <c r="B197" s="462"/>
      <c r="C197" s="462"/>
      <c r="D197" s="778" t="s">
        <v>1138</v>
      </c>
      <c r="E197" s="778"/>
      <c r="F197" s="500"/>
      <c r="G197" s="462"/>
    </row>
    <row r="201" spans="1:8" x14ac:dyDescent="0.2">
      <c r="A201" s="269"/>
      <c r="B201" s="269"/>
      <c r="C201" s="269"/>
      <c r="D201" s="269"/>
      <c r="E201" s="269"/>
      <c r="F201" s="269"/>
      <c r="G201" s="269"/>
      <c r="H201" s="269"/>
    </row>
    <row r="202" spans="1:8" x14ac:dyDescent="0.2">
      <c r="A202" s="269"/>
      <c r="B202" s="269"/>
      <c r="C202" s="269"/>
      <c r="D202" s="269"/>
      <c r="E202" s="269"/>
      <c r="F202" s="269"/>
      <c r="G202" s="269"/>
      <c r="H202" s="269"/>
    </row>
    <row r="203" spans="1:8" x14ac:dyDescent="0.2">
      <c r="A203" s="269"/>
      <c r="B203" s="269"/>
      <c r="C203" s="269"/>
      <c r="D203" s="269"/>
      <c r="E203" s="269"/>
      <c r="F203" s="269"/>
      <c r="G203" s="269"/>
      <c r="H203" s="269"/>
    </row>
    <row r="204" spans="1:8" x14ac:dyDescent="0.2">
      <c r="A204" s="269"/>
      <c r="B204" s="269"/>
      <c r="C204" s="269"/>
      <c r="D204" s="269"/>
      <c r="E204" s="269"/>
      <c r="F204" s="269"/>
      <c r="G204" s="269"/>
      <c r="H204" s="269"/>
    </row>
    <row r="205" spans="1:8" x14ac:dyDescent="0.2">
      <c r="A205" s="269"/>
      <c r="B205" s="269"/>
      <c r="C205" s="269"/>
      <c r="D205" s="269"/>
      <c r="E205" s="269"/>
      <c r="F205" s="269"/>
      <c r="G205" s="269"/>
      <c r="H205" s="269"/>
    </row>
  </sheetData>
  <mergeCells count="42">
    <mergeCell ref="D195:F195"/>
    <mergeCell ref="D197:E197"/>
    <mergeCell ref="D189:F189"/>
    <mergeCell ref="D190:F190"/>
    <mergeCell ref="D191:F191"/>
    <mergeCell ref="B192:D192"/>
    <mergeCell ref="E193:H193"/>
    <mergeCell ref="E192:H192"/>
    <mergeCell ref="A11:G11"/>
    <mergeCell ref="A14:G14"/>
    <mergeCell ref="A15:G15"/>
    <mergeCell ref="D18:E18"/>
    <mergeCell ref="A180:H180"/>
    <mergeCell ref="D128:E128"/>
    <mergeCell ref="F128:G128"/>
    <mergeCell ref="D117:E117"/>
    <mergeCell ref="A109:A111"/>
    <mergeCell ref="B109:B110"/>
    <mergeCell ref="A91:K91"/>
    <mergeCell ref="C109:E109"/>
    <mergeCell ref="F109:F110"/>
    <mergeCell ref="A117:A119"/>
    <mergeCell ref="A128:A130"/>
    <mergeCell ref="A18:A20"/>
    <mergeCell ref="J43:J44"/>
    <mergeCell ref="A69:A71"/>
    <mergeCell ref="B69:B70"/>
    <mergeCell ref="C69:C70"/>
    <mergeCell ref="D43:E43"/>
    <mergeCell ref="F43:G43"/>
    <mergeCell ref="H43:I43"/>
    <mergeCell ref="D69:D70"/>
    <mergeCell ref="C83:E83"/>
    <mergeCell ref="B83:B84"/>
    <mergeCell ref="F83:F84"/>
    <mergeCell ref="A92:A93"/>
    <mergeCell ref="A83:A85"/>
    <mergeCell ref="H128:I128"/>
    <mergeCell ref="D167:E167"/>
    <mergeCell ref="F167:G167"/>
    <mergeCell ref="H167:I167"/>
    <mergeCell ref="A167:A169"/>
  </mergeCells>
  <pageMargins left="0.39370078740157483" right="0.39370078740157483" top="0.78740157480314965" bottom="0.78740157480314965" header="0.31496062992125984" footer="0.31496062992125984"/>
  <pageSetup paperSize="9"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O83"/>
  <sheetViews>
    <sheetView showGridLines="0" zoomScaleNormal="100" workbookViewId="0"/>
  </sheetViews>
  <sheetFormatPr defaultRowHeight="11.25" customHeight="1" x14ac:dyDescent="0.2"/>
  <cols>
    <col min="1" max="1" width="65.42578125" style="1" bestFit="1" customWidth="1"/>
    <col min="2" max="12" width="10" style="1" customWidth="1"/>
    <col min="13" max="13" width="7.42578125" style="1" customWidth="1"/>
    <col min="14" max="14" width="9.140625" style="1" customWidth="1"/>
    <col min="15" max="15" width="7.85546875" style="1" customWidth="1"/>
    <col min="16" max="16384" width="9.140625" style="1"/>
  </cols>
  <sheetData>
    <row r="1" spans="1:15" s="90" customFormat="1" ht="12.75" x14ac:dyDescent="0.2"/>
    <row r="2" spans="1:15" s="90" customFormat="1" ht="25.5" customHeight="1" x14ac:dyDescent="0.35">
      <c r="A2" s="415" t="s">
        <v>1113</v>
      </c>
    </row>
    <row r="3" spans="1:15" s="90" customFormat="1" ht="15.75" customHeight="1" x14ac:dyDescent="0.25">
      <c r="A3" s="416" t="s">
        <v>1114</v>
      </c>
    </row>
    <row r="4" spans="1:15" s="90" customFormat="1" ht="15.75" customHeight="1" x14ac:dyDescent="0.25">
      <c r="A4" s="416" t="s">
        <v>1115</v>
      </c>
    </row>
    <row r="5" spans="1:15" s="90" customFormat="1" ht="15.75" customHeight="1" x14ac:dyDescent="0.25">
      <c r="A5" s="416" t="s">
        <v>1116</v>
      </c>
    </row>
    <row r="6" spans="1:15" s="90" customFormat="1" ht="15.75" x14ac:dyDescent="0.25">
      <c r="A6" s="297" t="s">
        <v>326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90" customFormat="1" ht="12.75" x14ac:dyDescent="0.2"/>
    <row r="8" spans="1:15" ht="12.75" x14ac:dyDescent="0.2">
      <c r="A8" s="413" t="s">
        <v>1113</v>
      </c>
      <c r="B8" s="298"/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298"/>
      <c r="O8" s="298"/>
    </row>
    <row r="9" spans="1:15" s="90" customFormat="1" ht="12.75" x14ac:dyDescent="0.2">
      <c r="A9" s="298" t="s">
        <v>64</v>
      </c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</row>
    <row r="10" spans="1:15" s="90" customFormat="1" ht="12.75" x14ac:dyDescent="0.2">
      <c r="A10" s="299" t="s">
        <v>132</v>
      </c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</row>
    <row r="11" spans="1:15" s="90" customFormat="1" ht="12.75" customHeight="1" x14ac:dyDescent="0.2">
      <c r="A11" s="975" t="s">
        <v>66</v>
      </c>
      <c r="B11" s="975"/>
      <c r="C11" s="975"/>
      <c r="D11" s="975"/>
      <c r="E11" s="975"/>
      <c r="F11" s="975"/>
      <c r="G11" s="975"/>
      <c r="H11" s="975"/>
      <c r="I11" s="975"/>
      <c r="J11" s="975"/>
      <c r="K11" s="975"/>
      <c r="L11" s="975"/>
      <c r="M11" s="975"/>
      <c r="N11" s="975"/>
      <c r="O11" s="975"/>
    </row>
    <row r="12" spans="1:15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  <c r="H12" s="436"/>
      <c r="I12" s="436"/>
      <c r="J12" s="436"/>
    </row>
    <row r="13" spans="1:15" s="90" customFormat="1" ht="12.75" customHeight="1" x14ac:dyDescent="0.2">
      <c r="A13" s="434" t="s">
        <v>1117</v>
      </c>
      <c r="B13" s="212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</row>
    <row r="14" spans="1:15" s="90" customFormat="1" ht="12.75" hidden="1" x14ac:dyDescent="0.2">
      <c r="A14" s="975"/>
      <c r="B14" s="975"/>
      <c r="C14" s="975"/>
      <c r="D14" s="975"/>
      <c r="E14" s="975"/>
      <c r="F14" s="975"/>
      <c r="G14" s="975"/>
      <c r="H14" s="975"/>
      <c r="I14" s="975"/>
      <c r="J14" s="975"/>
      <c r="K14" s="975"/>
      <c r="L14" s="975"/>
      <c r="M14" s="975"/>
      <c r="N14" s="975"/>
      <c r="O14" s="975"/>
    </row>
    <row r="15" spans="1:15" s="90" customFormat="1" ht="12.75" hidden="1" x14ac:dyDescent="0.2">
      <c r="A15" s="975"/>
      <c r="B15" s="975"/>
      <c r="C15" s="97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</row>
    <row r="16" spans="1:15" s="90" customFormat="1" ht="12.75" x14ac:dyDescent="0.2">
      <c r="A16" s="976"/>
      <c r="B16" s="976"/>
      <c r="C16" s="976"/>
      <c r="D16" s="976"/>
      <c r="E16" s="976"/>
      <c r="F16" s="976"/>
      <c r="G16" s="976"/>
      <c r="H16" s="976"/>
      <c r="I16" s="976"/>
      <c r="J16" s="976"/>
      <c r="K16" s="976"/>
      <c r="L16" s="976"/>
      <c r="M16" s="976"/>
      <c r="N16" s="976"/>
      <c r="O16" s="976"/>
    </row>
    <row r="17" spans="1:15" s="90" customFormat="1" ht="12.75" x14ac:dyDescent="0.2">
      <c r="A17" s="301" t="s">
        <v>327</v>
      </c>
      <c r="B17" s="301"/>
      <c r="C17" s="301"/>
      <c r="D17" s="302" t="s">
        <v>519</v>
      </c>
      <c r="E17" s="303"/>
      <c r="F17" s="974"/>
      <c r="G17" s="974"/>
      <c r="H17" s="974"/>
      <c r="I17" s="974"/>
      <c r="J17" s="303"/>
      <c r="K17" s="974"/>
      <c r="L17" s="974"/>
      <c r="M17" s="974"/>
      <c r="N17" s="974"/>
      <c r="O17" s="303"/>
    </row>
    <row r="18" spans="1:15" s="305" customFormat="1" ht="11.25" customHeight="1" x14ac:dyDescent="0.2">
      <c r="A18" s="972" t="s">
        <v>127</v>
      </c>
      <c r="B18" s="585" t="s">
        <v>98</v>
      </c>
      <c r="C18" s="966" t="s">
        <v>128</v>
      </c>
      <c r="D18" s="967"/>
      <c r="E18" s="304"/>
    </row>
    <row r="19" spans="1:15" s="305" customFormat="1" ht="11.25" customHeight="1" x14ac:dyDescent="0.2">
      <c r="A19" s="973"/>
      <c r="B19" s="304" t="s">
        <v>537</v>
      </c>
      <c r="C19" s="395" t="str">
        <f>CONCATENATE("No  ", B13)</f>
        <v>No  Bimestre</v>
      </c>
      <c r="D19" s="970" t="str">
        <f>CONCATENATE("Até o  ", B13)</f>
        <v>Até o  Bimestre</v>
      </c>
      <c r="E19" s="306"/>
    </row>
    <row r="20" spans="1:15" s="305" customFormat="1" ht="11.25" customHeight="1" x14ac:dyDescent="0.2">
      <c r="A20" s="586"/>
      <c r="B20" s="304" t="s">
        <v>136</v>
      </c>
      <c r="C20" s="587"/>
      <c r="D20" s="971"/>
      <c r="E20" s="304"/>
    </row>
    <row r="21" spans="1:15" s="305" customFormat="1" ht="11.25" customHeight="1" x14ac:dyDescent="0.2">
      <c r="A21" s="588"/>
      <c r="B21" s="589" t="s">
        <v>75</v>
      </c>
      <c r="C21" s="590"/>
      <c r="D21" s="590" t="s">
        <v>76</v>
      </c>
      <c r="E21" s="306"/>
    </row>
    <row r="22" spans="1:15" s="305" customFormat="1" ht="11.25" customHeight="1" x14ac:dyDescent="0.2">
      <c r="A22" s="307" t="s">
        <v>129</v>
      </c>
      <c r="B22" s="767">
        <f>B23</f>
        <v>0</v>
      </c>
      <c r="C22" s="767">
        <f>C23</f>
        <v>0</v>
      </c>
      <c r="D22" s="767">
        <f>D23</f>
        <v>0</v>
      </c>
      <c r="E22" s="3"/>
    </row>
    <row r="23" spans="1:15" s="305" customFormat="1" ht="11.25" customHeight="1" x14ac:dyDescent="0.2">
      <c r="A23" s="308" t="s">
        <v>572</v>
      </c>
      <c r="B23" s="768"/>
      <c r="C23" s="745"/>
      <c r="D23" s="769"/>
      <c r="E23" s="3"/>
    </row>
    <row r="24" spans="1:15" s="305" customFormat="1" ht="11.25" customHeight="1" x14ac:dyDescent="0.2">
      <c r="A24" s="307" t="s">
        <v>573</v>
      </c>
      <c r="B24" s="767">
        <f>SUM(B25:B27)</f>
        <v>0</v>
      </c>
      <c r="C24" s="767">
        <f>SUM(C25:C27)</f>
        <v>0</v>
      </c>
      <c r="D24" s="767">
        <f>SUM(D25:D27)</f>
        <v>0</v>
      </c>
      <c r="E24" s="3"/>
    </row>
    <row r="25" spans="1:15" s="305" customFormat="1" ht="11.25" customHeight="1" x14ac:dyDescent="0.2">
      <c r="A25" s="308" t="s">
        <v>574</v>
      </c>
      <c r="B25" s="768"/>
      <c r="C25" s="745"/>
      <c r="D25" s="769"/>
      <c r="E25" s="3"/>
    </row>
    <row r="26" spans="1:15" s="305" customFormat="1" ht="11.25" customHeight="1" x14ac:dyDescent="0.2">
      <c r="A26" s="308" t="s">
        <v>130</v>
      </c>
      <c r="B26" s="768"/>
      <c r="C26" s="745"/>
      <c r="D26" s="769"/>
      <c r="E26" s="3"/>
    </row>
    <row r="27" spans="1:15" s="305" customFormat="1" ht="11.25" customHeight="1" x14ac:dyDescent="0.2">
      <c r="A27" s="308" t="s">
        <v>575</v>
      </c>
      <c r="B27" s="754"/>
      <c r="C27" s="746"/>
      <c r="D27" s="770"/>
      <c r="E27" s="3"/>
    </row>
    <row r="28" spans="1:15" s="305" customFormat="1" ht="11.25" customHeight="1" x14ac:dyDescent="0.2">
      <c r="A28" s="307" t="s">
        <v>576</v>
      </c>
      <c r="B28" s="767">
        <f>SUM(B29:B32)</f>
        <v>0</v>
      </c>
      <c r="C28" s="767">
        <f>SUM(C29:C32)</f>
        <v>0</v>
      </c>
      <c r="D28" s="767">
        <f>SUM(D29:D32)</f>
        <v>0</v>
      </c>
      <c r="E28" s="3"/>
    </row>
    <row r="29" spans="1:15" s="305" customFormat="1" ht="11.25" customHeight="1" x14ac:dyDescent="0.2">
      <c r="A29" s="308" t="s">
        <v>577</v>
      </c>
      <c r="B29" s="768"/>
      <c r="C29" s="745"/>
      <c r="D29" s="769"/>
      <c r="E29" s="3"/>
    </row>
    <row r="30" spans="1:15" s="305" customFormat="1" ht="11.25" customHeight="1" x14ac:dyDescent="0.2">
      <c r="A30" s="308" t="s">
        <v>712</v>
      </c>
      <c r="B30" s="768"/>
      <c r="C30" s="745"/>
      <c r="D30" s="769"/>
      <c r="E30" s="3"/>
    </row>
    <row r="31" spans="1:15" s="305" customFormat="1" ht="11.25" customHeight="1" x14ac:dyDescent="0.2">
      <c r="A31" s="308" t="s">
        <v>713</v>
      </c>
      <c r="B31" s="768"/>
      <c r="C31" s="745"/>
      <c r="D31" s="769"/>
      <c r="E31" s="3"/>
    </row>
    <row r="32" spans="1:15" s="305" customFormat="1" ht="11.25" customHeight="1" x14ac:dyDescent="0.2">
      <c r="A32" s="309" t="s">
        <v>714</v>
      </c>
      <c r="B32" s="754"/>
      <c r="C32" s="746"/>
      <c r="D32" s="770"/>
      <c r="E32" s="3"/>
    </row>
    <row r="33" spans="1:15" s="305" customFormat="1" ht="11.25" customHeight="1" x14ac:dyDescent="0.2">
      <c r="A33" s="310"/>
      <c r="B33" s="311"/>
      <c r="C33" s="311"/>
      <c r="D33" s="311"/>
      <c r="E33" s="311"/>
      <c r="F33" s="311"/>
      <c r="G33" s="312"/>
      <c r="H33" s="311"/>
      <c r="I33" s="311"/>
      <c r="J33" s="311"/>
      <c r="K33" s="311"/>
      <c r="L33" s="311"/>
      <c r="M33" s="311"/>
      <c r="N33" s="312"/>
      <c r="O33" s="311"/>
    </row>
    <row r="34" spans="1:15" s="305" customFormat="1" ht="11.25" hidden="1" customHeight="1" x14ac:dyDescent="0.2">
      <c r="A34" s="310"/>
      <c r="B34" s="311"/>
      <c r="C34" s="311"/>
      <c r="D34" s="311"/>
      <c r="E34" s="311"/>
      <c r="F34" s="311"/>
      <c r="G34" s="312"/>
      <c r="H34" s="311"/>
      <c r="I34" s="311"/>
      <c r="J34" s="311"/>
      <c r="K34" s="311"/>
      <c r="L34" s="311"/>
      <c r="M34" s="311"/>
      <c r="N34" s="312"/>
      <c r="O34" s="311"/>
    </row>
    <row r="35" spans="1:15" s="305" customFormat="1" ht="11.25" hidden="1" customHeight="1" x14ac:dyDescent="0.2">
      <c r="A35" s="310"/>
      <c r="B35" s="311"/>
      <c r="C35" s="311"/>
      <c r="D35" s="311"/>
      <c r="E35" s="311"/>
      <c r="F35" s="311"/>
      <c r="G35" s="312"/>
      <c r="H35" s="311"/>
      <c r="I35" s="311"/>
      <c r="J35" s="311"/>
      <c r="K35" s="311"/>
      <c r="L35" s="311"/>
      <c r="M35" s="311"/>
      <c r="N35" s="312"/>
      <c r="O35" s="311"/>
    </row>
    <row r="36" spans="1:15" s="305" customFormat="1" ht="11.25" hidden="1" customHeight="1" x14ac:dyDescent="0.2">
      <c r="A36" s="310"/>
      <c r="B36" s="311"/>
      <c r="C36" s="311"/>
      <c r="D36" s="311"/>
      <c r="E36" s="311"/>
      <c r="F36" s="311"/>
      <c r="G36" s="312"/>
      <c r="H36" s="311"/>
      <c r="I36" s="311"/>
      <c r="J36" s="311"/>
      <c r="K36" s="311"/>
      <c r="L36" s="311"/>
      <c r="M36" s="311"/>
      <c r="N36" s="312"/>
      <c r="O36" s="311"/>
    </row>
    <row r="37" spans="1:15" s="305" customFormat="1" ht="11.25" hidden="1" customHeight="1" x14ac:dyDescent="0.2">
      <c r="A37" s="310"/>
      <c r="B37" s="311"/>
      <c r="C37" s="311"/>
      <c r="D37" s="311"/>
      <c r="E37" s="311"/>
      <c r="F37" s="311"/>
      <c r="G37" s="312"/>
      <c r="H37" s="311"/>
      <c r="I37" s="311"/>
      <c r="J37" s="311"/>
      <c r="K37" s="311"/>
      <c r="L37" s="311"/>
      <c r="M37" s="311"/>
      <c r="N37" s="312"/>
      <c r="O37" s="311"/>
    </row>
    <row r="38" spans="1:15" s="305" customFormat="1" ht="11.25" hidden="1" customHeight="1" x14ac:dyDescent="0.2">
      <c r="A38" s="310"/>
      <c r="B38" s="311"/>
      <c r="C38" s="311"/>
      <c r="D38" s="311"/>
      <c r="E38" s="311"/>
      <c r="F38" s="311"/>
      <c r="G38" s="312"/>
      <c r="H38" s="311"/>
      <c r="I38" s="311"/>
      <c r="J38" s="311"/>
      <c r="K38" s="311"/>
      <c r="L38" s="311"/>
      <c r="M38" s="311"/>
      <c r="N38" s="312"/>
      <c r="O38" s="311"/>
    </row>
    <row r="39" spans="1:15" s="305" customFormat="1" ht="11.25" hidden="1" customHeight="1" x14ac:dyDescent="0.2">
      <c r="A39" s="310"/>
      <c r="B39" s="311"/>
      <c r="C39" s="311"/>
      <c r="D39" s="311"/>
      <c r="E39" s="311"/>
      <c r="F39" s="311"/>
      <c r="G39" s="312"/>
      <c r="H39" s="311"/>
      <c r="I39" s="311"/>
      <c r="J39" s="311"/>
      <c r="K39" s="311"/>
      <c r="L39" s="311"/>
      <c r="M39" s="311"/>
      <c r="N39" s="312"/>
      <c r="O39" s="311"/>
    </row>
    <row r="40" spans="1:15" s="305" customFormat="1" ht="11.25" hidden="1" customHeight="1" x14ac:dyDescent="0.2">
      <c r="A40" s="310"/>
      <c r="B40" s="311"/>
      <c r="C40" s="311"/>
      <c r="D40" s="311"/>
      <c r="E40" s="311"/>
      <c r="F40" s="311"/>
      <c r="G40" s="312"/>
      <c r="H40" s="311"/>
      <c r="I40" s="311"/>
      <c r="J40" s="311"/>
      <c r="K40" s="311"/>
      <c r="L40" s="311"/>
      <c r="M40" s="311"/>
      <c r="N40" s="312"/>
      <c r="O40" s="311"/>
    </row>
    <row r="41" spans="1:15" ht="11.25" hidden="1" customHeight="1" x14ac:dyDescent="0.2">
      <c r="A41" s="313"/>
      <c r="B41" s="313"/>
      <c r="C41" s="313"/>
      <c r="D41" s="313"/>
      <c r="E41" s="313"/>
      <c r="F41" s="313"/>
      <c r="G41" s="314"/>
      <c r="H41" s="314"/>
      <c r="I41" s="314"/>
      <c r="J41" s="314"/>
      <c r="K41" s="314"/>
      <c r="L41" s="314"/>
      <c r="M41" s="314"/>
      <c r="N41" s="314"/>
      <c r="O41" s="314"/>
    </row>
    <row r="42" spans="1:15" s="315" customFormat="1" ht="11.25" customHeight="1" x14ac:dyDescent="0.2">
      <c r="A42" s="591"/>
      <c r="B42" s="592" t="s">
        <v>135</v>
      </c>
      <c r="C42" s="592" t="s">
        <v>182</v>
      </c>
      <c r="D42" s="592" t="s">
        <v>206</v>
      </c>
      <c r="E42" s="592" t="s">
        <v>207</v>
      </c>
      <c r="F42" s="592" t="s">
        <v>208</v>
      </c>
      <c r="G42" s="592" t="s">
        <v>209</v>
      </c>
      <c r="H42" s="592" t="s">
        <v>210</v>
      </c>
      <c r="I42" s="592" t="s">
        <v>211</v>
      </c>
      <c r="J42" s="592" t="s">
        <v>212</v>
      </c>
      <c r="K42" s="395" t="s">
        <v>213</v>
      </c>
      <c r="L42" s="395" t="s">
        <v>214</v>
      </c>
    </row>
    <row r="43" spans="1:15" ht="11.25" customHeight="1" x14ac:dyDescent="0.2">
      <c r="A43" s="593" t="s">
        <v>131</v>
      </c>
      <c r="B43" s="567" t="s">
        <v>136</v>
      </c>
      <c r="C43" s="304" t="s">
        <v>134</v>
      </c>
      <c r="D43" s="304"/>
      <c r="E43" s="304"/>
      <c r="F43" s="304"/>
      <c r="G43" s="304"/>
      <c r="H43" s="304"/>
      <c r="I43" s="304"/>
      <c r="J43" s="304"/>
      <c r="K43" s="587"/>
      <c r="L43" s="587"/>
    </row>
    <row r="44" spans="1:15" ht="11.25" customHeight="1" x14ac:dyDescent="0.2">
      <c r="A44" s="571"/>
      <c r="B44" s="569"/>
      <c r="C44" s="589" t="s">
        <v>133</v>
      </c>
      <c r="D44" s="589"/>
      <c r="E44" s="589"/>
      <c r="F44" s="589"/>
      <c r="G44" s="589"/>
      <c r="H44" s="589"/>
      <c r="I44" s="589"/>
      <c r="J44" s="589"/>
      <c r="K44" s="594"/>
      <c r="L44" s="594"/>
    </row>
    <row r="45" spans="1:15" ht="11.25" customHeight="1" x14ac:dyDescent="0.2">
      <c r="A45" s="393" t="s">
        <v>1097</v>
      </c>
      <c r="B45" s="771">
        <f t="shared" ref="B45:L45" si="0">B46+B52</f>
        <v>0</v>
      </c>
      <c r="C45" s="772">
        <f t="shared" si="0"/>
        <v>0</v>
      </c>
      <c r="D45" s="772">
        <f t="shared" si="0"/>
        <v>0</v>
      </c>
      <c r="E45" s="772">
        <f t="shared" si="0"/>
        <v>0</v>
      </c>
      <c r="F45" s="772">
        <f t="shared" si="0"/>
        <v>0</v>
      </c>
      <c r="G45" s="772">
        <f t="shared" si="0"/>
        <v>0</v>
      </c>
      <c r="H45" s="772">
        <f t="shared" si="0"/>
        <v>0</v>
      </c>
      <c r="I45" s="772">
        <f t="shared" si="0"/>
        <v>0</v>
      </c>
      <c r="J45" s="772">
        <f t="shared" si="0"/>
        <v>0</v>
      </c>
      <c r="K45" s="772">
        <f t="shared" si="0"/>
        <v>0</v>
      </c>
      <c r="L45" s="772">
        <f t="shared" si="0"/>
        <v>0</v>
      </c>
    </row>
    <row r="46" spans="1:15" ht="11.25" customHeight="1" x14ac:dyDescent="0.2">
      <c r="A46" s="396" t="s">
        <v>769</v>
      </c>
      <c r="B46" s="648"/>
      <c r="C46" s="648"/>
      <c r="D46" s="648"/>
      <c r="E46" s="648"/>
      <c r="F46" s="648"/>
      <c r="G46" s="648"/>
      <c r="H46" s="648"/>
      <c r="I46" s="648"/>
      <c r="J46" s="648"/>
      <c r="K46" s="648"/>
      <c r="L46" s="648"/>
    </row>
    <row r="47" spans="1:15" ht="11.25" customHeight="1" x14ac:dyDescent="0.2">
      <c r="A47" s="396"/>
      <c r="B47" s="648"/>
      <c r="C47" s="648"/>
      <c r="D47" s="648"/>
      <c r="E47" s="648"/>
      <c r="F47" s="648"/>
      <c r="G47" s="648"/>
      <c r="H47" s="648"/>
      <c r="I47" s="648"/>
      <c r="J47" s="648"/>
      <c r="K47" s="648"/>
      <c r="L47" s="648"/>
    </row>
    <row r="48" spans="1:15" ht="11.25" customHeight="1" x14ac:dyDescent="0.2">
      <c r="A48" s="396"/>
      <c r="B48" s="648"/>
      <c r="C48" s="648"/>
      <c r="D48" s="648"/>
      <c r="E48" s="648"/>
      <c r="F48" s="648"/>
      <c r="G48" s="648"/>
      <c r="H48" s="648"/>
      <c r="I48" s="648"/>
      <c r="J48" s="648"/>
      <c r="K48" s="648"/>
      <c r="L48" s="648"/>
    </row>
    <row r="49" spans="1:12" ht="11.25" customHeight="1" x14ac:dyDescent="0.2">
      <c r="A49" s="396"/>
      <c r="B49" s="648"/>
      <c r="C49" s="648"/>
      <c r="D49" s="648"/>
      <c r="E49" s="648"/>
      <c r="F49" s="648"/>
      <c r="G49" s="648"/>
      <c r="H49" s="648"/>
      <c r="I49" s="648"/>
      <c r="J49" s="648"/>
      <c r="K49" s="648"/>
      <c r="L49" s="648"/>
    </row>
    <row r="50" spans="1:12" ht="11.25" customHeight="1" x14ac:dyDescent="0.2">
      <c r="A50" s="396"/>
      <c r="B50" s="648"/>
      <c r="C50" s="648"/>
      <c r="D50" s="648"/>
      <c r="E50" s="648"/>
      <c r="F50" s="648"/>
      <c r="G50" s="648"/>
      <c r="H50" s="648"/>
      <c r="I50" s="648"/>
      <c r="J50" s="648"/>
      <c r="K50" s="648"/>
      <c r="L50" s="648"/>
    </row>
    <row r="51" spans="1:12" ht="11.25" customHeight="1" x14ac:dyDescent="0.2">
      <c r="A51" s="396"/>
      <c r="B51" s="648"/>
      <c r="C51" s="648"/>
      <c r="D51" s="648"/>
      <c r="E51" s="648"/>
      <c r="F51" s="648"/>
      <c r="G51" s="648"/>
      <c r="H51" s="648"/>
      <c r="I51" s="648"/>
      <c r="J51" s="648"/>
      <c r="K51" s="648"/>
      <c r="L51" s="648"/>
    </row>
    <row r="52" spans="1:12" ht="11.25" customHeight="1" x14ac:dyDescent="0.2">
      <c r="A52" s="396" t="s">
        <v>770</v>
      </c>
      <c r="B52" s="648"/>
      <c r="C52" s="648"/>
      <c r="D52" s="648"/>
      <c r="E52" s="648"/>
      <c r="F52" s="648"/>
      <c r="G52" s="648"/>
      <c r="H52" s="648"/>
      <c r="I52" s="648"/>
      <c r="J52" s="648"/>
      <c r="K52" s="648"/>
      <c r="L52" s="648"/>
    </row>
    <row r="53" spans="1:12" ht="11.25" customHeight="1" x14ac:dyDescent="0.2">
      <c r="A53" s="396"/>
      <c r="B53" s="648"/>
      <c r="C53" s="648"/>
      <c r="D53" s="648"/>
      <c r="E53" s="648"/>
      <c r="F53" s="648"/>
      <c r="G53" s="648"/>
      <c r="H53" s="648"/>
      <c r="I53" s="648"/>
      <c r="J53" s="648"/>
      <c r="K53" s="648"/>
      <c r="L53" s="648"/>
    </row>
    <row r="54" spans="1:12" ht="11.25" customHeight="1" x14ac:dyDescent="0.2">
      <c r="A54" s="308"/>
      <c r="B54" s="648"/>
      <c r="C54" s="648"/>
      <c r="D54" s="648"/>
      <c r="E54" s="648"/>
      <c r="F54" s="648"/>
      <c r="G54" s="648"/>
      <c r="H54" s="648"/>
      <c r="I54" s="648"/>
      <c r="J54" s="648"/>
      <c r="K54" s="648"/>
      <c r="L54" s="648"/>
    </row>
    <row r="55" spans="1:12" ht="11.25" customHeight="1" x14ac:dyDescent="0.2">
      <c r="A55" s="308"/>
      <c r="B55" s="648"/>
      <c r="C55" s="648"/>
      <c r="D55" s="648"/>
      <c r="E55" s="648"/>
      <c r="F55" s="648"/>
      <c r="G55" s="648"/>
      <c r="H55" s="648"/>
      <c r="I55" s="648"/>
      <c r="J55" s="648"/>
      <c r="K55" s="648"/>
      <c r="L55" s="648"/>
    </row>
    <row r="56" spans="1:12" ht="11.25" customHeight="1" x14ac:dyDescent="0.2">
      <c r="A56" s="308"/>
      <c r="B56" s="648"/>
      <c r="C56" s="648"/>
      <c r="D56" s="648"/>
      <c r="E56" s="648"/>
      <c r="F56" s="648"/>
      <c r="G56" s="648"/>
      <c r="H56" s="648"/>
      <c r="I56" s="648"/>
      <c r="J56" s="648"/>
      <c r="K56" s="648"/>
      <c r="L56" s="648"/>
    </row>
    <row r="57" spans="1:12" ht="11.25" customHeight="1" x14ac:dyDescent="0.2">
      <c r="A57" s="308"/>
      <c r="B57" s="648"/>
      <c r="C57" s="648"/>
      <c r="D57" s="648"/>
      <c r="E57" s="648"/>
      <c r="F57" s="648"/>
      <c r="G57" s="648"/>
      <c r="H57" s="648"/>
      <c r="I57" s="648"/>
      <c r="J57" s="648"/>
      <c r="K57" s="648"/>
      <c r="L57" s="648"/>
    </row>
    <row r="58" spans="1:12" ht="11.25" customHeight="1" x14ac:dyDescent="0.2">
      <c r="A58" s="397" t="s">
        <v>1098</v>
      </c>
      <c r="B58" s="648">
        <f t="shared" ref="B58:L58" si="1">B59+B65</f>
        <v>0</v>
      </c>
      <c r="C58" s="648">
        <f t="shared" si="1"/>
        <v>0</v>
      </c>
      <c r="D58" s="648">
        <f t="shared" si="1"/>
        <v>0</v>
      </c>
      <c r="E58" s="648">
        <f t="shared" si="1"/>
        <v>0</v>
      </c>
      <c r="F58" s="648">
        <f t="shared" si="1"/>
        <v>0</v>
      </c>
      <c r="G58" s="648">
        <f t="shared" si="1"/>
        <v>0</v>
      </c>
      <c r="H58" s="648">
        <f t="shared" si="1"/>
        <v>0</v>
      </c>
      <c r="I58" s="648">
        <f t="shared" si="1"/>
        <v>0</v>
      </c>
      <c r="J58" s="648">
        <f t="shared" si="1"/>
        <v>0</v>
      </c>
      <c r="K58" s="648">
        <f t="shared" si="1"/>
        <v>0</v>
      </c>
      <c r="L58" s="648">
        <f t="shared" si="1"/>
        <v>0</v>
      </c>
    </row>
    <row r="59" spans="1:12" ht="11.25" customHeight="1" x14ac:dyDescent="0.2">
      <c r="A59" s="396" t="s">
        <v>771</v>
      </c>
      <c r="B59" s="648"/>
      <c r="C59" s="648"/>
      <c r="D59" s="648"/>
      <c r="E59" s="648"/>
      <c r="F59" s="648"/>
      <c r="G59" s="648"/>
      <c r="H59" s="648"/>
      <c r="I59" s="648"/>
      <c r="J59" s="648"/>
      <c r="K59" s="648"/>
      <c r="L59" s="648"/>
    </row>
    <row r="60" spans="1:12" ht="11.25" customHeight="1" x14ac:dyDescent="0.2">
      <c r="A60" s="396"/>
      <c r="B60" s="648"/>
      <c r="C60" s="648"/>
      <c r="D60" s="648"/>
      <c r="E60" s="648"/>
      <c r="F60" s="648"/>
      <c r="G60" s="648"/>
      <c r="H60" s="648"/>
      <c r="I60" s="648"/>
      <c r="J60" s="648"/>
      <c r="K60" s="648"/>
      <c r="L60" s="648"/>
    </row>
    <row r="61" spans="1:12" ht="11.25" customHeight="1" x14ac:dyDescent="0.2">
      <c r="A61" s="308"/>
      <c r="B61" s="648"/>
      <c r="C61" s="648"/>
      <c r="D61" s="648"/>
      <c r="E61" s="648"/>
      <c r="F61" s="648"/>
      <c r="G61" s="648"/>
      <c r="H61" s="648"/>
      <c r="I61" s="648"/>
      <c r="J61" s="648"/>
      <c r="K61" s="648"/>
      <c r="L61" s="648"/>
    </row>
    <row r="62" spans="1:12" ht="11.25" customHeight="1" x14ac:dyDescent="0.2">
      <c r="A62" s="308"/>
      <c r="B62" s="648"/>
      <c r="C62" s="648"/>
      <c r="D62" s="648"/>
      <c r="E62" s="648"/>
      <c r="F62" s="648"/>
      <c r="G62" s="648"/>
      <c r="H62" s="648"/>
      <c r="I62" s="648"/>
      <c r="J62" s="648"/>
      <c r="K62" s="648"/>
      <c r="L62" s="648"/>
    </row>
    <row r="63" spans="1:12" ht="11.25" customHeight="1" x14ac:dyDescent="0.2">
      <c r="A63" s="308"/>
      <c r="B63" s="648"/>
      <c r="C63" s="648"/>
      <c r="D63" s="648"/>
      <c r="E63" s="648"/>
      <c r="F63" s="648"/>
      <c r="G63" s="648"/>
      <c r="H63" s="648"/>
      <c r="I63" s="648"/>
      <c r="J63" s="648"/>
      <c r="K63" s="648"/>
      <c r="L63" s="648"/>
    </row>
    <row r="64" spans="1:12" ht="11.25" customHeight="1" x14ac:dyDescent="0.2">
      <c r="A64" s="308"/>
      <c r="B64" s="648"/>
      <c r="C64" s="648"/>
      <c r="D64" s="648"/>
      <c r="E64" s="648"/>
      <c r="F64" s="648"/>
      <c r="G64" s="648"/>
      <c r="H64" s="648"/>
      <c r="I64" s="648"/>
      <c r="J64" s="648"/>
      <c r="K64" s="648"/>
      <c r="L64" s="648"/>
    </row>
    <row r="65" spans="1:15" ht="11.25" customHeight="1" x14ac:dyDescent="0.2">
      <c r="A65" s="396" t="s">
        <v>772</v>
      </c>
      <c r="B65" s="648"/>
      <c r="C65" s="648"/>
      <c r="D65" s="648"/>
      <c r="E65" s="648"/>
      <c r="F65" s="648"/>
      <c r="G65" s="648"/>
      <c r="H65" s="648"/>
      <c r="I65" s="648"/>
      <c r="J65" s="648"/>
      <c r="K65" s="648"/>
      <c r="L65" s="648"/>
    </row>
    <row r="66" spans="1:15" ht="11.25" customHeight="1" x14ac:dyDescent="0.2">
      <c r="A66" s="396"/>
      <c r="B66" s="648"/>
      <c r="C66" s="648"/>
      <c r="D66" s="648"/>
      <c r="E66" s="648"/>
      <c r="F66" s="648"/>
      <c r="G66" s="648"/>
      <c r="H66" s="648"/>
      <c r="I66" s="648"/>
      <c r="J66" s="648"/>
      <c r="K66" s="648"/>
      <c r="L66" s="648"/>
    </row>
    <row r="67" spans="1:15" ht="11.25" customHeight="1" x14ac:dyDescent="0.2">
      <c r="A67" s="308"/>
      <c r="B67" s="648"/>
      <c r="C67" s="648"/>
      <c r="D67" s="648"/>
      <c r="E67" s="648"/>
      <c r="F67" s="648"/>
      <c r="G67" s="648"/>
      <c r="H67" s="648"/>
      <c r="I67" s="648"/>
      <c r="J67" s="648"/>
      <c r="K67" s="648"/>
      <c r="L67" s="648"/>
    </row>
    <row r="68" spans="1:15" ht="11.25" customHeight="1" x14ac:dyDescent="0.2">
      <c r="A68" s="308"/>
      <c r="B68" s="648"/>
      <c r="C68" s="648"/>
      <c r="D68" s="648"/>
      <c r="E68" s="648"/>
      <c r="F68" s="648"/>
      <c r="G68" s="648"/>
      <c r="H68" s="648"/>
      <c r="I68" s="648"/>
      <c r="J68" s="648"/>
      <c r="K68" s="648"/>
      <c r="L68" s="648"/>
    </row>
    <row r="69" spans="1:15" ht="11.25" customHeight="1" x14ac:dyDescent="0.2">
      <c r="A69" s="308"/>
      <c r="B69" s="648"/>
      <c r="C69" s="648"/>
      <c r="D69" s="648"/>
      <c r="E69" s="648"/>
      <c r="F69" s="648"/>
      <c r="G69" s="648"/>
      <c r="H69" s="648"/>
      <c r="I69" s="648"/>
      <c r="J69" s="648"/>
      <c r="K69" s="648"/>
      <c r="L69" s="648"/>
    </row>
    <row r="70" spans="1:15" ht="11.25" customHeight="1" x14ac:dyDescent="0.2">
      <c r="A70" s="309"/>
      <c r="B70" s="651"/>
      <c r="C70" s="651"/>
      <c r="D70" s="651"/>
      <c r="E70" s="651"/>
      <c r="F70" s="651"/>
      <c r="G70" s="651"/>
      <c r="H70" s="651"/>
      <c r="I70" s="651"/>
      <c r="J70" s="651"/>
      <c r="K70" s="651"/>
      <c r="L70" s="651"/>
    </row>
    <row r="71" spans="1:15" ht="11.25" customHeight="1" x14ac:dyDescent="0.2">
      <c r="A71" s="2" t="s">
        <v>773</v>
      </c>
      <c r="B71" s="653">
        <f t="shared" ref="B71:L71" si="2">B45+B58</f>
        <v>0</v>
      </c>
      <c r="C71" s="653">
        <f t="shared" si="2"/>
        <v>0</v>
      </c>
      <c r="D71" s="653">
        <f t="shared" si="2"/>
        <v>0</v>
      </c>
      <c r="E71" s="653">
        <f t="shared" si="2"/>
        <v>0</v>
      </c>
      <c r="F71" s="653">
        <f t="shared" si="2"/>
        <v>0</v>
      </c>
      <c r="G71" s="653">
        <f t="shared" si="2"/>
        <v>0</v>
      </c>
      <c r="H71" s="653">
        <f t="shared" si="2"/>
        <v>0</v>
      </c>
      <c r="I71" s="653">
        <f t="shared" si="2"/>
        <v>0</v>
      </c>
      <c r="J71" s="653">
        <f t="shared" si="2"/>
        <v>0</v>
      </c>
      <c r="K71" s="653">
        <f t="shared" si="2"/>
        <v>0</v>
      </c>
      <c r="L71" s="644">
        <f t="shared" si="2"/>
        <v>0</v>
      </c>
    </row>
    <row r="72" spans="1:15" ht="11.25" customHeight="1" x14ac:dyDescent="0.2">
      <c r="A72" s="2" t="s">
        <v>774</v>
      </c>
      <c r="B72" s="653"/>
      <c r="C72" s="653"/>
      <c r="D72" s="653"/>
      <c r="E72" s="653"/>
      <c r="F72" s="653"/>
      <c r="G72" s="653"/>
      <c r="H72" s="653"/>
      <c r="I72" s="653"/>
      <c r="J72" s="653"/>
      <c r="K72" s="651"/>
      <c r="L72" s="644"/>
    </row>
    <row r="73" spans="1:15" ht="11.25" customHeight="1" x14ac:dyDescent="0.2">
      <c r="A73" s="2" t="s">
        <v>775</v>
      </c>
      <c r="B73" s="653">
        <f t="shared" ref="B73:L73" si="3">B45</f>
        <v>0</v>
      </c>
      <c r="C73" s="653">
        <f t="shared" si="3"/>
        <v>0</v>
      </c>
      <c r="D73" s="653">
        <f t="shared" si="3"/>
        <v>0</v>
      </c>
      <c r="E73" s="653">
        <f t="shared" si="3"/>
        <v>0</v>
      </c>
      <c r="F73" s="653">
        <f t="shared" si="3"/>
        <v>0</v>
      </c>
      <c r="G73" s="653">
        <f t="shared" si="3"/>
        <v>0</v>
      </c>
      <c r="H73" s="653">
        <f t="shared" si="3"/>
        <v>0</v>
      </c>
      <c r="I73" s="653">
        <f t="shared" si="3"/>
        <v>0</v>
      </c>
      <c r="J73" s="653">
        <f t="shared" si="3"/>
        <v>0</v>
      </c>
      <c r="K73" s="653">
        <f t="shared" si="3"/>
        <v>0</v>
      </c>
      <c r="L73" s="644">
        <f t="shared" si="3"/>
        <v>0</v>
      </c>
      <c r="M73" s="305"/>
      <c r="N73" s="305"/>
      <c r="O73" s="305"/>
    </row>
    <row r="74" spans="1:15" ht="11.25" customHeight="1" x14ac:dyDescent="0.2">
      <c r="A74" s="2" t="s">
        <v>776</v>
      </c>
      <c r="B74" s="653">
        <f t="shared" ref="B74:L74" si="4">IF(B72&gt;0,B71/B72*100,0)</f>
        <v>0</v>
      </c>
      <c r="C74" s="653">
        <f t="shared" si="4"/>
        <v>0</v>
      </c>
      <c r="D74" s="653">
        <f t="shared" si="4"/>
        <v>0</v>
      </c>
      <c r="E74" s="653">
        <f t="shared" si="4"/>
        <v>0</v>
      </c>
      <c r="F74" s="653">
        <f t="shared" si="4"/>
        <v>0</v>
      </c>
      <c r="G74" s="653">
        <f t="shared" si="4"/>
        <v>0</v>
      </c>
      <c r="H74" s="653">
        <f t="shared" si="4"/>
        <v>0</v>
      </c>
      <c r="I74" s="653">
        <f t="shared" si="4"/>
        <v>0</v>
      </c>
      <c r="J74" s="653">
        <f t="shared" si="4"/>
        <v>0</v>
      </c>
      <c r="K74" s="653">
        <f t="shared" si="4"/>
        <v>0</v>
      </c>
      <c r="L74" s="644">
        <f t="shared" si="4"/>
        <v>0</v>
      </c>
      <c r="M74" s="305"/>
      <c r="N74" s="305"/>
      <c r="O74" s="305"/>
    </row>
    <row r="75" spans="1:15" ht="12.75" x14ac:dyDescent="0.2">
      <c r="A75" s="968" t="s">
        <v>1135</v>
      </c>
      <c r="B75" s="969"/>
      <c r="C75" s="969"/>
      <c r="D75" s="969"/>
      <c r="E75" s="969"/>
      <c r="F75" s="969"/>
      <c r="G75" s="969"/>
      <c r="H75" s="969"/>
      <c r="I75" s="969"/>
      <c r="J75" s="969"/>
      <c r="K75" s="969"/>
      <c r="L75" s="969"/>
      <c r="M75" s="232"/>
      <c r="N75" s="232"/>
      <c r="O75" s="232"/>
    </row>
    <row r="76" spans="1:15" ht="11.25" customHeight="1" x14ac:dyDescent="0.2">
      <c r="A76" s="305"/>
    </row>
    <row r="81" spans="1:6" s="256" customFormat="1" ht="11.25" customHeight="1" x14ac:dyDescent="0.2">
      <c r="A81" s="459" t="s">
        <v>1118</v>
      </c>
      <c r="B81" s="459" t="s">
        <v>1120</v>
      </c>
      <c r="C81" s="459"/>
      <c r="E81" s="459"/>
      <c r="F81" s="460" t="s">
        <v>1122</v>
      </c>
    </row>
    <row r="82" spans="1:6" s="256" customFormat="1" ht="11.25" customHeight="1" x14ac:dyDescent="0.2">
      <c r="A82" s="459" t="s">
        <v>1119</v>
      </c>
      <c r="B82" s="459" t="s">
        <v>1121</v>
      </c>
      <c r="C82" s="459"/>
      <c r="E82" s="459"/>
      <c r="F82" s="459" t="s">
        <v>1123</v>
      </c>
    </row>
    <row r="83" spans="1:6" s="256" customFormat="1" ht="11.25" customHeight="1" x14ac:dyDescent="0.2">
      <c r="A83" s="462"/>
      <c r="B83" s="500" t="s">
        <v>1137</v>
      </c>
      <c r="C83" s="500"/>
      <c r="E83" s="500"/>
      <c r="F83" s="462" t="s">
        <v>1138</v>
      </c>
    </row>
  </sheetData>
  <mergeCells count="12">
    <mergeCell ref="M17:N17"/>
    <mergeCell ref="A15:O15"/>
    <mergeCell ref="A11:O11"/>
    <mergeCell ref="A14:O14"/>
    <mergeCell ref="K17:L17"/>
    <mergeCell ref="A16:O16"/>
    <mergeCell ref="C18:D18"/>
    <mergeCell ref="A75:L75"/>
    <mergeCell ref="D19:D20"/>
    <mergeCell ref="A18:A19"/>
    <mergeCell ref="F17:G17"/>
    <mergeCell ref="H17:I1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/>
  <dimension ref="A1:W188"/>
  <sheetViews>
    <sheetView showGridLines="0" zoomScaleNormal="100" workbookViewId="0"/>
  </sheetViews>
  <sheetFormatPr defaultColWidth="1" defaultRowHeight="11.25" customHeight="1" x14ac:dyDescent="0.2"/>
  <cols>
    <col min="1" max="1" width="84.7109375" style="229" customWidth="1"/>
    <col min="2" max="5" width="19" style="229" customWidth="1"/>
    <col min="6" max="59" width="15.7109375" style="229" customWidth="1"/>
    <col min="60" max="16384" width="1" style="229"/>
  </cols>
  <sheetData>
    <row r="1" spans="1:23" s="39" customFormat="1" ht="12.75" x14ac:dyDescent="0.2"/>
    <row r="2" spans="1:23" s="39" customFormat="1" ht="25.5" customHeight="1" x14ac:dyDescent="0.35">
      <c r="A2" s="414" t="s">
        <v>1113</v>
      </c>
    </row>
    <row r="3" spans="1:23" s="39" customFormat="1" ht="15.75" customHeight="1" x14ac:dyDescent="0.25">
      <c r="A3" s="200" t="s">
        <v>1114</v>
      </c>
    </row>
    <row r="4" spans="1:23" s="39" customFormat="1" ht="15.75" customHeight="1" x14ac:dyDescent="0.25">
      <c r="A4" s="200" t="s">
        <v>1115</v>
      </c>
    </row>
    <row r="5" spans="1:23" s="39" customFormat="1" ht="15.75" customHeight="1" x14ac:dyDescent="0.25">
      <c r="A5" s="200" t="s">
        <v>1116</v>
      </c>
    </row>
    <row r="6" spans="1:23" s="39" customFormat="1" ht="15.75" x14ac:dyDescent="0.25">
      <c r="A6" s="40" t="s">
        <v>328</v>
      </c>
      <c r="B6" s="40"/>
      <c r="C6" s="40"/>
      <c r="D6" s="40"/>
      <c r="E6" s="40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</row>
    <row r="7" spans="1:23" s="39" customFormat="1" ht="12.75" x14ac:dyDescent="0.2">
      <c r="A7" s="41"/>
    </row>
    <row r="8" spans="1:23" ht="12.75" x14ac:dyDescent="0.2">
      <c r="A8" s="332" t="s">
        <v>1113</v>
      </c>
      <c r="B8" s="42"/>
      <c r="C8" s="42"/>
      <c r="D8" s="42"/>
      <c r="E8" s="42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s="39" customFormat="1" ht="12.75" x14ac:dyDescent="0.2">
      <c r="A9" s="298" t="s">
        <v>64</v>
      </c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</row>
    <row r="10" spans="1:23" s="39" customFormat="1" ht="12.75" x14ac:dyDescent="0.2">
      <c r="A10" s="43" t="s">
        <v>202</v>
      </c>
      <c r="B10" s="43"/>
      <c r="C10" s="43"/>
      <c r="D10" s="43"/>
      <c r="E10" s="43"/>
    </row>
    <row r="11" spans="1:23" s="39" customFormat="1" ht="12.75" x14ac:dyDescent="0.2">
      <c r="A11" s="798" t="s">
        <v>66</v>
      </c>
      <c r="B11" s="798"/>
      <c r="C11" s="798"/>
      <c r="D11" s="798"/>
      <c r="E11" s="798"/>
    </row>
    <row r="12" spans="1:23" s="435" customFormat="1" ht="12.75" x14ac:dyDescent="0.2">
      <c r="A12" s="436" t="s">
        <v>1136</v>
      </c>
      <c r="B12" s="436"/>
      <c r="C12" s="436"/>
      <c r="D12" s="436"/>
      <c r="E12" s="436"/>
      <c r="F12" s="436"/>
      <c r="G12" s="436"/>
      <c r="H12" s="436"/>
      <c r="I12" s="436"/>
      <c r="J12" s="436"/>
    </row>
    <row r="13" spans="1:23" s="39" customFormat="1" ht="12.75" x14ac:dyDescent="0.2">
      <c r="A13" s="229" t="s">
        <v>1117</v>
      </c>
      <c r="B13" s="212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</row>
    <row r="14" spans="1:23" s="39" customFormat="1" ht="12.75" hidden="1" x14ac:dyDescent="0.2">
      <c r="A14" s="798"/>
      <c r="B14" s="798"/>
      <c r="C14" s="798"/>
      <c r="D14" s="798"/>
      <c r="E14" s="798"/>
    </row>
    <row r="15" spans="1:23" s="39" customFormat="1" ht="12.75" hidden="1" x14ac:dyDescent="0.2">
      <c r="A15" s="798"/>
      <c r="B15" s="798"/>
      <c r="C15" s="798"/>
      <c r="D15" s="798"/>
      <c r="E15" s="798"/>
    </row>
    <row r="16" spans="1:23" s="39" customFormat="1" ht="11.25" hidden="1" customHeight="1" x14ac:dyDescent="0.2">
      <c r="A16" s="42"/>
      <c r="B16" s="42"/>
      <c r="C16" s="42"/>
      <c r="D16" s="42"/>
      <c r="E16" s="42"/>
    </row>
    <row r="17" spans="1:6" s="39" customFormat="1" ht="11.25" hidden="1" customHeight="1" x14ac:dyDescent="0.2">
      <c r="A17" s="42"/>
      <c r="B17" s="42"/>
      <c r="C17" s="42"/>
      <c r="D17" s="42"/>
      <c r="E17" s="42"/>
    </row>
    <row r="18" spans="1:6" s="39" customFormat="1" ht="12.75" x14ac:dyDescent="0.2">
      <c r="A18" s="45"/>
      <c r="B18" s="45"/>
      <c r="C18" s="45"/>
      <c r="D18" s="45"/>
      <c r="E18" s="45"/>
    </row>
    <row r="19" spans="1:6" s="39" customFormat="1" ht="12.75" x14ac:dyDescent="0.2">
      <c r="A19" s="39" t="s">
        <v>4</v>
      </c>
      <c r="B19" s="47" t="s">
        <v>340</v>
      </c>
    </row>
    <row r="20" spans="1:6" s="317" customFormat="1" ht="21" customHeight="1" x14ac:dyDescent="0.2">
      <c r="A20" s="595" t="s">
        <v>65</v>
      </c>
      <c r="B20" s="596" t="str">
        <f>CONCATENATE("Até o  ", B13)</f>
        <v>Até o  Bimestre</v>
      </c>
      <c r="C20" s="316"/>
      <c r="D20" s="316"/>
      <c r="E20" s="316"/>
      <c r="F20" s="316"/>
    </row>
    <row r="21" spans="1:6" ht="11.25" customHeight="1" x14ac:dyDescent="0.2">
      <c r="A21" s="318" t="s">
        <v>69</v>
      </c>
      <c r="B21" s="773"/>
      <c r="C21" s="319"/>
      <c r="D21" s="319"/>
      <c r="E21" s="319"/>
      <c r="F21" s="319"/>
    </row>
    <row r="22" spans="1:6" ht="11.25" customHeight="1" x14ac:dyDescent="0.2">
      <c r="A22" s="320" t="s">
        <v>295</v>
      </c>
      <c r="B22" s="774">
        <f>'RREO-Anexo 01'!B95</f>
        <v>1200000000</v>
      </c>
      <c r="C22" s="319"/>
      <c r="D22" s="319"/>
      <c r="E22" s="319"/>
      <c r="F22" s="319"/>
    </row>
    <row r="23" spans="1:6" ht="11.25" customHeight="1" x14ac:dyDescent="0.2">
      <c r="A23" s="320" t="s">
        <v>296</v>
      </c>
      <c r="B23" s="774">
        <f>'RREO-Anexo 01'!C95</f>
        <v>1314613573.45</v>
      </c>
      <c r="C23" s="319"/>
      <c r="D23" s="319"/>
      <c r="E23" s="319"/>
      <c r="F23" s="319"/>
    </row>
    <row r="24" spans="1:6" ht="11.25" customHeight="1" x14ac:dyDescent="0.2">
      <c r="A24" s="320" t="s">
        <v>37</v>
      </c>
      <c r="B24" s="774">
        <f>'RREO-Anexo 01'!F95</f>
        <v>988090744.12</v>
      </c>
      <c r="C24" s="319"/>
      <c r="D24" s="319"/>
      <c r="E24" s="319"/>
      <c r="F24" s="319"/>
    </row>
    <row r="25" spans="1:6" ht="11.25" customHeight="1" x14ac:dyDescent="0.2">
      <c r="A25" s="320" t="s">
        <v>38</v>
      </c>
      <c r="B25" s="774">
        <f>'RREO-Anexo 01'!F96</f>
        <v>0</v>
      </c>
      <c r="C25" s="319"/>
      <c r="D25" s="319"/>
      <c r="E25" s="319"/>
      <c r="F25" s="319"/>
    </row>
    <row r="26" spans="1:6" ht="11.25" customHeight="1" x14ac:dyDescent="0.2">
      <c r="A26" s="320" t="s">
        <v>39</v>
      </c>
      <c r="B26" s="774">
        <f>'RREO-Anexo 01'!F98</f>
        <v>149370979.81</v>
      </c>
      <c r="C26" s="319"/>
      <c r="D26" s="319"/>
      <c r="E26" s="319"/>
      <c r="F26" s="319"/>
    </row>
    <row r="27" spans="1:6" ht="11.25" customHeight="1" x14ac:dyDescent="0.2">
      <c r="A27" s="318" t="s">
        <v>97</v>
      </c>
      <c r="B27" s="774"/>
      <c r="C27" s="319"/>
      <c r="D27" s="319"/>
      <c r="E27" s="319"/>
      <c r="F27" s="319"/>
    </row>
    <row r="28" spans="1:6" ht="11.25" customHeight="1" x14ac:dyDescent="0.2">
      <c r="A28" s="267" t="s">
        <v>40</v>
      </c>
      <c r="B28" s="774">
        <f>'RREO-Anexo 01'!B128</f>
        <v>1174530000</v>
      </c>
      <c r="C28" s="319"/>
      <c r="D28" s="319"/>
      <c r="E28" s="319"/>
      <c r="F28" s="319"/>
    </row>
    <row r="29" spans="1:6" ht="11.25" customHeight="1" x14ac:dyDescent="0.2">
      <c r="A29" s="267" t="s">
        <v>41</v>
      </c>
      <c r="B29" s="774">
        <f>'RREO-Anexo 01'!C128</f>
        <v>1438514553.26</v>
      </c>
      <c r="C29" s="319"/>
      <c r="D29" s="319"/>
      <c r="E29" s="319"/>
      <c r="F29" s="319"/>
    </row>
    <row r="30" spans="1:6" ht="11.25" customHeight="1" x14ac:dyDescent="0.2">
      <c r="A30" s="267" t="s">
        <v>42</v>
      </c>
      <c r="B30" s="774">
        <f>'RREO-Anexo 01'!E128</f>
        <v>984164542.88999999</v>
      </c>
      <c r="C30" s="319"/>
      <c r="D30" s="319"/>
      <c r="E30" s="319"/>
      <c r="F30" s="319"/>
    </row>
    <row r="31" spans="1:6" ht="11.25" customHeight="1" x14ac:dyDescent="0.2">
      <c r="A31" s="320" t="s">
        <v>43</v>
      </c>
      <c r="B31" s="774">
        <f>'RREO-Anexo 01'!H128</f>
        <v>766297387.62</v>
      </c>
      <c r="C31" s="319"/>
      <c r="D31" s="319"/>
      <c r="E31" s="319"/>
      <c r="F31" s="319"/>
    </row>
    <row r="32" spans="1:6" ht="11.25" customHeight="1" x14ac:dyDescent="0.2">
      <c r="A32" s="267" t="s">
        <v>505</v>
      </c>
      <c r="B32" s="774">
        <f>'RREO-Anexo 01'!J128</f>
        <v>699812062.26999998</v>
      </c>
      <c r="C32" s="319"/>
      <c r="D32" s="319"/>
      <c r="E32" s="319"/>
      <c r="F32" s="319"/>
    </row>
    <row r="33" spans="1:6" ht="11.25" customHeight="1" x14ac:dyDescent="0.2">
      <c r="A33" s="321" t="s">
        <v>44</v>
      </c>
      <c r="B33" s="775">
        <f>IF(A13="Período: 6º Bimestre",'RREO-Anexo 01'!E129,'RREO-Anexo 01'!H129)</f>
        <v>221793356.5</v>
      </c>
      <c r="C33" s="319"/>
      <c r="D33" s="319"/>
      <c r="E33" s="319"/>
      <c r="F33" s="319"/>
    </row>
    <row r="34" spans="1:6" ht="11.25" customHeight="1" x14ac:dyDescent="0.2">
      <c r="A34" s="322"/>
      <c r="B34" s="323"/>
      <c r="C34" s="319"/>
      <c r="D34" s="319"/>
      <c r="E34" s="319"/>
      <c r="F34" s="319"/>
    </row>
    <row r="35" spans="1:6" ht="11.25" hidden="1" customHeight="1" x14ac:dyDescent="0.2">
      <c r="A35" s="267"/>
      <c r="B35" s="324"/>
      <c r="C35" s="319"/>
      <c r="D35" s="319"/>
      <c r="E35" s="319"/>
      <c r="F35" s="319"/>
    </row>
    <row r="36" spans="1:6" ht="11.25" hidden="1" customHeight="1" x14ac:dyDescent="0.2">
      <c r="A36" s="267"/>
      <c r="B36" s="324"/>
      <c r="C36" s="319"/>
      <c r="D36" s="319"/>
      <c r="E36" s="319"/>
      <c r="F36" s="319"/>
    </row>
    <row r="37" spans="1:6" ht="11.25" hidden="1" customHeight="1" x14ac:dyDescent="0.2">
      <c r="A37" s="267"/>
      <c r="B37" s="324"/>
      <c r="C37" s="319"/>
      <c r="D37" s="319"/>
      <c r="E37" s="319"/>
      <c r="F37" s="319"/>
    </row>
    <row r="38" spans="1:6" ht="11.25" hidden="1" customHeight="1" x14ac:dyDescent="0.2">
      <c r="A38" s="267"/>
      <c r="B38" s="324"/>
      <c r="C38" s="319"/>
      <c r="D38" s="319"/>
      <c r="E38" s="319"/>
      <c r="F38" s="319"/>
    </row>
    <row r="39" spans="1:6" ht="11.25" hidden="1" customHeight="1" x14ac:dyDescent="0.2">
      <c r="A39" s="267"/>
      <c r="B39" s="324"/>
      <c r="C39" s="319"/>
      <c r="D39" s="319"/>
      <c r="E39" s="319"/>
      <c r="F39" s="319"/>
    </row>
    <row r="40" spans="1:6" ht="11.25" hidden="1" customHeight="1" x14ac:dyDescent="0.2">
      <c r="A40" s="321"/>
      <c r="B40" s="325"/>
      <c r="C40" s="319"/>
      <c r="D40" s="319"/>
      <c r="E40" s="319"/>
      <c r="F40" s="319"/>
    </row>
    <row r="41" spans="1:6" s="317" customFormat="1" ht="21" customHeight="1" x14ac:dyDescent="0.2">
      <c r="A41" s="575" t="s">
        <v>205</v>
      </c>
      <c r="B41" s="597" t="str">
        <f>CONCATENATE("Até o  ", B13)</f>
        <v>Até o  Bimestre</v>
      </c>
      <c r="C41" s="316"/>
      <c r="D41" s="316"/>
      <c r="E41" s="316"/>
      <c r="F41" s="316"/>
    </row>
    <row r="42" spans="1:6" ht="11.25" customHeight="1" x14ac:dyDescent="0.2">
      <c r="A42" s="326" t="s">
        <v>203</v>
      </c>
      <c r="B42" s="773">
        <f>'RREO-Anexo 02'!E214</f>
        <v>984164542.88999987</v>
      </c>
      <c r="C42" s="319"/>
      <c r="D42" s="319"/>
      <c r="E42" s="319"/>
      <c r="F42" s="319"/>
    </row>
    <row r="43" spans="1:6" ht="11.25" customHeight="1" x14ac:dyDescent="0.2">
      <c r="A43" s="327" t="s">
        <v>204</v>
      </c>
      <c r="B43" s="775">
        <f>'RREO-Anexo 02'!I214</f>
        <v>766297387.62000012</v>
      </c>
      <c r="C43" s="319"/>
      <c r="D43" s="319"/>
      <c r="E43" s="319"/>
      <c r="F43" s="319"/>
    </row>
    <row r="44" spans="1:6" ht="11.25" customHeight="1" x14ac:dyDescent="0.2">
      <c r="A44" s="267"/>
      <c r="B44" s="324"/>
      <c r="C44" s="319"/>
      <c r="D44" s="319"/>
      <c r="E44" s="319"/>
      <c r="F44" s="319"/>
    </row>
    <row r="45" spans="1:6" ht="11.25" hidden="1" customHeight="1" x14ac:dyDescent="0.2">
      <c r="A45" s="267"/>
      <c r="B45" s="324"/>
      <c r="C45" s="319"/>
      <c r="D45" s="319"/>
      <c r="E45" s="319"/>
      <c r="F45" s="319"/>
    </row>
    <row r="46" spans="1:6" ht="11.25" hidden="1" customHeight="1" x14ac:dyDescent="0.2">
      <c r="A46" s="267"/>
      <c r="B46" s="324"/>
      <c r="C46" s="319"/>
      <c r="D46" s="319"/>
      <c r="E46" s="319"/>
      <c r="F46" s="319"/>
    </row>
    <row r="47" spans="1:6" ht="11.25" hidden="1" customHeight="1" x14ac:dyDescent="0.2">
      <c r="A47" s="267"/>
      <c r="B47" s="324"/>
      <c r="C47" s="319"/>
      <c r="D47" s="319"/>
      <c r="E47" s="319"/>
      <c r="F47" s="319"/>
    </row>
    <row r="48" spans="1:6" ht="11.25" hidden="1" customHeight="1" x14ac:dyDescent="0.2">
      <c r="A48" s="267"/>
      <c r="B48" s="324"/>
      <c r="C48" s="319"/>
      <c r="D48" s="319"/>
      <c r="E48" s="319"/>
      <c r="F48" s="319"/>
    </row>
    <row r="49" spans="1:6" ht="11.25" hidden="1" customHeight="1" x14ac:dyDescent="0.2">
      <c r="A49" s="267"/>
      <c r="B49" s="324"/>
      <c r="C49" s="319"/>
      <c r="D49" s="319"/>
      <c r="E49" s="319"/>
      <c r="F49" s="319"/>
    </row>
    <row r="50" spans="1:6" ht="11.25" hidden="1" customHeight="1" x14ac:dyDescent="0.2">
      <c r="A50" s="267"/>
      <c r="B50" s="324"/>
      <c r="C50" s="319"/>
      <c r="D50" s="319"/>
      <c r="E50" s="319"/>
      <c r="F50" s="319"/>
    </row>
    <row r="51" spans="1:6" s="317" customFormat="1" ht="23.25" customHeight="1" x14ac:dyDescent="0.2">
      <c r="A51" s="598" t="s">
        <v>215</v>
      </c>
      <c r="B51" s="596" t="str">
        <f>CONCATENATE("Até o  ", B13)</f>
        <v>Até o  Bimestre</v>
      </c>
      <c r="C51" s="316"/>
      <c r="D51" s="316"/>
      <c r="E51" s="316"/>
      <c r="F51" s="316"/>
    </row>
    <row r="52" spans="1:6" ht="11.25" customHeight="1" x14ac:dyDescent="0.2">
      <c r="A52" s="328" t="s">
        <v>216</v>
      </c>
      <c r="B52" s="773">
        <f>'RREO-Anexo 03'!N50</f>
        <v>1297009843.76</v>
      </c>
      <c r="C52" s="319"/>
      <c r="D52" s="319"/>
      <c r="E52" s="319"/>
      <c r="F52" s="319"/>
    </row>
    <row r="53" spans="1:6" ht="11.25" customHeight="1" x14ac:dyDescent="0.2">
      <c r="A53" s="326" t="s">
        <v>785</v>
      </c>
      <c r="B53" s="774">
        <f>'RREO-Anexo 03'!N52</f>
        <v>1295009168.77</v>
      </c>
      <c r="C53" s="319"/>
      <c r="D53" s="319"/>
      <c r="E53" s="319"/>
      <c r="F53" s="319"/>
    </row>
    <row r="54" spans="1:6" ht="11.25" customHeight="1" x14ac:dyDescent="0.2">
      <c r="A54" s="329" t="s">
        <v>786</v>
      </c>
      <c r="B54" s="775">
        <f>'RREO-Anexo 03'!N54</f>
        <v>1295009168.77</v>
      </c>
      <c r="C54" s="319"/>
      <c r="D54" s="319"/>
      <c r="E54" s="319"/>
      <c r="F54" s="319"/>
    </row>
    <row r="55" spans="1:6" ht="11.25" customHeight="1" x14ac:dyDescent="0.2">
      <c r="A55" s="267"/>
      <c r="B55" s="324"/>
      <c r="C55" s="319"/>
      <c r="D55" s="319"/>
      <c r="E55" s="319"/>
      <c r="F55" s="319"/>
    </row>
    <row r="56" spans="1:6" ht="11.25" hidden="1" customHeight="1" x14ac:dyDescent="0.2">
      <c r="A56" s="267"/>
      <c r="B56" s="324"/>
      <c r="C56" s="319"/>
      <c r="D56" s="319"/>
      <c r="E56" s="319"/>
      <c r="F56" s="319"/>
    </row>
    <row r="57" spans="1:6" ht="11.25" hidden="1" customHeight="1" x14ac:dyDescent="0.2">
      <c r="A57" s="267"/>
      <c r="B57" s="324"/>
      <c r="C57" s="319"/>
      <c r="D57" s="319"/>
      <c r="E57" s="319"/>
      <c r="F57" s="319"/>
    </row>
    <row r="58" spans="1:6" ht="11.25" hidden="1" customHeight="1" x14ac:dyDescent="0.2">
      <c r="A58" s="267"/>
      <c r="B58" s="324"/>
      <c r="C58" s="319"/>
      <c r="D58" s="319"/>
      <c r="E58" s="319"/>
      <c r="F58" s="319"/>
    </row>
    <row r="59" spans="1:6" ht="11.25" hidden="1" customHeight="1" x14ac:dyDescent="0.2">
      <c r="A59" s="267"/>
      <c r="B59" s="324"/>
      <c r="C59" s="319"/>
      <c r="D59" s="319"/>
      <c r="E59" s="319"/>
      <c r="F59" s="319"/>
    </row>
    <row r="60" spans="1:6" ht="11.25" hidden="1" customHeight="1" x14ac:dyDescent="0.2">
      <c r="A60" s="267"/>
      <c r="B60" s="324"/>
      <c r="C60" s="319"/>
      <c r="D60" s="319"/>
      <c r="E60" s="319"/>
      <c r="F60" s="319"/>
    </row>
    <row r="61" spans="1:6" ht="11.25" hidden="1" customHeight="1" x14ac:dyDescent="0.2">
      <c r="A61" s="267"/>
      <c r="B61" s="324"/>
      <c r="C61" s="319"/>
      <c r="D61" s="319"/>
      <c r="E61" s="319"/>
      <c r="F61" s="319"/>
    </row>
    <row r="62" spans="1:6" ht="11.25" customHeight="1" x14ac:dyDescent="0.2">
      <c r="A62" s="267"/>
      <c r="B62" s="324"/>
      <c r="C62" s="319"/>
      <c r="D62" s="319"/>
      <c r="E62" s="319"/>
      <c r="F62" s="319"/>
    </row>
    <row r="63" spans="1:6" ht="11.25" customHeight="1" x14ac:dyDescent="0.2">
      <c r="A63" s="267"/>
      <c r="B63" s="324"/>
      <c r="C63" s="319"/>
      <c r="D63" s="319"/>
      <c r="E63" s="319"/>
      <c r="F63" s="319"/>
    </row>
    <row r="64" spans="1:6" ht="11.25" customHeight="1" x14ac:dyDescent="0.2">
      <c r="A64" s="267"/>
      <c r="B64" s="324"/>
      <c r="C64" s="319"/>
      <c r="D64" s="319"/>
      <c r="E64" s="319"/>
      <c r="F64" s="319"/>
    </row>
    <row r="65" spans="1:6" ht="11.25" customHeight="1" x14ac:dyDescent="0.2">
      <c r="A65" s="267"/>
      <c r="B65" s="324"/>
      <c r="C65" s="319"/>
      <c r="D65" s="319"/>
      <c r="E65" s="319"/>
      <c r="F65" s="319"/>
    </row>
    <row r="66" spans="1:6" s="317" customFormat="1" ht="21.75" customHeight="1" x14ac:dyDescent="0.2">
      <c r="A66" s="575" t="s">
        <v>45</v>
      </c>
      <c r="B66" s="596" t="str">
        <f>CONCATENATE("Até o  ", B13)</f>
        <v>Até o  Bimestre</v>
      </c>
      <c r="C66" s="316"/>
      <c r="D66" s="316"/>
      <c r="E66" s="316"/>
      <c r="F66" s="316"/>
    </row>
    <row r="67" spans="1:6" s="332" customFormat="1" ht="11.25" customHeight="1" x14ac:dyDescent="0.2">
      <c r="A67" s="330" t="s">
        <v>730</v>
      </c>
      <c r="B67" s="774"/>
      <c r="C67" s="331"/>
      <c r="D67" s="331"/>
      <c r="E67" s="331"/>
      <c r="F67" s="331"/>
    </row>
    <row r="68" spans="1:6" ht="11.25" customHeight="1" x14ac:dyDescent="0.2">
      <c r="A68" s="330" t="s">
        <v>731</v>
      </c>
      <c r="B68" s="774">
        <f>'RREO-Anexo 04'!C43</f>
        <v>67667166.200000003</v>
      </c>
      <c r="C68" s="319"/>
      <c r="D68" s="319"/>
      <c r="E68" s="319"/>
      <c r="F68" s="319"/>
    </row>
    <row r="69" spans="1:6" ht="11.25" customHeight="1" x14ac:dyDescent="0.2">
      <c r="A69" s="330" t="s">
        <v>777</v>
      </c>
      <c r="B69" s="774">
        <f>'RREO-Anexo 04'!C58</f>
        <v>57202673.360000007</v>
      </c>
      <c r="C69" s="319"/>
      <c r="D69" s="319"/>
      <c r="E69" s="319"/>
      <c r="F69" s="319"/>
    </row>
    <row r="70" spans="1:6" ht="11.25" customHeight="1" x14ac:dyDescent="0.2">
      <c r="A70" s="330" t="s">
        <v>732</v>
      </c>
      <c r="B70" s="774">
        <f>'RREO-Anexo 04'!D58</f>
        <v>56971106.31000001</v>
      </c>
      <c r="C70" s="319"/>
      <c r="D70" s="319"/>
      <c r="E70" s="319"/>
      <c r="F70" s="319"/>
    </row>
    <row r="71" spans="1:6" ht="11.25" customHeight="1" x14ac:dyDescent="0.2">
      <c r="A71" s="330" t="s">
        <v>733</v>
      </c>
      <c r="B71" s="774">
        <f>'RREO-Anexo 04'!D59</f>
        <v>10696059.889999993</v>
      </c>
      <c r="C71" s="319"/>
      <c r="D71" s="319"/>
      <c r="E71" s="319"/>
      <c r="F71" s="319"/>
    </row>
    <row r="72" spans="1:6" ht="11.25" customHeight="1" x14ac:dyDescent="0.2">
      <c r="A72" s="330" t="s">
        <v>734</v>
      </c>
      <c r="B72" s="774"/>
      <c r="C72" s="319"/>
      <c r="D72" s="319"/>
      <c r="E72" s="319"/>
      <c r="F72" s="319"/>
    </row>
    <row r="73" spans="1:6" ht="11.25" customHeight="1" x14ac:dyDescent="0.2">
      <c r="A73" s="330" t="s">
        <v>731</v>
      </c>
      <c r="B73" s="774">
        <f>'RREO-Anexo 04'!C131</f>
        <v>0</v>
      </c>
      <c r="C73" s="319"/>
      <c r="D73" s="319"/>
      <c r="E73" s="319"/>
      <c r="F73" s="319"/>
    </row>
    <row r="74" spans="1:6" ht="11.25" customHeight="1" x14ac:dyDescent="0.2">
      <c r="A74" s="330" t="s">
        <v>777</v>
      </c>
      <c r="B74" s="774">
        <f>'RREO-Anexo 04'!C146</f>
        <v>0</v>
      </c>
      <c r="C74" s="319"/>
      <c r="D74" s="319"/>
      <c r="E74" s="319"/>
      <c r="F74" s="319"/>
    </row>
    <row r="75" spans="1:6" ht="11.25" customHeight="1" x14ac:dyDescent="0.2">
      <c r="A75" s="330" t="s">
        <v>732</v>
      </c>
      <c r="B75" s="774">
        <f>'RREO-Anexo 04'!D146</f>
        <v>0</v>
      </c>
      <c r="C75" s="319"/>
      <c r="D75" s="319"/>
      <c r="E75" s="319"/>
      <c r="F75" s="319"/>
    </row>
    <row r="76" spans="1:6" ht="11.25" customHeight="1" x14ac:dyDescent="0.2">
      <c r="A76" s="333" t="s">
        <v>733</v>
      </c>
      <c r="B76" s="775">
        <f>'RREO-Anexo 04'!C147</f>
        <v>0</v>
      </c>
      <c r="C76" s="319"/>
      <c r="D76" s="319"/>
      <c r="E76" s="319"/>
      <c r="F76" s="319"/>
    </row>
    <row r="77" spans="1:6" ht="11.25" customHeight="1" x14ac:dyDescent="0.2">
      <c r="A77" s="267"/>
      <c r="B77" s="334"/>
      <c r="C77" s="319"/>
      <c r="D77" s="319"/>
      <c r="E77" s="319"/>
      <c r="F77" s="319"/>
    </row>
    <row r="78" spans="1:6" ht="11.25" hidden="1" customHeight="1" x14ac:dyDescent="0.2">
      <c r="A78" s="267"/>
      <c r="B78" s="334"/>
      <c r="C78" s="319"/>
      <c r="D78" s="319"/>
      <c r="E78" s="319"/>
      <c r="F78" s="319"/>
    </row>
    <row r="79" spans="1:6" ht="11.25" hidden="1" customHeight="1" x14ac:dyDescent="0.2">
      <c r="A79" s="267"/>
      <c r="B79" s="334"/>
      <c r="C79" s="334"/>
      <c r="D79" s="334"/>
      <c r="E79" s="334"/>
      <c r="F79" s="319"/>
    </row>
    <row r="80" spans="1:6" ht="11.25" hidden="1" customHeight="1" x14ac:dyDescent="0.2">
      <c r="B80" s="319"/>
      <c r="C80" s="319"/>
      <c r="D80" s="319"/>
      <c r="E80" s="235"/>
      <c r="F80" s="319"/>
    </row>
    <row r="81" spans="1:6" ht="11.25" customHeight="1" x14ac:dyDescent="0.2">
      <c r="A81" s="576"/>
      <c r="B81" s="599" t="s">
        <v>217</v>
      </c>
      <c r="C81" s="599" t="s">
        <v>218</v>
      </c>
      <c r="D81" s="599" t="s">
        <v>219</v>
      </c>
      <c r="E81" s="319"/>
      <c r="F81" s="319"/>
    </row>
    <row r="82" spans="1:6" ht="11.25" customHeight="1" x14ac:dyDescent="0.2">
      <c r="A82" s="578" t="s">
        <v>220</v>
      </c>
      <c r="B82" s="600" t="s">
        <v>221</v>
      </c>
      <c r="C82" s="600" t="str">
        <f>CONCATENATE("Até o  ", B13)</f>
        <v>Até o  Bimestre</v>
      </c>
      <c r="D82" s="600"/>
      <c r="E82" s="319"/>
      <c r="F82" s="319"/>
    </row>
    <row r="83" spans="1:6" ht="11.25" customHeight="1" x14ac:dyDescent="0.2">
      <c r="A83" s="601"/>
      <c r="B83" s="600" t="s">
        <v>222</v>
      </c>
      <c r="C83" s="600"/>
      <c r="D83" s="600"/>
      <c r="E83" s="319"/>
      <c r="F83" s="319"/>
    </row>
    <row r="84" spans="1:6" ht="11.25" customHeight="1" x14ac:dyDescent="0.2">
      <c r="A84" s="601"/>
      <c r="B84" s="602" t="s">
        <v>75</v>
      </c>
      <c r="C84" s="602" t="s">
        <v>76</v>
      </c>
      <c r="D84" s="600" t="s">
        <v>77</v>
      </c>
      <c r="E84" s="319"/>
      <c r="F84" s="319"/>
    </row>
    <row r="85" spans="1:6" ht="11.25" customHeight="1" x14ac:dyDescent="0.2">
      <c r="A85" s="335" t="s">
        <v>779</v>
      </c>
      <c r="B85" s="639">
        <f>'RREO-Anexo 06'!B104</f>
        <v>18726000</v>
      </c>
      <c r="C85" s="622">
        <f>'RREO-Anexo 06'!B95</f>
        <v>197918029</v>
      </c>
      <c r="D85" s="625">
        <f>IF(B85&gt;0,C85/B85,0)</f>
        <v>10.569156733952793</v>
      </c>
      <c r="E85" s="319"/>
      <c r="F85" s="319"/>
    </row>
    <row r="86" spans="1:6" ht="11.25" customHeight="1" x14ac:dyDescent="0.2">
      <c r="A86" s="327" t="s">
        <v>778</v>
      </c>
      <c r="B86" s="640">
        <f>'RREO-Anexo 06'!B132</f>
        <v>0</v>
      </c>
      <c r="C86" s="628">
        <f>'RREO-Anexo 06'!B123</f>
        <v>289438022.30000001</v>
      </c>
      <c r="D86" s="629">
        <f>IF(B86&gt;0,C86/B86,0)</f>
        <v>0</v>
      </c>
      <c r="E86" s="319"/>
      <c r="F86" s="319"/>
    </row>
    <row r="87" spans="1:6" ht="11.25" customHeight="1" x14ac:dyDescent="0.2">
      <c r="A87" s="336"/>
      <c r="B87" s="235"/>
      <c r="C87" s="235"/>
      <c r="D87" s="235"/>
      <c r="E87" s="235"/>
      <c r="F87" s="319"/>
    </row>
    <row r="88" spans="1:6" ht="11.25" hidden="1" customHeight="1" x14ac:dyDescent="0.2">
      <c r="A88" s="267"/>
      <c r="B88" s="235"/>
      <c r="C88" s="235"/>
      <c r="D88" s="235"/>
      <c r="E88" s="235"/>
      <c r="F88" s="319"/>
    </row>
    <row r="89" spans="1:6" ht="11.25" hidden="1" customHeight="1" x14ac:dyDescent="0.2">
      <c r="A89" s="267"/>
      <c r="B89" s="235"/>
      <c r="C89" s="235"/>
      <c r="D89" s="235"/>
      <c r="E89" s="235"/>
      <c r="F89" s="319"/>
    </row>
    <row r="90" spans="1:6" ht="11.25" hidden="1" customHeight="1" x14ac:dyDescent="0.2">
      <c r="A90" s="267"/>
      <c r="B90" s="235"/>
      <c r="C90" s="235"/>
      <c r="D90" s="235"/>
      <c r="E90" s="235"/>
      <c r="F90" s="319"/>
    </row>
    <row r="91" spans="1:6" ht="11.25" hidden="1" customHeight="1" x14ac:dyDescent="0.2">
      <c r="A91" s="267"/>
      <c r="B91" s="235"/>
      <c r="C91" s="235"/>
      <c r="D91" s="235"/>
      <c r="E91" s="235"/>
      <c r="F91" s="319"/>
    </row>
    <row r="92" spans="1:6" ht="11.25" hidden="1" customHeight="1" x14ac:dyDescent="0.2">
      <c r="B92" s="319"/>
      <c r="C92" s="319"/>
      <c r="D92" s="319"/>
      <c r="E92" s="319"/>
      <c r="F92" s="319"/>
    </row>
    <row r="93" spans="1:6" ht="11.25" customHeight="1" x14ac:dyDescent="0.2">
      <c r="A93" s="979" t="s">
        <v>46</v>
      </c>
      <c r="B93" s="603" t="s">
        <v>223</v>
      </c>
      <c r="C93" s="599" t="s">
        <v>224</v>
      </c>
      <c r="D93" s="604" t="s">
        <v>506</v>
      </c>
      <c r="E93" s="599" t="s">
        <v>225</v>
      </c>
      <c r="F93" s="319"/>
    </row>
    <row r="94" spans="1:6" ht="11.25" customHeight="1" x14ac:dyDescent="0.2">
      <c r="A94" s="980"/>
      <c r="B94" s="605"/>
      <c r="C94" s="602" t="str">
        <f>CONCATENATE("Até o  ", B13)</f>
        <v>Até o  Bimestre</v>
      </c>
      <c r="D94" s="606" t="str">
        <f>CONCATENATE("Até o  ", B13)</f>
        <v>Até o  Bimestre</v>
      </c>
      <c r="E94" s="602" t="s">
        <v>6</v>
      </c>
      <c r="F94" s="319"/>
    </row>
    <row r="95" spans="1:6" ht="11.25" customHeight="1" x14ac:dyDescent="0.2">
      <c r="A95" s="320" t="s">
        <v>226</v>
      </c>
      <c r="B95" s="639">
        <f>SUM(B96)</f>
        <v>15437842.190000001</v>
      </c>
      <c r="C95" s="639">
        <f t="shared" ref="C95:E95" si="0">SUM(C96)</f>
        <v>3478.66</v>
      </c>
      <c r="D95" s="639">
        <f t="shared" si="0"/>
        <v>15293650.149999999</v>
      </c>
      <c r="E95" s="639">
        <f t="shared" si="0"/>
        <v>140713.38000000097</v>
      </c>
      <c r="F95" s="319"/>
    </row>
    <row r="96" spans="1:6" ht="11.25" customHeight="1" x14ac:dyDescent="0.2">
      <c r="A96" s="320" t="s">
        <v>227</v>
      </c>
      <c r="B96" s="639">
        <f>'RREO-Anexo 07'!B24+'RREO-Anexo 07'!C24+'RREO-Anexo 07'!B41+'RREO-Anexo 07'!C41</f>
        <v>15437842.190000001</v>
      </c>
      <c r="C96" s="639">
        <f>'RREO-Anexo 07'!E24+'RREO-Anexo 07'!E41</f>
        <v>3478.66</v>
      </c>
      <c r="D96" s="639">
        <f>'RREO-Anexo 07'!D24+'RREO-Anexo 07'!D41</f>
        <v>15293650.149999999</v>
      </c>
      <c r="E96" s="639">
        <f>'RREO-Anexo 07'!F24+'RREO-Anexo 07'!F41</f>
        <v>140713.38000000097</v>
      </c>
      <c r="F96" s="319"/>
    </row>
    <row r="97" spans="1:6" ht="11.25" customHeight="1" x14ac:dyDescent="0.2">
      <c r="A97" s="320" t="s">
        <v>228</v>
      </c>
      <c r="B97" s="639">
        <f>'RREO-Anexo 07'!B25+'RREO-Anexo 07'!C25+'RREO-Anexo 07'!B42+'RREO-Anexo 07'!C42</f>
        <v>0</v>
      </c>
      <c r="C97" s="639">
        <f>'RREO-Anexo 07'!E25+'RREO-Anexo 07'!E42</f>
        <v>0</v>
      </c>
      <c r="D97" s="639">
        <f>'RREO-Anexo 07'!D25+'RREO-Anexo 07'!D42</f>
        <v>0</v>
      </c>
      <c r="E97" s="639">
        <f>'RREO-Anexo 07'!F25+'RREO-Anexo 07'!F42</f>
        <v>0</v>
      </c>
      <c r="F97" s="319"/>
    </row>
    <row r="98" spans="1:6" ht="11.25" customHeight="1" x14ac:dyDescent="0.2">
      <c r="A98" s="320" t="s">
        <v>229</v>
      </c>
      <c r="B98" s="639"/>
      <c r="C98" s="639"/>
      <c r="D98" s="639"/>
      <c r="E98" s="639"/>
      <c r="F98" s="319"/>
    </row>
    <row r="99" spans="1:6" ht="11.25" customHeight="1" x14ac:dyDescent="0.2">
      <c r="A99" s="320" t="s">
        <v>230</v>
      </c>
      <c r="B99" s="639"/>
      <c r="C99" s="639"/>
      <c r="D99" s="639"/>
      <c r="E99" s="639"/>
      <c r="F99" s="319"/>
    </row>
    <row r="100" spans="1:6" ht="11.25" customHeight="1" x14ac:dyDescent="0.2">
      <c r="A100" s="320" t="s">
        <v>578</v>
      </c>
      <c r="B100" s="639"/>
      <c r="C100" s="639"/>
      <c r="D100" s="639"/>
      <c r="E100" s="639"/>
      <c r="F100" s="319"/>
    </row>
    <row r="101" spans="1:6" ht="11.25" customHeight="1" x14ac:dyDescent="0.2">
      <c r="A101" s="320" t="s">
        <v>231</v>
      </c>
      <c r="B101" s="639">
        <f>SUM(B102:B103)</f>
        <v>70894129.270000011</v>
      </c>
      <c r="C101" s="639">
        <f t="shared" ref="C101:E101" si="1">SUM(C102:C103)</f>
        <v>11679034.84</v>
      </c>
      <c r="D101" s="639">
        <f t="shared" si="1"/>
        <v>57565795.789999999</v>
      </c>
      <c r="E101" s="639">
        <f t="shared" si="1"/>
        <v>1649298.6400000076</v>
      </c>
      <c r="F101" s="319"/>
    </row>
    <row r="102" spans="1:6" ht="11.25" customHeight="1" x14ac:dyDescent="0.2">
      <c r="A102" s="320" t="s">
        <v>227</v>
      </c>
      <c r="B102" s="639">
        <f>'RREO-Anexo 07'!G24+'RREO-Anexo 07'!H24+'RREO-Anexo 07'!G41+'RREO-Anexo 07'!H41</f>
        <v>69367864.270000011</v>
      </c>
      <c r="C102" s="639">
        <f>'RREO-Anexo 07'!K24+'RREO-Anexo 07'!K41</f>
        <v>11658191.02</v>
      </c>
      <c r="D102" s="639">
        <f>'RREO-Anexo 07'!J24+'RREO-Anexo 07'!J41</f>
        <v>56491543.509999998</v>
      </c>
      <c r="E102" s="639">
        <f>'RREO-Anexo 07'!L24+'RREO-Anexo 07'!L41</f>
        <v>1218129.7400000077</v>
      </c>
      <c r="F102" s="319"/>
    </row>
    <row r="103" spans="1:6" ht="11.25" customHeight="1" x14ac:dyDescent="0.2">
      <c r="A103" s="320" t="s">
        <v>228</v>
      </c>
      <c r="B103" s="639">
        <f>'RREO-Anexo 07'!G25+'RREO-Anexo 07'!H25+'RREO-Anexo 07'!G42+'RREO-Anexo 07'!H42</f>
        <v>1526265</v>
      </c>
      <c r="C103" s="639">
        <f>'RREO-Anexo 07'!K25+'RREO-Anexo 07'!K42</f>
        <v>20843.82</v>
      </c>
      <c r="D103" s="639">
        <f>'RREO-Anexo 07'!J25+'RREO-Anexo 07'!J42</f>
        <v>1074252.28</v>
      </c>
      <c r="E103" s="639">
        <f>'RREO-Anexo 07'!L25+'RREO-Anexo 07'!L42</f>
        <v>431168.89999999991</v>
      </c>
      <c r="F103" s="319"/>
    </row>
    <row r="104" spans="1:6" ht="11.25" customHeight="1" x14ac:dyDescent="0.2">
      <c r="A104" s="320" t="s">
        <v>229</v>
      </c>
      <c r="B104" s="639"/>
      <c r="C104" s="639"/>
      <c r="D104" s="639"/>
      <c r="E104" s="639"/>
      <c r="F104" s="319"/>
    </row>
    <row r="105" spans="1:6" ht="11.25" customHeight="1" x14ac:dyDescent="0.2">
      <c r="A105" s="320" t="s">
        <v>230</v>
      </c>
      <c r="B105" s="639"/>
      <c r="C105" s="639"/>
      <c r="D105" s="639"/>
      <c r="E105" s="639"/>
      <c r="F105" s="319"/>
    </row>
    <row r="106" spans="1:6" ht="11.25" customHeight="1" x14ac:dyDescent="0.2">
      <c r="A106" s="320" t="s">
        <v>578</v>
      </c>
      <c r="B106" s="639"/>
      <c r="C106" s="639"/>
      <c r="D106" s="639"/>
      <c r="E106" s="639"/>
      <c r="F106" s="319"/>
    </row>
    <row r="107" spans="1:6" ht="11.25" customHeight="1" x14ac:dyDescent="0.2">
      <c r="A107" s="337" t="s">
        <v>106</v>
      </c>
      <c r="B107" s="627">
        <f>B95+B101</f>
        <v>86331971.460000008</v>
      </c>
      <c r="C107" s="627">
        <f>C95+C101</f>
        <v>11682513.5</v>
      </c>
      <c r="D107" s="627">
        <f>D95+D101</f>
        <v>72859445.939999998</v>
      </c>
      <c r="E107" s="627">
        <f>E95+E101</f>
        <v>1790012.0200000086</v>
      </c>
      <c r="F107" s="319"/>
    </row>
    <row r="108" spans="1:6" ht="12" customHeight="1" x14ac:dyDescent="0.2">
      <c r="A108" s="267"/>
      <c r="B108" s="235"/>
      <c r="C108" s="235"/>
      <c r="D108" s="235"/>
      <c r="E108" s="235"/>
      <c r="F108" s="235"/>
    </row>
    <row r="109" spans="1:6" ht="11.25" hidden="1" customHeight="1" x14ac:dyDescent="0.2">
      <c r="A109" s="267"/>
      <c r="B109" s="235"/>
      <c r="C109" s="235"/>
      <c r="D109" s="235"/>
      <c r="E109" s="235"/>
      <c r="F109" s="235"/>
    </row>
    <row r="110" spans="1:6" ht="11.25" hidden="1" customHeight="1" x14ac:dyDescent="0.2">
      <c r="A110" s="267"/>
      <c r="B110" s="235"/>
      <c r="C110" s="235"/>
      <c r="D110" s="235"/>
      <c r="E110" s="235"/>
      <c r="F110" s="235"/>
    </row>
    <row r="111" spans="1:6" ht="11.25" hidden="1" customHeight="1" x14ac:dyDescent="0.2">
      <c r="A111" s="267"/>
      <c r="B111" s="235"/>
      <c r="C111" s="235"/>
      <c r="D111" s="235"/>
      <c r="E111" s="235"/>
      <c r="F111" s="235"/>
    </row>
    <row r="112" spans="1:6" ht="11.25" hidden="1" customHeight="1" x14ac:dyDescent="0.2">
      <c r="A112" s="267"/>
      <c r="B112" s="235"/>
      <c r="C112" s="235"/>
      <c r="D112" s="235"/>
      <c r="E112" s="235"/>
      <c r="F112" s="235"/>
    </row>
    <row r="113" spans="1:6" ht="11.25" hidden="1" customHeight="1" x14ac:dyDescent="0.2">
      <c r="A113" s="267"/>
      <c r="B113" s="235"/>
      <c r="C113" s="235"/>
      <c r="D113" s="235"/>
      <c r="E113" s="235"/>
      <c r="F113" s="235"/>
    </row>
    <row r="114" spans="1:6" ht="11.25" customHeight="1" x14ac:dyDescent="0.2">
      <c r="A114" s="554"/>
      <c r="B114" s="604" t="s">
        <v>232</v>
      </c>
      <c r="C114" s="607" t="s">
        <v>233</v>
      </c>
      <c r="D114" s="608"/>
      <c r="E114" s="319"/>
      <c r="F114" s="319"/>
    </row>
    <row r="115" spans="1:6" ht="11.25" customHeight="1" x14ac:dyDescent="0.2">
      <c r="A115" s="555" t="s">
        <v>48</v>
      </c>
      <c r="B115" s="609" t="s">
        <v>74</v>
      </c>
      <c r="C115" s="604" t="s">
        <v>234</v>
      </c>
      <c r="D115" s="599" t="s">
        <v>719</v>
      </c>
      <c r="E115" s="319"/>
      <c r="F115" s="319"/>
    </row>
    <row r="116" spans="1:6" ht="11.25" customHeight="1" x14ac:dyDescent="0.2">
      <c r="A116" s="581"/>
      <c r="B116" s="602"/>
      <c r="C116" s="606" t="s">
        <v>275</v>
      </c>
      <c r="D116" s="602" t="str">
        <f>CONCATENATE("Até o  ", B13)</f>
        <v>Até o  Bimestre</v>
      </c>
      <c r="E116" s="319"/>
      <c r="F116" s="319"/>
    </row>
    <row r="117" spans="1:6" ht="11.25" customHeight="1" x14ac:dyDescent="0.2">
      <c r="A117" s="338" t="s">
        <v>47</v>
      </c>
      <c r="B117" s="624">
        <f>'RREO-Anexo 08'!B135</f>
        <v>151776781.90749997</v>
      </c>
      <c r="C117" s="622">
        <v>25</v>
      </c>
      <c r="D117" s="625">
        <f>'RREO-Anexo 08'!D135</f>
        <v>20.205292245351401</v>
      </c>
      <c r="E117" s="319"/>
      <c r="F117" s="319"/>
    </row>
    <row r="118" spans="1:6" ht="11.25" customHeight="1" x14ac:dyDescent="0.2">
      <c r="A118" s="402" t="s">
        <v>1108</v>
      </c>
      <c r="B118" s="624">
        <f>'RREO-Anexo 08'!B98</f>
        <v>70730486.875999987</v>
      </c>
      <c r="C118" s="622">
        <v>70</v>
      </c>
      <c r="D118" s="624">
        <f>'RREO-Anexo 08'!E98</f>
        <v>58.401151340040158</v>
      </c>
      <c r="E118" s="319"/>
      <c r="F118" s="319"/>
    </row>
    <row r="119" spans="1:6" ht="11.25" customHeight="1" x14ac:dyDescent="0.2">
      <c r="A119" s="403" t="s">
        <v>1109</v>
      </c>
      <c r="B119" s="624">
        <f>'RREO-Anexo 08'!B99</f>
        <v>0</v>
      </c>
      <c r="C119" s="622">
        <v>50</v>
      </c>
      <c r="D119" s="624">
        <f>'RREO-Anexo 08'!E99</f>
        <v>0</v>
      </c>
      <c r="E119" s="319"/>
      <c r="F119" s="319"/>
    </row>
    <row r="120" spans="1:6" ht="11.25" customHeight="1" x14ac:dyDescent="0.2">
      <c r="A120" s="404" t="s">
        <v>1110</v>
      </c>
      <c r="B120" s="629">
        <f>'RREO-Anexo 08'!B100</f>
        <v>0</v>
      </c>
      <c r="C120" s="628">
        <v>15</v>
      </c>
      <c r="D120" s="629">
        <f>'RREO-Anexo 08'!E100</f>
        <v>0</v>
      </c>
      <c r="E120" s="319"/>
      <c r="F120" s="319"/>
    </row>
    <row r="121" spans="1:6" ht="11.25" customHeight="1" x14ac:dyDescent="0.2">
      <c r="A121" s="267"/>
      <c r="B121" s="235"/>
      <c r="C121" s="339"/>
      <c r="D121" s="235"/>
      <c r="E121" s="235"/>
      <c r="F121" s="319"/>
    </row>
    <row r="122" spans="1:6" ht="11.25" hidden="1" customHeight="1" x14ac:dyDescent="0.2">
      <c r="A122" s="267"/>
      <c r="B122" s="235"/>
      <c r="C122" s="339"/>
      <c r="D122" s="235"/>
      <c r="E122" s="235"/>
      <c r="F122" s="319"/>
    </row>
    <row r="123" spans="1:6" ht="11.25" hidden="1" customHeight="1" x14ac:dyDescent="0.2">
      <c r="A123" s="267"/>
      <c r="B123" s="235"/>
      <c r="C123" s="339"/>
      <c r="D123" s="235"/>
      <c r="E123" s="235"/>
      <c r="F123" s="319"/>
    </row>
    <row r="124" spans="1:6" ht="11.25" hidden="1" customHeight="1" x14ac:dyDescent="0.2">
      <c r="A124" s="267"/>
      <c r="B124" s="235"/>
      <c r="C124" s="339"/>
      <c r="D124" s="235"/>
      <c r="E124" s="235"/>
      <c r="F124" s="319"/>
    </row>
    <row r="125" spans="1:6" ht="11.25" hidden="1" customHeight="1" x14ac:dyDescent="0.2">
      <c r="A125" s="267"/>
      <c r="B125" s="235"/>
      <c r="C125" s="339"/>
      <c r="D125" s="235"/>
      <c r="E125" s="235"/>
      <c r="F125" s="319"/>
    </row>
    <row r="126" spans="1:6" ht="11.25" hidden="1" customHeight="1" x14ac:dyDescent="0.2">
      <c r="A126" s="267"/>
      <c r="B126" s="235"/>
      <c r="C126" s="339"/>
      <c r="D126" s="235"/>
      <c r="E126" s="235"/>
      <c r="F126" s="319"/>
    </row>
    <row r="127" spans="1:6" ht="11.25" hidden="1" customHeight="1" x14ac:dyDescent="0.2">
      <c r="A127" s="267"/>
      <c r="B127" s="235"/>
      <c r="C127" s="339"/>
      <c r="D127" s="235"/>
      <c r="E127" s="235"/>
      <c r="F127" s="319"/>
    </row>
    <row r="128" spans="1:6" s="317" customFormat="1" ht="21.75" customHeight="1" x14ac:dyDescent="0.2">
      <c r="A128" s="610" t="s">
        <v>276</v>
      </c>
      <c r="B128" s="611" t="s">
        <v>277</v>
      </c>
      <c r="C128" s="612" t="s">
        <v>306</v>
      </c>
      <c r="D128" s="316"/>
      <c r="E128" s="316"/>
      <c r="F128" s="316"/>
    </row>
    <row r="129" spans="1:7" ht="11.25" customHeight="1" x14ac:dyDescent="0.2">
      <c r="A129" s="335" t="s">
        <v>279</v>
      </c>
      <c r="B129" s="623">
        <f>'RREO-Anexo 09'!C20</f>
        <v>0</v>
      </c>
      <c r="C129" s="625">
        <f>'RREO-Anexo 09'!D20</f>
        <v>0</v>
      </c>
      <c r="D129" s="319"/>
      <c r="E129" s="319"/>
      <c r="F129" s="319"/>
    </row>
    <row r="130" spans="1:7" ht="11.25" customHeight="1" x14ac:dyDescent="0.2">
      <c r="A130" s="327" t="s">
        <v>280</v>
      </c>
      <c r="B130" s="628">
        <f>'RREO-Anexo 09'!C31</f>
        <v>0</v>
      </c>
      <c r="C130" s="629">
        <f>'RREO-Anexo 09'!D31</f>
        <v>0</v>
      </c>
      <c r="D130" s="319"/>
      <c r="E130" s="319"/>
      <c r="F130" s="319"/>
    </row>
    <row r="131" spans="1:7" ht="11.25" customHeight="1" x14ac:dyDescent="0.2">
      <c r="A131" s="267"/>
      <c r="B131" s="235"/>
      <c r="C131" s="235"/>
      <c r="D131" s="235"/>
      <c r="E131" s="235"/>
      <c r="F131" s="235"/>
      <c r="G131" s="267"/>
    </row>
    <row r="132" spans="1:7" ht="11.25" hidden="1" customHeight="1" x14ac:dyDescent="0.2">
      <c r="A132" s="267"/>
      <c r="B132" s="235"/>
      <c r="C132" s="235"/>
      <c r="D132" s="235"/>
      <c r="E132" s="235"/>
      <c r="F132" s="235"/>
      <c r="G132" s="267"/>
    </row>
    <row r="133" spans="1:7" ht="11.25" hidden="1" customHeight="1" x14ac:dyDescent="0.2">
      <c r="A133" s="267"/>
      <c r="B133" s="235"/>
      <c r="C133" s="235"/>
      <c r="D133" s="235"/>
      <c r="E133" s="235"/>
      <c r="F133" s="235"/>
      <c r="G133" s="267"/>
    </row>
    <row r="134" spans="1:7" ht="11.25" hidden="1" customHeight="1" x14ac:dyDescent="0.2">
      <c r="A134" s="267"/>
      <c r="B134" s="235"/>
      <c r="C134" s="235"/>
      <c r="D134" s="235"/>
      <c r="E134" s="235"/>
      <c r="F134" s="235"/>
      <c r="G134" s="267"/>
    </row>
    <row r="135" spans="1:7" ht="11.25" hidden="1" customHeight="1" x14ac:dyDescent="0.2">
      <c r="A135" s="267"/>
      <c r="B135" s="235"/>
      <c r="C135" s="235"/>
      <c r="D135" s="235"/>
      <c r="E135" s="235"/>
      <c r="F135" s="235"/>
      <c r="G135" s="267"/>
    </row>
    <row r="136" spans="1:7" ht="11.25" hidden="1" customHeight="1" x14ac:dyDescent="0.2">
      <c r="A136" s="267"/>
      <c r="B136" s="235"/>
      <c r="C136" s="235"/>
      <c r="D136" s="235"/>
      <c r="E136" s="235"/>
      <c r="F136" s="235"/>
      <c r="G136" s="267"/>
    </row>
    <row r="137" spans="1:7" ht="11.25" hidden="1" customHeight="1" x14ac:dyDescent="0.2">
      <c r="A137" s="267"/>
      <c r="B137" s="235"/>
      <c r="C137" s="235"/>
      <c r="D137" s="235"/>
      <c r="E137" s="235"/>
      <c r="F137" s="235"/>
      <c r="G137" s="267"/>
    </row>
    <row r="138" spans="1:7" ht="11.25" customHeight="1" x14ac:dyDescent="0.2">
      <c r="A138" s="267"/>
      <c r="B138" s="235"/>
      <c r="C138" s="235"/>
      <c r="D138" s="235"/>
      <c r="E138" s="235"/>
      <c r="F138" s="235"/>
      <c r="G138" s="267"/>
    </row>
    <row r="139" spans="1:7" s="317" customFormat="1" ht="21.75" customHeight="1" x14ac:dyDescent="0.2">
      <c r="A139" s="575" t="s">
        <v>281</v>
      </c>
      <c r="B139" s="612" t="s">
        <v>282</v>
      </c>
      <c r="C139" s="612" t="s">
        <v>283</v>
      </c>
      <c r="D139" s="612" t="s">
        <v>284</v>
      </c>
      <c r="E139" s="612" t="s">
        <v>285</v>
      </c>
      <c r="F139" s="316"/>
    </row>
    <row r="140" spans="1:7" ht="11.25" customHeight="1" x14ac:dyDescent="0.2">
      <c r="A140" s="338" t="s">
        <v>783</v>
      </c>
      <c r="B140" s="625"/>
      <c r="C140" s="625"/>
      <c r="D140" s="625"/>
      <c r="E140" s="625"/>
      <c r="F140" s="319"/>
    </row>
    <row r="141" spans="1:7" ht="11.25" customHeight="1" x14ac:dyDescent="0.2">
      <c r="A141" s="338" t="s">
        <v>781</v>
      </c>
      <c r="B141" s="624">
        <f>'RREO-Anexo 10'!B22</f>
        <v>0</v>
      </c>
      <c r="C141" s="624">
        <f>'RREO-Anexo 10'!B31</f>
        <v>0</v>
      </c>
      <c r="D141" s="624">
        <f>'RREO-Anexo 10'!B41</f>
        <v>0</v>
      </c>
      <c r="E141" s="624">
        <f>'RREO-Anexo 10'!B56</f>
        <v>0</v>
      </c>
      <c r="F141" s="319"/>
    </row>
    <row r="142" spans="1:7" ht="11.25" customHeight="1" x14ac:dyDescent="0.2">
      <c r="A142" s="338" t="s">
        <v>782</v>
      </c>
      <c r="B142" s="624">
        <f>'RREO-Anexo 10'!C22</f>
        <v>0</v>
      </c>
      <c r="C142" s="624">
        <f>'RREO-Anexo 10'!C31</f>
        <v>0</v>
      </c>
      <c r="D142" s="624">
        <f>'RREO-Anexo 10'!C41</f>
        <v>0</v>
      </c>
      <c r="E142" s="624">
        <f>'RREO-Anexo 10'!C56</f>
        <v>0</v>
      </c>
      <c r="F142" s="319"/>
    </row>
    <row r="143" spans="1:7" ht="11.25" customHeight="1" x14ac:dyDescent="0.2">
      <c r="A143" s="338" t="s">
        <v>733</v>
      </c>
      <c r="B143" s="624">
        <f>'RREO-Anexo 10'!D22</f>
        <v>0</v>
      </c>
      <c r="C143" s="624">
        <f>'RREO-Anexo 10'!D31</f>
        <v>0</v>
      </c>
      <c r="D143" s="624">
        <f>'RREO-Anexo 10'!D41</f>
        <v>0</v>
      </c>
      <c r="E143" s="624">
        <f>'RREO-Anexo 10'!D56</f>
        <v>0</v>
      </c>
      <c r="F143" s="319"/>
    </row>
    <row r="144" spans="1:7" ht="11.25" customHeight="1" x14ac:dyDescent="0.2">
      <c r="A144" s="338" t="s">
        <v>784</v>
      </c>
      <c r="B144" s="624"/>
      <c r="C144" s="624"/>
      <c r="D144" s="624"/>
      <c r="E144" s="624"/>
      <c r="F144" s="319"/>
    </row>
    <row r="145" spans="1:6" ht="11.25" customHeight="1" x14ac:dyDescent="0.2">
      <c r="A145" s="338" t="s">
        <v>781</v>
      </c>
      <c r="B145" s="624">
        <f>'RREO-Anexo 10'!B113</f>
        <v>0</v>
      </c>
      <c r="C145" s="624">
        <f>'RREO-Anexo 10'!B122</f>
        <v>0</v>
      </c>
      <c r="D145" s="624">
        <f>'RREO-Anexo 10'!B132</f>
        <v>0</v>
      </c>
      <c r="E145" s="624">
        <f>'RREO-Anexo 10'!B147</f>
        <v>0</v>
      </c>
      <c r="F145" s="319"/>
    </row>
    <row r="146" spans="1:6" ht="11.25" customHeight="1" x14ac:dyDescent="0.2">
      <c r="A146" s="338" t="s">
        <v>782</v>
      </c>
      <c r="B146" s="624">
        <f>'RREO-Anexo 10'!C113</f>
        <v>0</v>
      </c>
      <c r="C146" s="624">
        <f>'RREO-Anexo 10'!C122</f>
        <v>0</v>
      </c>
      <c r="D146" s="624">
        <f>'RREO-Anexo 10'!C132</f>
        <v>0</v>
      </c>
      <c r="E146" s="624">
        <f>'RREO-Anexo 10'!C147</f>
        <v>0</v>
      </c>
      <c r="F146" s="319"/>
    </row>
    <row r="147" spans="1:6" ht="11.25" customHeight="1" x14ac:dyDescent="0.2">
      <c r="A147" s="327" t="s">
        <v>733</v>
      </c>
      <c r="B147" s="629">
        <f>'RREO-Anexo 10'!D113</f>
        <v>0</v>
      </c>
      <c r="C147" s="629">
        <f>'RREO-Anexo 10'!D122</f>
        <v>0</v>
      </c>
      <c r="D147" s="629">
        <f>'RREO-Anexo 10'!D132</f>
        <v>0</v>
      </c>
      <c r="E147" s="629">
        <f>'RREO-Anexo 10'!D147</f>
        <v>0</v>
      </c>
      <c r="F147" s="319"/>
    </row>
    <row r="148" spans="1:6" ht="11.25" customHeight="1" x14ac:dyDescent="0.2">
      <c r="A148" s="267"/>
      <c r="B148" s="235"/>
      <c r="C148" s="235"/>
      <c r="D148" s="235"/>
      <c r="E148" s="235"/>
      <c r="F148" s="235"/>
    </row>
    <row r="149" spans="1:6" ht="11.25" hidden="1" customHeight="1" x14ac:dyDescent="0.2">
      <c r="A149" s="267"/>
      <c r="B149" s="235"/>
      <c r="C149" s="235"/>
      <c r="D149" s="235"/>
      <c r="E149" s="235"/>
      <c r="F149" s="235"/>
    </row>
    <row r="150" spans="1:6" ht="11.25" hidden="1" customHeight="1" x14ac:dyDescent="0.2">
      <c r="A150" s="267"/>
      <c r="B150" s="235"/>
      <c r="C150" s="235"/>
      <c r="D150" s="235"/>
      <c r="E150" s="235"/>
      <c r="F150" s="235"/>
    </row>
    <row r="151" spans="1:6" ht="11.25" hidden="1" customHeight="1" x14ac:dyDescent="0.2">
      <c r="A151" s="267"/>
      <c r="B151" s="235"/>
      <c r="C151" s="235"/>
      <c r="D151" s="235"/>
      <c r="E151" s="235"/>
      <c r="F151" s="235"/>
    </row>
    <row r="152" spans="1:6" ht="11.25" hidden="1" customHeight="1" x14ac:dyDescent="0.2">
      <c r="A152" s="267"/>
      <c r="B152" s="235"/>
      <c r="C152" s="235"/>
      <c r="D152" s="235"/>
      <c r="E152" s="235"/>
      <c r="F152" s="235"/>
    </row>
    <row r="153" spans="1:6" ht="11.25" hidden="1" customHeight="1" x14ac:dyDescent="0.2">
      <c r="A153" s="267"/>
      <c r="B153" s="235"/>
      <c r="C153" s="235"/>
      <c r="D153" s="235"/>
      <c r="E153" s="235"/>
      <c r="F153" s="235"/>
    </row>
    <row r="154" spans="1:6" ht="11.25" hidden="1" customHeight="1" x14ac:dyDescent="0.2">
      <c r="A154" s="267"/>
      <c r="B154" s="235"/>
      <c r="C154" s="235"/>
      <c r="D154" s="235"/>
      <c r="E154" s="235"/>
      <c r="F154" s="235"/>
    </row>
    <row r="155" spans="1:6" s="317" customFormat="1" ht="21" customHeight="1" x14ac:dyDescent="0.2">
      <c r="A155" s="575" t="s">
        <v>286</v>
      </c>
      <c r="B155" s="611" t="s">
        <v>277</v>
      </c>
      <c r="C155" s="612" t="s">
        <v>278</v>
      </c>
      <c r="D155" s="316"/>
      <c r="E155" s="316"/>
      <c r="F155" s="316"/>
    </row>
    <row r="156" spans="1:6" ht="11.25" customHeight="1" x14ac:dyDescent="0.2">
      <c r="A156" s="338" t="s">
        <v>287</v>
      </c>
      <c r="B156" s="623">
        <f>'RREO-Anexo 11'!C20</f>
        <v>0</v>
      </c>
      <c r="C156" s="625">
        <f>'RREO-Anexo 11'!D20</f>
        <v>0</v>
      </c>
      <c r="D156" s="319"/>
      <c r="E156" s="319"/>
      <c r="F156" s="319"/>
    </row>
    <row r="157" spans="1:6" ht="11.25" customHeight="1" x14ac:dyDescent="0.2">
      <c r="A157" s="327" t="s">
        <v>288</v>
      </c>
      <c r="B157" s="628">
        <f>'RREO-Anexo 11'!C29</f>
        <v>0</v>
      </c>
      <c r="C157" s="629">
        <f>'RREO-Anexo 11'!H29</f>
        <v>0</v>
      </c>
      <c r="D157" s="319"/>
      <c r="E157" s="319"/>
      <c r="F157" s="319"/>
    </row>
    <row r="158" spans="1:6" ht="11.25" customHeight="1" x14ac:dyDescent="0.2">
      <c r="A158" s="267"/>
      <c r="B158" s="235"/>
      <c r="C158" s="235"/>
      <c r="D158" s="235"/>
      <c r="E158" s="235"/>
      <c r="F158" s="235"/>
    </row>
    <row r="159" spans="1:6" ht="11.25" hidden="1" customHeight="1" x14ac:dyDescent="0.2">
      <c r="A159" s="267"/>
      <c r="B159" s="235"/>
      <c r="C159" s="235"/>
      <c r="D159" s="235"/>
      <c r="E159" s="235"/>
      <c r="F159" s="235"/>
    </row>
    <row r="160" spans="1:6" ht="11.25" hidden="1" customHeight="1" x14ac:dyDescent="0.2">
      <c r="A160" s="267"/>
      <c r="B160" s="235"/>
      <c r="C160" s="235"/>
      <c r="D160" s="235"/>
      <c r="E160" s="235"/>
      <c r="F160" s="235"/>
    </row>
    <row r="161" spans="1:6" ht="11.25" hidden="1" customHeight="1" x14ac:dyDescent="0.2">
      <c r="A161" s="267"/>
      <c r="B161" s="235"/>
      <c r="C161" s="235"/>
      <c r="D161" s="235"/>
      <c r="E161" s="235"/>
      <c r="F161" s="235"/>
    </row>
    <row r="162" spans="1:6" ht="11.25" hidden="1" customHeight="1" x14ac:dyDescent="0.2">
      <c r="A162" s="267"/>
      <c r="B162" s="235"/>
      <c r="C162" s="235"/>
      <c r="D162" s="235"/>
      <c r="E162" s="235"/>
      <c r="F162" s="235"/>
    </row>
    <row r="163" spans="1:6" ht="11.25" hidden="1" customHeight="1" x14ac:dyDescent="0.2">
      <c r="A163" s="267"/>
      <c r="B163" s="235"/>
      <c r="C163" s="235"/>
      <c r="D163" s="235"/>
      <c r="E163" s="235"/>
      <c r="F163" s="319"/>
    </row>
    <row r="164" spans="1:6" ht="11.25" customHeight="1" x14ac:dyDescent="0.2">
      <c r="A164" s="554"/>
      <c r="B164" s="613" t="s">
        <v>289</v>
      </c>
      <c r="C164" s="607" t="s">
        <v>290</v>
      </c>
      <c r="D164" s="614"/>
      <c r="E164" s="319"/>
      <c r="F164" s="319"/>
    </row>
    <row r="165" spans="1:6" ht="11.25" customHeight="1" x14ac:dyDescent="0.2">
      <c r="A165" s="555" t="s">
        <v>194</v>
      </c>
      <c r="B165" s="292" t="s">
        <v>74</v>
      </c>
      <c r="C165" s="604" t="s">
        <v>234</v>
      </c>
      <c r="D165" s="599" t="s">
        <v>719</v>
      </c>
      <c r="E165" s="319"/>
      <c r="F165" s="319"/>
    </row>
    <row r="166" spans="1:6" ht="11.25" customHeight="1" x14ac:dyDescent="0.2">
      <c r="A166" s="581"/>
      <c r="B166" s="615"/>
      <c r="C166" s="602" t="s">
        <v>275</v>
      </c>
      <c r="D166" s="602" t="str">
        <f>IF(IFERROR(FIND("TRIMESTRE",A13,1),0)&gt;0,"Até o Trimestre",IF(IFERROR(FIND("BIMESTRE",A13,1),0)&gt;0,"Até o Bimestre","Até o Mês"))</f>
        <v>Até o Mês</v>
      </c>
      <c r="E166" s="319"/>
      <c r="F166" s="319"/>
    </row>
    <row r="167" spans="1:6" ht="11.25" customHeight="1" x14ac:dyDescent="0.2">
      <c r="A167" s="337" t="s">
        <v>455</v>
      </c>
      <c r="B167" s="776">
        <f>'RREO-Anexo 12'!B76</f>
        <v>172421532.44</v>
      </c>
      <c r="C167" s="627">
        <v>15</v>
      </c>
      <c r="D167" s="627">
        <f>'RREO-Anexo 12'!B81</f>
        <v>28.560860071374105</v>
      </c>
      <c r="E167" s="319"/>
      <c r="F167" s="319"/>
    </row>
    <row r="168" spans="1:6" ht="11.25" customHeight="1" x14ac:dyDescent="0.2">
      <c r="A168" s="267"/>
      <c r="B168" s="235"/>
      <c r="C168" s="235"/>
      <c r="D168" s="235"/>
      <c r="E168" s="235"/>
      <c r="F168" s="235"/>
    </row>
    <row r="169" spans="1:6" ht="11.25" hidden="1" customHeight="1" x14ac:dyDescent="0.2">
      <c r="A169" s="267"/>
      <c r="B169" s="235"/>
      <c r="C169" s="235"/>
      <c r="D169" s="235"/>
      <c r="E169" s="235"/>
      <c r="F169" s="235"/>
    </row>
    <row r="170" spans="1:6" ht="11.25" hidden="1" customHeight="1" x14ac:dyDescent="0.2">
      <c r="A170" s="267"/>
      <c r="B170" s="235"/>
      <c r="C170" s="235"/>
      <c r="D170" s="235"/>
      <c r="E170" s="235"/>
      <c r="F170" s="235"/>
    </row>
    <row r="171" spans="1:6" ht="11.25" hidden="1" customHeight="1" x14ac:dyDescent="0.2">
      <c r="A171" s="267"/>
      <c r="B171" s="235"/>
      <c r="C171" s="235"/>
      <c r="D171" s="235"/>
      <c r="E171" s="235"/>
      <c r="F171" s="235"/>
    </row>
    <row r="172" spans="1:6" ht="11.25" hidden="1" customHeight="1" x14ac:dyDescent="0.2">
      <c r="A172" s="267"/>
      <c r="B172" s="235"/>
      <c r="C172" s="235"/>
      <c r="D172" s="235"/>
      <c r="E172" s="235"/>
      <c r="F172" s="235"/>
    </row>
    <row r="173" spans="1:6" ht="11.25" hidden="1" customHeight="1" x14ac:dyDescent="0.2">
      <c r="A173" s="267"/>
      <c r="B173" s="235"/>
      <c r="C173" s="235"/>
      <c r="D173" s="235"/>
      <c r="E173" s="235"/>
      <c r="F173" s="235"/>
    </row>
    <row r="174" spans="1:6" ht="11.25" hidden="1" customHeight="1" x14ac:dyDescent="0.2">
      <c r="A174" s="267"/>
      <c r="B174" s="235"/>
      <c r="C174" s="235"/>
      <c r="D174" s="235"/>
      <c r="E174" s="235"/>
      <c r="F174" s="235"/>
    </row>
    <row r="175" spans="1:6" s="317" customFormat="1" ht="21.75" customHeight="1" x14ac:dyDescent="0.2">
      <c r="A175" s="616" t="s">
        <v>50</v>
      </c>
      <c r="B175" s="612" t="s">
        <v>49</v>
      </c>
      <c r="C175" s="316"/>
      <c r="D175" s="316"/>
      <c r="E175" s="316"/>
      <c r="F175" s="316"/>
    </row>
    <row r="176" spans="1:6" ht="11.25" customHeight="1" x14ac:dyDescent="0.2">
      <c r="A176" s="340" t="s">
        <v>780</v>
      </c>
      <c r="B176" s="627">
        <f>'RREO-Anexo 13'!C74</f>
        <v>0</v>
      </c>
      <c r="C176" s="319"/>
      <c r="D176" s="319"/>
      <c r="E176" s="319"/>
      <c r="F176" s="319"/>
    </row>
    <row r="177" spans="1:21" ht="12.75" x14ac:dyDescent="0.2">
      <c r="A177" s="977" t="s">
        <v>1135</v>
      </c>
      <c r="B177" s="978"/>
      <c r="C177" s="978"/>
      <c r="D177" s="978"/>
      <c r="E177" s="978"/>
      <c r="F177" s="341"/>
      <c r="G177" s="341"/>
      <c r="H177" s="341"/>
      <c r="I177" s="341"/>
      <c r="J177" s="341"/>
      <c r="K177" s="341"/>
      <c r="L177" s="341"/>
      <c r="M177" s="341"/>
      <c r="N177" s="341"/>
      <c r="O177" s="341"/>
      <c r="P177" s="341"/>
      <c r="Q177" s="341"/>
      <c r="R177" s="341"/>
      <c r="S177" s="341"/>
      <c r="T177" s="341"/>
      <c r="U177" s="341"/>
    </row>
    <row r="178" spans="1:21" ht="11.25" customHeight="1" x14ac:dyDescent="0.2">
      <c r="A178" s="267"/>
    </row>
    <row r="181" spans="1:21" s="433" customFormat="1" ht="11.25" customHeight="1" x14ac:dyDescent="0.2">
      <c r="A181" s="459" t="s">
        <v>1118</v>
      </c>
      <c r="B181" s="460" t="s">
        <v>1120</v>
      </c>
      <c r="C181" s="617"/>
    </row>
    <row r="182" spans="1:21" s="433" customFormat="1" ht="11.25" customHeight="1" x14ac:dyDescent="0.2">
      <c r="A182" s="459" t="s">
        <v>1119</v>
      </c>
      <c r="B182" s="460" t="s">
        <v>1121</v>
      </c>
      <c r="C182" s="617"/>
    </row>
    <row r="183" spans="1:21" s="433" customFormat="1" ht="11.25" customHeight="1" x14ac:dyDescent="0.2">
      <c r="A183" s="462"/>
      <c r="B183" s="462" t="s">
        <v>1144</v>
      </c>
      <c r="C183" s="617"/>
    </row>
    <row r="184" spans="1:21" s="433" customFormat="1" ht="11.25" customHeight="1" x14ac:dyDescent="0.2">
      <c r="A184" s="617"/>
      <c r="B184" s="617"/>
      <c r="C184" s="618"/>
      <c r="D184" s="965"/>
      <c r="E184" s="965"/>
    </row>
    <row r="185" spans="1:21" s="433" customFormat="1" ht="11.25" customHeight="1" x14ac:dyDescent="0.2">
      <c r="A185" s="460" t="s">
        <v>1122</v>
      </c>
      <c r="B185" s="460"/>
      <c r="C185" s="618"/>
    </row>
    <row r="186" spans="1:21" s="433" customFormat="1" ht="11.25" customHeight="1" x14ac:dyDescent="0.2">
      <c r="A186" s="619" t="s">
        <v>1123</v>
      </c>
      <c r="B186" s="619"/>
      <c r="C186" s="618"/>
    </row>
    <row r="187" spans="1:21" s="433" customFormat="1" ht="11.25" customHeight="1" x14ac:dyDescent="0.2">
      <c r="A187" s="462" t="s">
        <v>1138</v>
      </c>
      <c r="B187" s="462"/>
      <c r="C187" s="618"/>
    </row>
    <row r="188" spans="1:21" s="433" customFormat="1" ht="11.25" customHeight="1" x14ac:dyDescent="0.2"/>
  </sheetData>
  <mergeCells count="6">
    <mergeCell ref="A11:E11"/>
    <mergeCell ref="D184:E184"/>
    <mergeCell ref="A177:E177"/>
    <mergeCell ref="A93:A94"/>
    <mergeCell ref="A14:E14"/>
    <mergeCell ref="A15:E15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RREO-Anexo 01</vt:lpstr>
      <vt:lpstr>RREO-Anexo 02</vt:lpstr>
      <vt:lpstr>RREO-Anexo 03</vt:lpstr>
      <vt:lpstr>RREO-Anexo 04</vt:lpstr>
      <vt:lpstr>RREO-Anexo 06</vt:lpstr>
      <vt:lpstr>RREO-Anexo 07</vt:lpstr>
      <vt:lpstr>RREO-Anexo 08</vt:lpstr>
      <vt:lpstr>RREO-Anexo 09</vt:lpstr>
      <vt:lpstr>RREO-Anexo 10</vt:lpstr>
      <vt:lpstr>RREO-Anexo 11</vt:lpstr>
      <vt:lpstr>RREO-Anexo 12</vt:lpstr>
      <vt:lpstr>RREO-Anexo 13</vt:lpstr>
      <vt:lpstr>RREO-Anexo 14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 Henrique Bortoletto</cp:lastModifiedBy>
  <cp:lastPrinted>2021-09-20T11:07:08Z</cp:lastPrinted>
  <dcterms:created xsi:type="dcterms:W3CDTF">2004-08-09T19:29:24Z</dcterms:created>
  <dcterms:modified xsi:type="dcterms:W3CDTF">2021-09-20T13:06:53Z</dcterms:modified>
</cp:coreProperties>
</file>