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-120" yWindow="-120" windowWidth="29040" windowHeight="15840" tabRatio="915"/>
  </bookViews>
  <sheets>
    <sheet name="RREO-Anexo 12" sheetId="85" r:id="rId1"/>
  </sheets>
  <definedNames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47" i="85" l="1"/>
  <c r="I66" i="85" l="1"/>
  <c r="G66" i="85"/>
  <c r="E66" i="85"/>
  <c r="I65" i="85"/>
  <c r="G65" i="85"/>
  <c r="E65" i="85"/>
  <c r="J64" i="85"/>
  <c r="J176" i="85" s="1"/>
  <c r="H64" i="85"/>
  <c r="H176" i="85" s="1"/>
  <c r="F64" i="85"/>
  <c r="D64" i="85"/>
  <c r="C64" i="85"/>
  <c r="B64" i="85"/>
  <c r="B176" i="85" s="1"/>
  <c r="I63" i="85"/>
  <c r="G63" i="85"/>
  <c r="E63" i="85"/>
  <c r="I62" i="85"/>
  <c r="G62" i="85"/>
  <c r="E62" i="85"/>
  <c r="J61" i="85"/>
  <c r="J175" i="85" s="1"/>
  <c r="H61" i="85"/>
  <c r="F61" i="85"/>
  <c r="D61" i="85"/>
  <c r="C61" i="85"/>
  <c r="I61" i="85" s="1"/>
  <c r="B61" i="85"/>
  <c r="B175" i="85" s="1"/>
  <c r="I57" i="85"/>
  <c r="G57" i="85"/>
  <c r="E57" i="85"/>
  <c r="I56" i="85"/>
  <c r="G56" i="85"/>
  <c r="E56" i="85"/>
  <c r="J55" i="85"/>
  <c r="J173" i="85" s="1"/>
  <c r="H55" i="85"/>
  <c r="F55" i="85"/>
  <c r="D55" i="85"/>
  <c r="C55" i="85"/>
  <c r="B55" i="85"/>
  <c r="I54" i="85"/>
  <c r="G54" i="85"/>
  <c r="E54" i="85"/>
  <c r="I53" i="85"/>
  <c r="G53" i="85"/>
  <c r="E53" i="85"/>
  <c r="J52" i="85"/>
  <c r="J172" i="85" s="1"/>
  <c r="H52" i="85"/>
  <c r="F52" i="85"/>
  <c r="D52" i="85"/>
  <c r="C52" i="85"/>
  <c r="E52" i="85" s="1"/>
  <c r="B52" i="85"/>
  <c r="I51" i="85"/>
  <c r="G51" i="85"/>
  <c r="E51" i="85"/>
  <c r="E31" i="85"/>
  <c r="E29" i="85"/>
  <c r="D22" i="85"/>
  <c r="C22" i="85"/>
  <c r="B22" i="85"/>
  <c r="I148" i="85"/>
  <c r="G148" i="85"/>
  <c r="E148" i="85"/>
  <c r="I147" i="85"/>
  <c r="G147" i="85"/>
  <c r="E147" i="85"/>
  <c r="J146" i="85"/>
  <c r="H146" i="85"/>
  <c r="F146" i="85"/>
  <c r="D146" i="85"/>
  <c r="D175" i="85" s="1"/>
  <c r="C146" i="85"/>
  <c r="I146" i="85" s="1"/>
  <c r="B146" i="85"/>
  <c r="I145" i="85"/>
  <c r="G145" i="85"/>
  <c r="E145" i="85"/>
  <c r="I144" i="85"/>
  <c r="G144" i="85"/>
  <c r="E144" i="85"/>
  <c r="J143" i="85"/>
  <c r="H143" i="85"/>
  <c r="F143" i="85"/>
  <c r="D143" i="85"/>
  <c r="C143" i="85"/>
  <c r="B143" i="85"/>
  <c r="I142" i="85"/>
  <c r="G142" i="85"/>
  <c r="E142" i="85"/>
  <c r="I141" i="85"/>
  <c r="G141" i="85"/>
  <c r="E141" i="85"/>
  <c r="J140" i="85"/>
  <c r="H140" i="85"/>
  <c r="F140" i="85"/>
  <c r="D140" i="85"/>
  <c r="C140" i="85"/>
  <c r="B140" i="85"/>
  <c r="I139" i="85"/>
  <c r="G139" i="85"/>
  <c r="E139" i="85"/>
  <c r="I138" i="85"/>
  <c r="G138" i="85"/>
  <c r="E138" i="85"/>
  <c r="J137" i="85"/>
  <c r="H137" i="85"/>
  <c r="F137" i="85"/>
  <c r="D137" i="85"/>
  <c r="C137" i="85"/>
  <c r="B137" i="85"/>
  <c r="I136" i="85"/>
  <c r="G136" i="85"/>
  <c r="E136" i="85"/>
  <c r="I135" i="85"/>
  <c r="G135" i="85"/>
  <c r="E135" i="85"/>
  <c r="J134" i="85"/>
  <c r="H134" i="85"/>
  <c r="F134" i="85"/>
  <c r="D134" i="85"/>
  <c r="C134" i="85"/>
  <c r="B134" i="85"/>
  <c r="F89" i="85"/>
  <c r="E89" i="85"/>
  <c r="D89" i="85"/>
  <c r="C89" i="85"/>
  <c r="B89" i="85"/>
  <c r="I60" i="85"/>
  <c r="G60" i="85"/>
  <c r="E60" i="85"/>
  <c r="I59" i="85"/>
  <c r="G59" i="85"/>
  <c r="E59" i="85"/>
  <c r="J58" i="85"/>
  <c r="J174" i="85" s="1"/>
  <c r="H58" i="85"/>
  <c r="H174" i="85" s="1"/>
  <c r="F58" i="85"/>
  <c r="F174" i="85" s="1"/>
  <c r="D58" i="85"/>
  <c r="D174" i="85" s="1"/>
  <c r="C58" i="85"/>
  <c r="B58" i="85"/>
  <c r="E24" i="85"/>
  <c r="E23" i="85"/>
  <c r="I50" i="85"/>
  <c r="G50" i="85"/>
  <c r="E50" i="85"/>
  <c r="J49" i="85"/>
  <c r="J171" i="85" s="1"/>
  <c r="H49" i="85"/>
  <c r="F49" i="85"/>
  <c r="D49" i="85"/>
  <c r="D171" i="85" s="1"/>
  <c r="C49" i="85"/>
  <c r="B49" i="85"/>
  <c r="G95" i="85"/>
  <c r="I48" i="85"/>
  <c r="G48" i="85"/>
  <c r="E48" i="85"/>
  <c r="I47" i="85"/>
  <c r="E47" i="85"/>
  <c r="J46" i="85"/>
  <c r="H46" i="85"/>
  <c r="F46" i="85"/>
  <c r="F170" i="85" s="1"/>
  <c r="D46" i="85"/>
  <c r="C46" i="85"/>
  <c r="B46" i="85"/>
  <c r="E40" i="85"/>
  <c r="E39" i="85"/>
  <c r="D38" i="85"/>
  <c r="D32" i="85" s="1"/>
  <c r="C38" i="85"/>
  <c r="C32" i="85" s="1"/>
  <c r="B38" i="85"/>
  <c r="B32" i="85" s="1"/>
  <c r="E37" i="85"/>
  <c r="E36" i="85"/>
  <c r="E35" i="85"/>
  <c r="E34" i="85"/>
  <c r="E33" i="85"/>
  <c r="I151" i="85"/>
  <c r="G151" i="85"/>
  <c r="E151" i="85"/>
  <c r="I150" i="85"/>
  <c r="G150" i="85"/>
  <c r="E150" i="85"/>
  <c r="J149" i="85"/>
  <c r="H149" i="85"/>
  <c r="F149" i="85"/>
  <c r="D149" i="85"/>
  <c r="C149" i="85"/>
  <c r="B149" i="85"/>
  <c r="G96" i="85"/>
  <c r="I133" i="85"/>
  <c r="G133" i="85"/>
  <c r="E133" i="85"/>
  <c r="I132" i="85"/>
  <c r="G132" i="85"/>
  <c r="E132" i="85"/>
  <c r="J131" i="85"/>
  <c r="J170" i="85" s="1"/>
  <c r="H131" i="85"/>
  <c r="F131" i="85"/>
  <c r="D131" i="85"/>
  <c r="C131" i="85"/>
  <c r="B131" i="85"/>
  <c r="E125" i="85"/>
  <c r="E124" i="85"/>
  <c r="E123" i="85"/>
  <c r="E122" i="85"/>
  <c r="E121" i="85"/>
  <c r="D120" i="85"/>
  <c r="D126" i="85" s="1"/>
  <c r="C120" i="85"/>
  <c r="C126" i="85" s="1"/>
  <c r="B120" i="85"/>
  <c r="B126" i="85" s="1"/>
  <c r="E115" i="85"/>
  <c r="D115" i="85"/>
  <c r="C115" i="85"/>
  <c r="B115" i="85"/>
  <c r="F114" i="85"/>
  <c r="F113" i="85"/>
  <c r="F112" i="85"/>
  <c r="B103" i="85"/>
  <c r="G99" i="85"/>
  <c r="G98" i="85"/>
  <c r="G97" i="85"/>
  <c r="D28" i="85"/>
  <c r="C28" i="85"/>
  <c r="B28" i="85"/>
  <c r="E27" i="85"/>
  <c r="E26" i="85"/>
  <c r="D25" i="85"/>
  <c r="C25" i="85"/>
  <c r="E25" i="85" s="1"/>
  <c r="B25" i="85"/>
  <c r="E30" i="85"/>
  <c r="I178" i="85"/>
  <c r="G178" i="85"/>
  <c r="E178" i="85"/>
  <c r="D78" i="85"/>
  <c r="C78" i="85"/>
  <c r="B78" i="85"/>
  <c r="H168" i="85"/>
  <c r="F168" i="85"/>
  <c r="D168" i="85"/>
  <c r="H129" i="85"/>
  <c r="B13" i="85"/>
  <c r="D129" i="85" s="1"/>
  <c r="G149" i="85" l="1"/>
  <c r="H171" i="85"/>
  <c r="H170" i="85"/>
  <c r="F176" i="85"/>
  <c r="G64" i="85"/>
  <c r="G49" i="85"/>
  <c r="B170" i="85"/>
  <c r="B21" i="85"/>
  <c r="B41" i="85" s="1"/>
  <c r="F67" i="85"/>
  <c r="C72" i="85" s="1"/>
  <c r="F173" i="85"/>
  <c r="E61" i="85"/>
  <c r="D176" i="85"/>
  <c r="E131" i="85"/>
  <c r="G46" i="85"/>
  <c r="B174" i="85"/>
  <c r="I134" i="85"/>
  <c r="G137" i="85"/>
  <c r="I140" i="85"/>
  <c r="G143" i="85"/>
  <c r="B172" i="85"/>
  <c r="H175" i="85"/>
  <c r="C175" i="85"/>
  <c r="J152" i="85"/>
  <c r="F115" i="85"/>
  <c r="B171" i="85"/>
  <c r="D173" i="85"/>
  <c r="F44" i="85"/>
  <c r="E28" i="85"/>
  <c r="E126" i="85"/>
  <c r="E32" i="85"/>
  <c r="E58" i="85"/>
  <c r="E22" i="85"/>
  <c r="H172" i="85"/>
  <c r="H173" i="85"/>
  <c r="F175" i="85"/>
  <c r="C171" i="85"/>
  <c r="I171" i="85" s="1"/>
  <c r="F152" i="85"/>
  <c r="D21" i="85"/>
  <c r="D41" i="85" s="1"/>
  <c r="B77" i="85" s="1"/>
  <c r="B94" i="85" s="1"/>
  <c r="C67" i="85"/>
  <c r="C172" i="85"/>
  <c r="B173" i="85"/>
  <c r="J67" i="85"/>
  <c r="J177" i="85" s="1"/>
  <c r="J179" i="85" s="1"/>
  <c r="I131" i="85"/>
  <c r="F171" i="85"/>
  <c r="D172" i="85"/>
  <c r="G55" i="85"/>
  <c r="B67" i="85"/>
  <c r="H67" i="85"/>
  <c r="H152" i="85"/>
  <c r="G131" i="85"/>
  <c r="I49" i="85"/>
  <c r="G58" i="85"/>
  <c r="E134" i="85"/>
  <c r="E140" i="85"/>
  <c r="E146" i="85"/>
  <c r="I149" i="85"/>
  <c r="I46" i="85"/>
  <c r="I137" i="85"/>
  <c r="I143" i="85"/>
  <c r="I55" i="85"/>
  <c r="I64" i="85"/>
  <c r="F172" i="85"/>
  <c r="C173" i="85"/>
  <c r="C176" i="85"/>
  <c r="D67" i="85"/>
  <c r="B152" i="85"/>
  <c r="E49" i="85"/>
  <c r="I58" i="85"/>
  <c r="G134" i="85"/>
  <c r="G140" i="85"/>
  <c r="G146" i="85"/>
  <c r="G52" i="85"/>
  <c r="G61" i="85"/>
  <c r="D44" i="85"/>
  <c r="D19" i="85"/>
  <c r="H44" i="85"/>
  <c r="D118" i="85"/>
  <c r="F129" i="85"/>
  <c r="C152" i="85"/>
  <c r="C170" i="85"/>
  <c r="E120" i="85"/>
  <c r="E149" i="85"/>
  <c r="E38" i="85"/>
  <c r="E46" i="85"/>
  <c r="E137" i="85"/>
  <c r="E143" i="85"/>
  <c r="C21" i="85"/>
  <c r="E55" i="85"/>
  <c r="E64" i="85"/>
  <c r="C174" i="85"/>
  <c r="D152" i="85"/>
  <c r="D170" i="85"/>
  <c r="I52" i="85"/>
  <c r="B177" i="85" l="1"/>
  <c r="B179" i="85" s="1"/>
  <c r="G172" i="85"/>
  <c r="I172" i="85"/>
  <c r="E172" i="85"/>
  <c r="G67" i="85"/>
  <c r="F177" i="85"/>
  <c r="F179" i="85" s="1"/>
  <c r="G171" i="85"/>
  <c r="D77" i="85"/>
  <c r="C77" i="85"/>
  <c r="E171" i="85"/>
  <c r="I175" i="85"/>
  <c r="G175" i="85"/>
  <c r="E175" i="85"/>
  <c r="E67" i="85"/>
  <c r="D177" i="85"/>
  <c r="D179" i="85" s="1"/>
  <c r="E94" i="85"/>
  <c r="B73" i="85"/>
  <c r="B72" i="85"/>
  <c r="C41" i="85"/>
  <c r="E41" i="85" s="1"/>
  <c r="E21" i="85"/>
  <c r="G173" i="85"/>
  <c r="E173" i="85"/>
  <c r="I173" i="85"/>
  <c r="I170" i="85"/>
  <c r="E170" i="85"/>
  <c r="G170" i="85"/>
  <c r="G176" i="85"/>
  <c r="I176" i="85"/>
  <c r="E176" i="85"/>
  <c r="G152" i="85"/>
  <c r="I152" i="85"/>
  <c r="C177" i="85"/>
  <c r="E152" i="85"/>
  <c r="G174" i="85"/>
  <c r="I174" i="85"/>
  <c r="E174" i="85"/>
  <c r="D72" i="85"/>
  <c r="D76" i="85" s="1"/>
  <c r="H177" i="85"/>
  <c r="H179" i="85" s="1"/>
  <c r="I67" i="85"/>
  <c r="D79" i="85" l="1"/>
  <c r="B76" i="85"/>
  <c r="B81" i="85" s="1"/>
  <c r="D81" i="85"/>
  <c r="F94" i="85"/>
  <c r="C73" i="85"/>
  <c r="C76" i="85" s="1"/>
  <c r="I94" i="85"/>
  <c r="G177" i="85"/>
  <c r="E177" i="85"/>
  <c r="I177" i="85"/>
  <c r="C179" i="85"/>
  <c r="C94" i="85" l="1"/>
  <c r="B79" i="85"/>
  <c r="B80" i="85" s="1"/>
  <c r="D94" i="85" s="1"/>
  <c r="C79" i="85"/>
  <c r="C81" i="85"/>
  <c r="E179" i="85"/>
  <c r="G179" i="85"/>
  <c r="I179" i="85"/>
  <c r="F86" i="85" l="1"/>
  <c r="K94" i="85"/>
  <c r="G94" i="85"/>
</calcChain>
</file>

<file path=xl/sharedStrings.xml><?xml version="1.0" encoding="utf-8"?>
<sst xmlns="http://schemas.openxmlformats.org/spreadsheetml/2006/main" count="271" uniqueCount="182">
  <si>
    <t>RELATÓRIO RESUMIDO DA EXECUÇÃO ORÇAMENTÁRIA</t>
  </si>
  <si>
    <t>ORÇAMENTOS FISCAL E DA SEGURIDADE SOCIAL</t>
  </si>
  <si>
    <t>PREVISÃO</t>
  </si>
  <si>
    <t>RECEITAS REALIZADAS</t>
  </si>
  <si>
    <t>INICIAL</t>
  </si>
  <si>
    <t>ATUALIZADA</t>
  </si>
  <si>
    <t>%</t>
  </si>
  <si>
    <t>(a)</t>
  </si>
  <si>
    <t>(b)</t>
  </si>
  <si>
    <t>(c)</t>
  </si>
  <si>
    <t>DOTAÇÃO</t>
  </si>
  <si>
    <t>DESPESAS EMPENHADAS</t>
  </si>
  <si>
    <t>DESPESAS LIQUIDADAS</t>
  </si>
  <si>
    <t>(d)</t>
  </si>
  <si>
    <t>(e)</t>
  </si>
  <si>
    <t>(g)</t>
  </si>
  <si>
    <t>(h)</t>
  </si>
  <si>
    <t>(b/a) x 100</t>
  </si>
  <si>
    <t>(d/c) x 100</t>
  </si>
  <si>
    <t>(f)</t>
  </si>
  <si>
    <t>(Por Subfunção)</t>
  </si>
  <si>
    <t>(j)</t>
  </si>
  <si>
    <t>(k)</t>
  </si>
  <si>
    <t>(i)</t>
  </si>
  <si>
    <t>DESPESAS COM SAÚDE NÃO COMPUTADAS PARA FINS DE APURAÇÃO DO PERCENTUAL MÍNIMO</t>
  </si>
  <si>
    <t>Inscritos em &lt;Exercício de Referência&gt;</t>
  </si>
  <si>
    <t>(m)</t>
  </si>
  <si>
    <t>DEMONSTRATIVO DAS RECEITAS E DESPESAS COM AÇÕES E SERVIÇOS PÚBLICOS DE SAÚDE</t>
  </si>
  <si>
    <t>RECEITAS PARA APURAÇÃO DA APLICAÇÃO EM AÇÕES E SERVIÇOS PÚBLICOS DE SAÚDE</t>
  </si>
  <si>
    <t xml:space="preserve">   Provenientes da União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</si>
  <si>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</si>
  <si>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</si>
  <si>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</si>
  <si>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</si>
  <si>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RREO – ANEXO  12 (LC 141/2012, art. 35)</t>
  </si>
  <si>
    <t>Em Reais</t>
  </si>
  <si>
    <t>Inscritos em &lt;Exercício de Referência - 4&gt;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</si>
  <si>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</si>
  <si>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</si>
  <si>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</si>
  <si>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</si>
  <si>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</si>
  <si>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Provenientes dos Estados</t>
  </si>
  <si>
    <t xml:space="preserve">   Provenientes de Outros Municípios</t>
  </si>
  <si>
    <t>Tabela 12.2 - Demonstrativo das Despesas com Saúde - Municípios</t>
  </si>
  <si>
    <t>Inscritos em &lt;Exercício de Referência - 1&gt;</t>
  </si>
  <si>
    <t>Inscritos em &lt;Exercício de Referência - 2&gt;</t>
  </si>
  <si>
    <r>
      <t>Inscritas em Restos a Pagar não Processados</t>
    </r>
    <r>
      <rPr>
        <b/>
        <vertAlign val="superscript"/>
        <sz val="8"/>
        <rFont val="Times New Roman"/>
        <family val="1"/>
      </rPr>
      <t>7</t>
    </r>
  </si>
  <si>
    <t xml:space="preserve">    Receita Resultante do Imposto Predial e Territorial Urbano - IPTU</t>
  </si>
  <si>
    <t xml:space="preserve">        IPTU</t>
  </si>
  <si>
    <t xml:space="preserve">        Multas, Juros de Mora, Divida Ativa e Outros Encargos do IPTU</t>
  </si>
  <si>
    <t xml:space="preserve">    Receita Resultante do Imposto sobre Transmissão Inter Vivos - ITBI</t>
  </si>
  <si>
    <t xml:space="preserve">        ITBI</t>
  </si>
  <si>
    <t xml:space="preserve">        Multas, Juros de Mora, Dívida Ativa e Outros Encargos do ITBI</t>
  </si>
  <si>
    <t xml:space="preserve">    Receita Resultante do Imposto sobre Serviços de Qualquer Natureza - ISS</t>
  </si>
  <si>
    <t xml:space="preserve">        ISS</t>
  </si>
  <si>
    <t xml:space="preserve">        Multas, Juros de Mora, Dívida Ativa e Outros Encargos do ISS</t>
  </si>
  <si>
    <t>DESPESAS PAGAS</t>
  </si>
  <si>
    <t>(e/c) x 100</t>
  </si>
  <si>
    <t>(f/c) x 100</t>
  </si>
  <si>
    <t>RECEITA DE IMPOSTOS (I)</t>
  </si>
  <si>
    <t>TOTAL DAS RECEITAS RESULTANTES DE IMPOSTOS E TRANFERÊNCIAS CONSTITUCIONAIS E LEGAIS - (III) = (I) + (II)</t>
  </si>
  <si>
    <t>DESPESAS COM AÇÕES E SERVIÇOS PÚBLICOS DE SAÚDE (ASPS) –  POR SUBFUNÇÃO E CATEGORIA ECONÔMICA</t>
  </si>
  <si>
    <t>ATENÇÃO BÁSICA  (IV)</t>
  </si>
  <si>
    <t xml:space="preserve">     Despesas Correntes </t>
  </si>
  <si>
    <t xml:space="preserve">     Despesas de Capital</t>
  </si>
  <si>
    <t>ASSISTÊNCIA HOSPITALAR E AMBULATORIAL  (V)</t>
  </si>
  <si>
    <t xml:space="preserve">     Despesas de Capital </t>
  </si>
  <si>
    <t>SUPORTE PROFILÁTICO E TERAPÊUTICO  (VI)</t>
  </si>
  <si>
    <t>VIGILÂNCIA SANITÁRIA  (VII)</t>
  </si>
  <si>
    <t>VIGILÂNCIA EPIDEMIOLÓGICA (VIII)</t>
  </si>
  <si>
    <t>ALIMENTAÇÃO E NUTRIÇÃO (IX)</t>
  </si>
  <si>
    <t>OUTRAS SUBFUNÇÕES (X)</t>
  </si>
  <si>
    <t xml:space="preserve">    Receita Resultante do IRRF</t>
  </si>
  <si>
    <t>APURAÇÃO DO CUMPRIMENTO DO LIMITE MÍNIMO PARA APLICAÇÃO EM ASPS</t>
  </si>
  <si>
    <t>Total das Despesas com ASPS (XII) = (XI)</t>
  </si>
  <si>
    <t>(-) Restos a Pagar Não Processados Inscritos Indevidamente no Exercício sem Disponibilidade Financeira (XIII)</t>
  </si>
  <si>
    <t>(-) Despesas Custeadas com Recursos Vinculados à Parcela do Percentual Mínimo que não foi Aplicada em ASPS em Exercícios Anteriores (XIV)</t>
  </si>
  <si>
    <t>(-) Despesas Custeadas com Disponibilidade de Caixa Vinculada aos Restos a Pagar Cancelados (XV)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</si>
  <si>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</si>
  <si>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</si>
  <si>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</si>
  <si>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r>
      <t>Diferença entre o Valor Aplicado e a Despesa Mínima a ser Aplicada (XVIII) = (XVI (d ou e) - XVII)</t>
    </r>
    <r>
      <rPr>
        <vertAlign val="superscript"/>
        <sz val="9"/>
        <rFont val="Times New Roman"/>
        <family val="1"/>
      </rPr>
      <t>1</t>
    </r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</si>
  <si>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</si>
  <si>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</si>
  <si>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 xml:space="preserve"> CONTROLE DO VALOR REFERENTE AO PERCENTUAL MÍNIMO NÃO CUMPRIDO EM EXERCÍCIOS ANTERIORES PARA FINS DE APLICAÇÃO DOS RECURSOS VINCULADOS CONFORME ARTIGOS 25 E 26 DA LC 141/2012</t>
  </si>
  <si>
    <t>Diferença de limite não cumprido no exercício</t>
  </si>
  <si>
    <t>Diferença de limite não cumprido no exercício anterior</t>
  </si>
  <si>
    <t>Diferença de limite não cumprido em exercícios anteriores</t>
  </si>
  <si>
    <t>TOTAL DA DIFERENÇA DE LIMITE NÃO CUMPRIDO EM EXERCÍCIOS ANTERIORES (XX)</t>
  </si>
  <si>
    <t>Despesas Custeadas no Exercício de Referência</t>
  </si>
  <si>
    <t>Pagas</t>
  </si>
  <si>
    <t>Liquidadas</t>
  </si>
  <si>
    <t>Empenhadad</t>
  </si>
  <si>
    <t xml:space="preserve">Saldo Inicial                                       (no exercicio atual)                             </t>
  </si>
  <si>
    <t xml:space="preserve">Saldo Final                               (não aplicado)1                                             </t>
  </si>
  <si>
    <t>(l) = (h - (i ou j))</t>
  </si>
  <si>
    <t>EXECUÇÃO DE RESTOS A PAGAR</t>
  </si>
  <si>
    <t>EXERÍCIO DO EMPENHO</t>
  </si>
  <si>
    <t>Inscritos em &lt;Exercício de Referência - 3&gt;</t>
  </si>
  <si>
    <t>Inscritos em exercícios anteriores</t>
  </si>
  <si>
    <t xml:space="preserve"> Valor Mínimo para aplicação em ASPS                                                </t>
  </si>
  <si>
    <t>(n)</t>
  </si>
  <si>
    <t xml:space="preserve"> Valor aplicado em ASPS no exercício</t>
  </si>
  <si>
    <t>(o) = (n - m)</t>
  </si>
  <si>
    <t>Valor aplicado além do limite mínimo</t>
  </si>
  <si>
    <t>(p)</t>
  </si>
  <si>
    <t>Total inscrito em RP no exercício</t>
  </si>
  <si>
    <t xml:space="preserve">RPNP Inscritos Indevidamente no Exercício sem Disponibilidade Financeira         </t>
  </si>
  <si>
    <t>q = (XIIId)</t>
  </si>
  <si>
    <t xml:space="preserve">Valor inscrito em RP considerado no Limite                                  </t>
  </si>
  <si>
    <t xml:space="preserve">(r) = (p - (o + q))           </t>
  </si>
  <si>
    <t xml:space="preserve">Total de RP pagos                </t>
  </si>
  <si>
    <t>(s)</t>
  </si>
  <si>
    <t xml:space="preserve">Total de RP a pagar                     </t>
  </si>
  <si>
    <t>(t)</t>
  </si>
  <si>
    <t>(u)</t>
  </si>
  <si>
    <t>Total de RP cancelados ou prescritos</t>
  </si>
  <si>
    <t xml:space="preserve">Diferença entre o valor aplicado além do limite e o total de RP cancelados                                                       </t>
  </si>
  <si>
    <t>(v) = ((o + q) - u))</t>
  </si>
  <si>
    <t xml:space="preserve">TOTAL DOS RESTOS A PAGAR CANCELADOS OU PRESCRITOS ATÉ O FINAL DO EXERCÍCIO ATUAL QUE AFETARAM O CUMPRIMENTO DO LIMITE (XXI) 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</si>
  <si>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</si>
  <si>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</si>
  <si>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</si>
  <si>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TOTAL DE RESTOS A PAGAR CANCELADOS OU PRESCRITOS A COMPENSAR (XXVII)</t>
  </si>
  <si>
    <t>(W)</t>
  </si>
  <si>
    <t>(x)</t>
  </si>
  <si>
    <t>(y)</t>
  </si>
  <si>
    <t>(z)</t>
  </si>
  <si>
    <t>(aa) = (w - (x ou y))</t>
  </si>
  <si>
    <t>RECEITAS DE TRANSFERÊNCIAS PARA A SAÚDE  (XXVIII)</t>
  </si>
  <si>
    <t>RECEITA DE OPERAÇÕES DE CRÉDITO INTERNAS E EXTERNAS VINCULADAS A SAÚDE (XXIX)</t>
  </si>
  <si>
    <t>OUTRAS RECEITAS (XXX)</t>
  </si>
  <si>
    <t>RECEITAS ADICIONAIS PARA O FINANCIAMENTO DA SAÚDE NÃO COMPUTADAS NO CÁLCULO DO MÍNIMO</t>
  </si>
  <si>
    <t>TOTAL DE RECEITAS ADICIONAIS PARA FINANCIAMENTO DA SAÚDE (XXXI) = (XXVIII + XXIX + XXX)</t>
  </si>
  <si>
    <t>ATENÇÃO BÁSICA (XXXII)</t>
  </si>
  <si>
    <t>ASSISTÊNCIA HOSPITALAR E AMBULATORIAL (XXXIII)</t>
  </si>
  <si>
    <t>SUPORTE PROFILÁTICO E TERAPÊUTICO (XXXIV)</t>
  </si>
  <si>
    <t>VIGILÂNCIA SANITÁRIA (XXXV)</t>
  </si>
  <si>
    <t>VIGILÂNCIA EPIDEMIOLÓGICA (XXXVI)</t>
  </si>
  <si>
    <t>ALIMENTAÇÃO E NUTRIÇÃO (XXXVII)</t>
  </si>
  <si>
    <t>OUTRAS SUBFUNÇÕES (XXXVIII)</t>
  </si>
  <si>
    <t>TOTAL DAS DESPESAS NÃO COMPUTADAS NO CÁLCULO DO MÍNIMO  (XXXIX) = (XXXII + XXXIII + XXXIV + XXXV + XXXVI + XXXVII + XXXVIII)</t>
  </si>
  <si>
    <t>(d/c)x100</t>
  </si>
  <si>
    <t>(e/c)x100</t>
  </si>
  <si>
    <t>(f/c)x100</t>
  </si>
  <si>
    <t>DESPESAS TOTAIS COM SAÚDE EXECUTADAS COM COM RECURSOS PRÓPRIOS E COM RECURSOS TRANSFERIDOS DE OUTROS ENTES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</si>
  <si>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</si>
  <si>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</si>
  <si>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</si>
  <si>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</si>
  <si>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</si>
  <si>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</si>
  <si>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OUTRAS SUBFUNÇÕES (XLVI) = (X + XXXVIII)</t>
  </si>
  <si>
    <t>TOTAL DAS DESPESAS COM SAÚDE (XLVII) = (XI + XXXIX)</t>
  </si>
  <si>
    <r>
      <t>(-) Despesas executadas com recursos provenientes das transferências de recursos de outros entes</t>
    </r>
    <r>
      <rPr>
        <b/>
        <vertAlign val="superscript"/>
        <sz val="10"/>
        <rFont val="Times New Roman"/>
        <family val="1"/>
      </rPr>
      <t>3</t>
    </r>
  </si>
  <si>
    <t>TOTAL DAS DESPESAS EXECUTADAS COM RECURSOS PRÓPRIOS (XLVIII)</t>
  </si>
  <si>
    <t>¹Nos cinco primeiros bimestres do exercício, o acompanhamento será feito com base na despesa liquidada. No último bimestre do exercício, o valor deverá corresponder ao total da despesa empenhada.</t>
  </si>
  <si>
    <t>2Até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</si>
  <si>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3Essas despesas são consideradas executadas pelo ente transferidor.</t>
  </si>
  <si>
    <t>Notas:</t>
  </si>
  <si>
    <t>TOTAL (XI) = (IV + V + VI + VII + VIII + IX + X)</t>
  </si>
  <si>
    <t xml:space="preserve"> Restos a pagar cancelados ou prescritos em 2020 a serem compensados (XXIV) </t>
  </si>
  <si>
    <t xml:space="preserve"> Restos a pagar cancelados ou prescritos em 2019 a serem compensados (XXV)</t>
  </si>
  <si>
    <t xml:space="preserve"> Restos a pagar cancelados ou prescritos em exercícios anteriores a serem compensados (XXVI) 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</si>
  <si>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</si>
  <si>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</si>
  <si>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</si>
  <si>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</si>
  <si>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4º Bimestre</t>
  </si>
  <si>
    <t>NILSON ALCIDES GASPAR</t>
  </si>
  <si>
    <t>PREFEITO MUNICIPAL</t>
  </si>
  <si>
    <t>MARIANA ALVES RIZATO</t>
  </si>
  <si>
    <t>CONTADORA</t>
  </si>
  <si>
    <t>LUIS HENRIQUE BORTOLETTO</t>
  </si>
  <si>
    <t>COORDENADOR DE SERVIÇOS DE CONTABILIDADE</t>
  </si>
  <si>
    <t>FONTE: Sistema CECAM, Unidade Responsável: CONTABILIDADE. Emissão: 14/09/2021, às 08:30:52. Assinado Digitalmente no dia 14/09/2021, às 08:30:52.</t>
  </si>
  <si>
    <t>EXERCÍCIO: 2021</t>
  </si>
  <si>
    <t>CRC-SP 289944/O-3</t>
  </si>
  <si>
    <t>CRC - SP 321123/O-4</t>
  </si>
  <si>
    <t>GRAZIELA DRIGO BOSSOLAN GARCIA</t>
  </si>
  <si>
    <t>SECRETÁRIA MUNICIPAL DA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</si>
</sst>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u/>
      <sz val="8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vertAlign val="superscript"/>
      <sz val="9"/>
      <name val="Times New Roman"/>
      <family val="1"/>
    </font>
    <font>
      <b/>
      <vertAlign val="superscript"/>
      <sz val="10"/>
      <name val="Times New Roman"/>
      <family val="1"/>
    </font>
    <font>
      <b/>
      <sz val="20"/>
      <name val="Times New Roman"/>
      <family val="1"/>
    </font>
    <font>
      <sz val="11"/>
      <color theme="1"/>
      <name val="Calibri"/>
      <family val="2"/>
      <scheme val="minor"/>
    </font>
    <font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Up">
        <bgColor theme="0" tint="-0.14999847407452621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5" fillId="0" borderId="0"/>
    <xf numFmtId="0" fontId="5" fillId="0" borderId="0"/>
    <xf numFmtId="0" fontId="17" fillId="0" borderId="0"/>
    <xf numFmtId="164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81">
    <xf numFmtId="0" fontId="0" fillId="0" borderId="0" xfId="0"/>
    <xf numFmtId="43" fontId="3" fillId="0" borderId="0" xfId="0" applyNumberFormat="1" applyFont="1" applyFill="1" applyAlignment="1"/>
    <xf numFmtId="43" fontId="7" fillId="0" borderId="0" xfId="0" applyNumberFormat="1" applyFont="1" applyFill="1" applyAlignment="1"/>
    <xf numFmtId="43" fontId="3" fillId="0" borderId="0" xfId="0" applyNumberFormat="1" applyFont="1" applyFill="1" applyAlignment="1">
      <alignment horizontal="left"/>
    </xf>
    <xf numFmtId="43" fontId="6" fillId="0" borderId="0" xfId="0" applyNumberFormat="1" applyFont="1" applyFill="1" applyAlignment="1">
      <alignment horizontal="left"/>
    </xf>
    <xf numFmtId="43" fontId="3" fillId="0" borderId="0" xfId="0" applyNumberFormat="1" applyFont="1" applyFill="1" applyAlignment="1">
      <alignment horizontal="center"/>
    </xf>
    <xf numFmtId="43" fontId="3" fillId="0" borderId="0" xfId="0" applyNumberFormat="1" applyFont="1" applyFill="1" applyAlignment="1">
      <alignment horizontal="right"/>
    </xf>
    <xf numFmtId="43" fontId="18" fillId="0" borderId="0" xfId="1" applyNumberFormat="1" applyFont="1" applyFill="1" applyAlignment="1"/>
    <xf numFmtId="43" fontId="2" fillId="0" borderId="0" xfId="0" applyNumberFormat="1" applyFont="1" applyFill="1" applyAlignment="1"/>
    <xf numFmtId="43" fontId="2" fillId="0" borderId="0" xfId="0" applyNumberFormat="1" applyFont="1" applyFill="1" applyAlignment="1">
      <alignment horizontal="center"/>
    </xf>
    <xf numFmtId="43" fontId="3" fillId="0" borderId="0" xfId="0" applyNumberFormat="1" applyFont="1"/>
    <xf numFmtId="43" fontId="3" fillId="2" borderId="0" xfId="0" applyNumberFormat="1" applyFont="1" applyFill="1"/>
    <xf numFmtId="43" fontId="3" fillId="0" borderId="0" xfId="0" applyNumberFormat="1" applyFont="1" applyBorder="1"/>
    <xf numFmtId="43" fontId="2" fillId="0" borderId="7" xfId="0" applyNumberFormat="1" applyFont="1" applyFill="1" applyBorder="1" applyAlignment="1">
      <alignment wrapText="1"/>
    </xf>
    <xf numFmtId="43" fontId="3" fillId="0" borderId="0" xfId="1" applyNumberFormat="1" applyFont="1" applyAlignment="1">
      <alignment vertical="center" wrapText="1"/>
    </xf>
    <xf numFmtId="43" fontId="3" fillId="0" borderId="0" xfId="1" applyNumberFormat="1" applyFont="1" applyBorder="1" applyAlignment="1">
      <alignment vertical="center" wrapText="1"/>
    </xf>
    <xf numFmtId="43" fontId="3" fillId="0" borderId="0" xfId="1" applyNumberFormat="1" applyFont="1" applyAlignment="1">
      <alignment vertical="center"/>
    </xf>
    <xf numFmtId="43" fontId="3" fillId="0" borderId="0" xfId="1" applyNumberFormat="1" applyFont="1" applyBorder="1" applyAlignment="1">
      <alignment vertical="center"/>
    </xf>
    <xf numFmtId="43" fontId="2" fillId="2" borderId="2" xfId="0" applyNumberFormat="1" applyFont="1" applyFill="1" applyBorder="1" applyAlignment="1">
      <alignment wrapText="1"/>
    </xf>
    <xf numFmtId="43" fontId="2" fillId="2" borderId="3" xfId="0" applyNumberFormat="1" applyFont="1" applyFill="1" applyBorder="1" applyAlignment="1">
      <alignment wrapText="1"/>
    </xf>
    <xf numFmtId="43" fontId="1" fillId="0" borderId="8" xfId="0" applyNumberFormat="1" applyFont="1" applyFill="1" applyBorder="1" applyAlignment="1">
      <alignment wrapText="1"/>
    </xf>
    <xf numFmtId="43" fontId="2" fillId="0" borderId="0" xfId="0" applyNumberFormat="1" applyFont="1" applyFill="1" applyBorder="1" applyAlignment="1"/>
    <xf numFmtId="43" fontId="1" fillId="0" borderId="0" xfId="0" applyNumberFormat="1" applyFont="1" applyFill="1" applyBorder="1" applyAlignment="1"/>
    <xf numFmtId="43" fontId="3" fillId="0" borderId="0" xfId="0" applyNumberFormat="1" applyFont="1" applyAlignment="1"/>
    <xf numFmtId="43" fontId="3" fillId="0" borderId="6" xfId="3" applyNumberFormat="1" applyFont="1" applyBorder="1" applyAlignment="1">
      <alignment vertical="top" wrapText="1"/>
    </xf>
    <xf numFmtId="43" fontId="3" fillId="2" borderId="5" xfId="3" applyNumberFormat="1" applyFont="1" applyFill="1" applyBorder="1" applyAlignment="1" applyProtection="1">
      <alignment vertical="center"/>
      <protection locked="0"/>
    </xf>
    <xf numFmtId="43" fontId="3" fillId="0" borderId="5" xfId="3" applyNumberFormat="1" applyFont="1" applyBorder="1" applyAlignment="1">
      <alignment vertical="center" wrapText="1"/>
    </xf>
    <xf numFmtId="43" fontId="3" fillId="2" borderId="4" xfId="3" applyNumberFormat="1" applyFont="1" applyFill="1" applyBorder="1" applyAlignment="1" applyProtection="1">
      <alignment vertical="center"/>
      <protection locked="0"/>
    </xf>
    <xf numFmtId="43" fontId="3" fillId="2" borderId="16" xfId="3" applyNumberFormat="1" applyFont="1" applyFill="1" applyBorder="1" applyAlignment="1" applyProtection="1">
      <alignment vertical="center"/>
      <protection locked="0"/>
    </xf>
    <xf numFmtId="43" fontId="3" fillId="2" borderId="0" xfId="3" applyNumberFormat="1" applyFont="1" applyFill="1" applyAlignment="1" applyProtection="1">
      <alignment vertical="center" wrapText="1"/>
      <protection locked="0"/>
    </xf>
    <xf numFmtId="43" fontId="3" fillId="2" borderId="13" xfId="3" applyNumberFormat="1" applyFont="1" applyFill="1" applyBorder="1" applyAlignment="1" applyProtection="1">
      <alignment vertical="center" wrapText="1"/>
      <protection locked="0"/>
    </xf>
    <xf numFmtId="43" fontId="13" fillId="0" borderId="6" xfId="3" applyNumberFormat="1" applyFont="1" applyBorder="1" applyAlignment="1">
      <alignment vertical="center" wrapText="1"/>
    </xf>
    <xf numFmtId="43" fontId="13" fillId="0" borderId="5" xfId="3" applyNumberFormat="1" applyFont="1" applyBorder="1" applyAlignment="1">
      <alignment vertical="center" wrapText="1"/>
    </xf>
    <xf numFmtId="43" fontId="13" fillId="0" borderId="4" xfId="3" applyNumberFormat="1" applyFont="1" applyBorder="1" applyAlignment="1">
      <alignment vertical="center" wrapText="1"/>
    </xf>
    <xf numFmtId="43" fontId="2" fillId="2" borderId="7" xfId="0" applyNumberFormat="1" applyFont="1" applyFill="1" applyBorder="1" applyAlignment="1">
      <alignment horizontal="left" vertical="center" wrapText="1"/>
    </xf>
    <xf numFmtId="43" fontId="2" fillId="2" borderId="2" xfId="0" applyNumberFormat="1" applyFont="1" applyFill="1" applyBorder="1" applyAlignment="1">
      <alignment horizontal="left" vertical="center" wrapText="1"/>
    </xf>
    <xf numFmtId="43" fontId="2" fillId="2" borderId="7" xfId="0" applyNumberFormat="1" applyFont="1" applyFill="1" applyBorder="1" applyAlignment="1">
      <alignment horizontal="left" wrapText="1"/>
    </xf>
    <xf numFmtId="43" fontId="2" fillId="2" borderId="2" xfId="0" applyNumberFormat="1" applyFont="1" applyFill="1" applyBorder="1" applyAlignment="1">
      <alignment horizontal="left" wrapText="1"/>
    </xf>
    <xf numFmtId="43" fontId="2" fillId="0" borderId="3" xfId="0" applyNumberFormat="1" applyFont="1" applyFill="1" applyBorder="1" applyAlignment="1">
      <alignment horizontal="left" wrapText="1"/>
    </xf>
    <xf numFmtId="43" fontId="2" fillId="2" borderId="2" xfId="0" applyNumberFormat="1" applyFont="1" applyFill="1" applyBorder="1" applyAlignment="1"/>
    <xf numFmtId="43" fontId="2" fillId="2" borderId="3" xfId="0" applyNumberFormat="1" applyFont="1" applyFill="1" applyBorder="1" applyAlignment="1"/>
    <xf numFmtId="43" fontId="1" fillId="0" borderId="10" xfId="0" applyNumberFormat="1" applyFont="1" applyFill="1" applyBorder="1" applyAlignment="1"/>
    <xf numFmtId="43" fontId="3" fillId="0" borderId="0" xfId="3" applyNumberFormat="1" applyFont="1" applyBorder="1" applyAlignment="1">
      <alignment vertical="center" wrapText="1"/>
    </xf>
    <xf numFmtId="43" fontId="3" fillId="2" borderId="0" xfId="3" applyNumberFormat="1" applyFont="1" applyFill="1" applyAlignment="1" applyProtection="1">
      <alignment vertical="center"/>
      <protection locked="0"/>
    </xf>
    <xf numFmtId="43" fontId="3" fillId="0" borderId="0" xfId="3" applyNumberFormat="1" applyFont="1" applyAlignment="1">
      <alignment vertical="center" wrapText="1"/>
    </xf>
    <xf numFmtId="43" fontId="3" fillId="2" borderId="0" xfId="3" applyNumberFormat="1" applyFont="1" applyFill="1" applyBorder="1" applyAlignment="1" applyProtection="1">
      <alignment vertical="center"/>
      <protection locked="0"/>
    </xf>
    <xf numFmtId="43" fontId="1" fillId="0" borderId="0" xfId="0" applyNumberFormat="1" applyFont="1" applyFill="1" applyBorder="1" applyAlignment="1">
      <alignment horizontal="center" wrapText="1"/>
    </xf>
    <xf numFmtId="43" fontId="3" fillId="0" borderId="0" xfId="3" applyNumberFormat="1" applyFont="1" applyAlignment="1">
      <alignment vertical="center"/>
    </xf>
    <xf numFmtId="43" fontId="2" fillId="0" borderId="0" xfId="0" applyNumberFormat="1" applyFont="1" applyFill="1" applyBorder="1" applyAlignment="1">
      <alignment horizontal="left" vertical="center"/>
    </xf>
    <xf numFmtId="43" fontId="11" fillId="0" borderId="0" xfId="0" applyNumberFormat="1" applyFont="1" applyFill="1" applyBorder="1" applyAlignment="1"/>
    <xf numFmtId="43" fontId="3" fillId="0" borderId="0" xfId="0" applyNumberFormat="1" applyFont="1" applyBorder="1" applyAlignment="1"/>
    <xf numFmtId="43" fontId="2" fillId="0" borderId="0" xfId="0" applyNumberFormat="1" applyFont="1" applyFill="1" applyAlignment="1">
      <alignment horizontal="left"/>
    </xf>
    <xf numFmtId="43" fontId="18" fillId="2" borderId="0" xfId="0" applyNumberFormat="1" applyFont="1" applyFill="1"/>
    <xf numFmtId="43" fontId="2" fillId="0" borderId="0" xfId="7" applyNumberFormat="1" applyFont="1" applyBorder="1" applyAlignment="1"/>
    <xf numFmtId="43" fontId="2" fillId="0" borderId="6" xfId="7" applyNumberFormat="1" applyFont="1" applyBorder="1" applyAlignment="1">
      <alignment horizontal="right"/>
    </xf>
    <xf numFmtId="43" fontId="2" fillId="0" borderId="5" xfId="7" applyNumberFormat="1" applyFont="1" applyBorder="1" applyAlignment="1">
      <alignment horizontal="right"/>
    </xf>
    <xf numFmtId="43" fontId="2" fillId="2" borderId="2" xfId="7" applyNumberFormat="1" applyFont="1" applyFill="1" applyBorder="1" applyAlignment="1">
      <alignment horizontal="right"/>
    </xf>
    <xf numFmtId="43" fontId="2" fillId="3" borderId="8" xfId="7" applyNumberFormat="1" applyFont="1" applyFill="1" applyBorder="1" applyAlignment="1">
      <alignment horizontal="right"/>
    </xf>
    <xf numFmtId="43" fontId="2" fillId="0" borderId="0" xfId="7" applyNumberFormat="1" applyFont="1" applyFill="1" applyBorder="1" applyAlignment="1">
      <alignment horizontal="center"/>
    </xf>
    <xf numFmtId="43" fontId="1" fillId="0" borderId="6" xfId="0" applyNumberFormat="1" applyFont="1" applyFill="1" applyBorder="1" applyAlignment="1">
      <alignment horizontal="center" vertical="center" wrapText="1"/>
    </xf>
    <xf numFmtId="43" fontId="16" fillId="0" borderId="0" xfId="0" applyNumberFormat="1" applyFont="1"/>
    <xf numFmtId="43" fontId="8" fillId="0" borderId="0" xfId="0" applyNumberFormat="1" applyFont="1"/>
    <xf numFmtId="43" fontId="2" fillId="0" borderId="0" xfId="0" applyNumberFormat="1" applyFont="1" applyAlignment="1">
      <alignment horizontal="left" vertical="center"/>
    </xf>
    <xf numFmtId="43" fontId="3" fillId="0" borderId="0" xfId="0" applyNumberFormat="1" applyFont="1" applyFill="1" applyAlignment="1"/>
    <xf numFmtId="43" fontId="3" fillId="0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" fontId="3" fillId="2" borderId="0" xfId="1" applyNumberFormat="1" applyFont="1" applyFill="1" applyAlignment="1">
      <alignment horizontal="left"/>
    </xf>
    <xf numFmtId="4" fontId="3" fillId="2" borderId="0" xfId="1" applyNumberFormat="1" applyFont="1" applyFill="1"/>
    <xf numFmtId="0" fontId="3" fillId="2" borderId="0" xfId="1" applyFont="1" applyFill="1" applyAlignment="1">
      <alignment horizontal="left"/>
    </xf>
    <xf numFmtId="4" fontId="3" fillId="2" borderId="0" xfId="1" applyNumberFormat="1" applyFont="1" applyFill="1" applyAlignment="1">
      <alignment horizontal="left" vertical="center"/>
    </xf>
    <xf numFmtId="0" fontId="3" fillId="2" borderId="0" xfId="1" applyFont="1" applyFill="1"/>
    <xf numFmtId="4" fontId="3" fillId="2" borderId="0" xfId="1" applyNumberFormat="1" applyFont="1" applyFill="1" applyAlignment="1">
      <alignment vertical="center"/>
    </xf>
    <xf numFmtId="43" fontId="1" fillId="0" borderId="6" xfId="0" applyNumberFormat="1" applyFont="1" applyFill="1" applyBorder="1" applyAlignment="1">
      <alignment horizontal="center"/>
    </xf>
    <xf numFmtId="43" fontId="1" fillId="0" borderId="5" xfId="0" applyNumberFormat="1" applyFont="1" applyFill="1" applyBorder="1" applyAlignment="1">
      <alignment horizontal="center"/>
    </xf>
    <xf numFmtId="43" fontId="1" fillId="0" borderId="7" xfId="0" applyNumberFormat="1" applyFont="1" applyFill="1" applyBorder="1" applyAlignment="1">
      <alignment horizontal="center"/>
    </xf>
    <xf numFmtId="43" fontId="1" fillId="0" borderId="4" xfId="0" applyNumberFormat="1" applyFont="1" applyFill="1" applyBorder="1" applyAlignment="1"/>
    <xf numFmtId="43" fontId="1" fillId="0" borderId="3" xfId="0" applyNumberFormat="1" applyFont="1" applyFill="1" applyBorder="1" applyAlignment="1">
      <alignment horizontal="center"/>
    </xf>
    <xf numFmtId="43" fontId="1" fillId="0" borderId="7" xfId="0" applyNumberFormat="1" applyFont="1" applyFill="1" applyBorder="1" applyAlignment="1">
      <alignment horizontal="center" vertical="center" wrapText="1"/>
    </xf>
    <xf numFmtId="43" fontId="2" fillId="0" borderId="2" xfId="0" applyNumberFormat="1" applyFont="1" applyFill="1" applyBorder="1" applyAlignment="1">
      <alignment horizontal="center"/>
    </xf>
    <xf numFmtId="43" fontId="1" fillId="0" borderId="12" xfId="0" applyNumberFormat="1" applyFont="1" applyFill="1" applyBorder="1" applyAlignment="1">
      <alignment horizontal="center"/>
    </xf>
    <xf numFmtId="43" fontId="1" fillId="0" borderId="5" xfId="0" applyNumberFormat="1" applyFont="1" applyFill="1" applyBorder="1" applyAlignment="1"/>
    <xf numFmtId="43" fontId="1" fillId="0" borderId="5" xfId="1" applyNumberFormat="1" applyFont="1" applyFill="1" applyBorder="1" applyAlignment="1">
      <alignment horizontal="center" vertical="center" wrapText="1"/>
    </xf>
    <xf numFmtId="43" fontId="1" fillId="0" borderId="9" xfId="0" applyNumberFormat="1" applyFont="1" applyFill="1" applyBorder="1" applyAlignment="1">
      <alignment horizontal="left" vertical="center"/>
    </xf>
    <xf numFmtId="43" fontId="1" fillId="0" borderId="9" xfId="0" applyNumberFormat="1" applyFont="1" applyFill="1" applyBorder="1" applyAlignment="1">
      <alignment horizontal="right"/>
    </xf>
    <xf numFmtId="43" fontId="12" fillId="0" borderId="9" xfId="3" applyNumberFormat="1" applyFont="1" applyFill="1" applyBorder="1" applyAlignment="1">
      <alignment vertical="center" wrapText="1"/>
    </xf>
    <xf numFmtId="43" fontId="1" fillId="0" borderId="2" xfId="0" applyNumberFormat="1" applyFont="1" applyFill="1" applyBorder="1" applyAlignment="1">
      <alignment horizontal="center" vertical="center" wrapText="1"/>
    </xf>
    <xf numFmtId="43" fontId="1" fillId="0" borderId="13" xfId="0" applyNumberFormat="1" applyFont="1" applyFill="1" applyBorder="1" applyAlignment="1">
      <alignment horizontal="center" vertical="center" wrapText="1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horizontal="center" vertical="center" wrapText="1"/>
    </xf>
    <xf numFmtId="43" fontId="1" fillId="0" borderId="15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vertical="center" wrapText="1"/>
    </xf>
    <xf numFmtId="43" fontId="4" fillId="0" borderId="9" xfId="0" applyNumberFormat="1" applyFont="1" applyFill="1" applyBorder="1" applyAlignment="1">
      <alignment horizontal="right"/>
    </xf>
    <xf numFmtId="43" fontId="1" fillId="0" borderId="9" xfId="0" applyNumberFormat="1" applyFont="1" applyFill="1" applyBorder="1" applyAlignment="1">
      <alignment horizontal="left" vertical="center" wrapText="1"/>
    </xf>
    <xf numFmtId="43" fontId="1" fillId="0" borderId="11" xfId="0" applyNumberFormat="1" applyFont="1" applyFill="1" applyBorder="1" applyAlignment="1">
      <alignment horizontal="center"/>
    </xf>
    <xf numFmtId="43" fontId="1" fillId="0" borderId="6" xfId="1" applyNumberFormat="1" applyFont="1" applyFill="1" applyBorder="1" applyAlignment="1">
      <alignment horizontal="center" vertical="top" wrapText="1"/>
    </xf>
    <xf numFmtId="43" fontId="1" fillId="0" borderId="13" xfId="0" applyNumberFormat="1" applyFont="1" applyFill="1" applyBorder="1" applyAlignment="1">
      <alignment horizontal="center"/>
    </xf>
    <xf numFmtId="43" fontId="1" fillId="0" borderId="5" xfId="1" applyNumberFormat="1" applyFont="1" applyFill="1" applyBorder="1" applyAlignment="1">
      <alignment horizontal="center" vertical="top" wrapText="1"/>
    </xf>
    <xf numFmtId="43" fontId="1" fillId="0" borderId="15" xfId="0" applyNumberFormat="1" applyFont="1" applyFill="1" applyBorder="1" applyAlignment="1"/>
    <xf numFmtId="43" fontId="1" fillId="0" borderId="4" xfId="0" applyNumberFormat="1" applyFont="1" applyFill="1" applyBorder="1" applyAlignment="1">
      <alignment horizontal="center"/>
    </xf>
    <xf numFmtId="43" fontId="1" fillId="0" borderId="15" xfId="0" applyNumberFormat="1" applyFont="1" applyFill="1" applyBorder="1" applyAlignment="1">
      <alignment horizontal="center"/>
    </xf>
    <xf numFmtId="43" fontId="1" fillId="0" borderId="4" xfId="1" applyNumberFormat="1" applyFont="1" applyFill="1" applyBorder="1" applyAlignment="1">
      <alignment horizontal="center" vertical="top" wrapText="1"/>
    </xf>
    <xf numFmtId="49" fontId="2" fillId="0" borderId="0" xfId="0" applyNumberFormat="1" applyFont="1"/>
    <xf numFmtId="164" fontId="2" fillId="0" borderId="6" xfId="7" applyNumberFormat="1" applyFont="1" applyFill="1" applyBorder="1" applyAlignment="1">
      <alignment horizontal="right"/>
    </xf>
    <xf numFmtId="164" fontId="2" fillId="0" borderId="9" xfId="7" applyNumberFormat="1" applyFont="1" applyFill="1" applyBorder="1" applyAlignment="1">
      <alignment horizontal="right"/>
    </xf>
    <xf numFmtId="164" fontId="2" fillId="0" borderId="0" xfId="7" applyNumberFormat="1" applyFont="1" applyFill="1" applyBorder="1" applyAlignment="1">
      <alignment horizontal="right"/>
    </xf>
    <xf numFmtId="164" fontId="2" fillId="0" borderId="5" xfId="7" applyNumberFormat="1" applyFont="1" applyFill="1" applyBorder="1" applyAlignment="1">
      <alignment horizontal="right"/>
    </xf>
    <xf numFmtId="164" fontId="2" fillId="0" borderId="2" xfId="7" applyNumberFormat="1" applyFont="1" applyFill="1" applyBorder="1" applyAlignment="1">
      <alignment horizontal="right"/>
    </xf>
    <xf numFmtId="164" fontId="2" fillId="0" borderId="4" xfId="7" applyNumberFormat="1" applyFont="1" applyFill="1" applyBorder="1" applyAlignment="1">
      <alignment horizontal="right"/>
    </xf>
    <xf numFmtId="164" fontId="2" fillId="0" borderId="2" xfId="7" applyNumberFormat="1" applyFont="1" applyFill="1" applyBorder="1" applyAlignment="1"/>
    <xf numFmtId="164" fontId="2" fillId="0" borderId="5" xfId="7" applyNumberFormat="1" applyFont="1" applyFill="1" applyBorder="1" applyAlignment="1"/>
    <xf numFmtId="164" fontId="2" fillId="3" borderId="9" xfId="7" applyNumberFormat="1" applyFont="1" applyFill="1" applyBorder="1" applyAlignment="1">
      <alignment horizontal="right"/>
    </xf>
    <xf numFmtId="164" fontId="2" fillId="0" borderId="6" xfId="7" applyNumberFormat="1" applyFont="1" applyFill="1" applyBorder="1" applyAlignment="1"/>
    <xf numFmtId="164" fontId="2" fillId="0" borderId="5" xfId="1" applyNumberFormat="1" applyFont="1" applyBorder="1" applyAlignment="1">
      <alignment horizontal="right" wrapText="1"/>
    </xf>
    <xf numFmtId="164" fontId="2" fillId="0" borderId="5" xfId="1" applyNumberFormat="1" applyFont="1" applyBorder="1" applyAlignment="1">
      <alignment horizontal="right"/>
    </xf>
    <xf numFmtId="164" fontId="2" fillId="0" borderId="6" xfId="3" applyNumberFormat="1" applyFont="1" applyBorder="1" applyAlignment="1">
      <alignment horizontal="right"/>
    </xf>
    <xf numFmtId="164" fontId="2" fillId="0" borderId="6" xfId="7" applyNumberFormat="1" applyFont="1" applyBorder="1" applyAlignment="1">
      <alignment horizontal="right"/>
    </xf>
    <xf numFmtId="164" fontId="2" fillId="2" borderId="5" xfId="3" applyNumberFormat="1" applyFont="1" applyFill="1" applyBorder="1" applyAlignment="1" applyProtection="1">
      <alignment horizontal="right"/>
      <protection locked="0"/>
    </xf>
    <xf numFmtId="164" fontId="2" fillId="0" borderId="5" xfId="7" applyNumberFormat="1" applyFont="1" applyBorder="1" applyAlignment="1">
      <alignment horizontal="right"/>
    </xf>
    <xf numFmtId="164" fontId="2" fillId="0" borderId="5" xfId="3" applyNumberFormat="1" applyFont="1" applyBorder="1" applyAlignment="1">
      <alignment horizontal="right"/>
    </xf>
    <xf numFmtId="164" fontId="2" fillId="2" borderId="4" xfId="3" applyNumberFormat="1" applyFont="1" applyFill="1" applyBorder="1" applyAlignment="1" applyProtection="1">
      <alignment horizontal="right"/>
      <protection locked="0"/>
    </xf>
    <xf numFmtId="164" fontId="2" fillId="0" borderId="4" xfId="7" applyNumberFormat="1" applyFont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164" fontId="2" fillId="2" borderId="6" xfId="7" applyNumberFormat="1" applyFont="1" applyFill="1" applyBorder="1" applyAlignment="1">
      <alignment horizontal="right"/>
    </xf>
    <xf numFmtId="164" fontId="2" fillId="2" borderId="7" xfId="7" applyNumberFormat="1" applyFont="1" applyFill="1" applyBorder="1" applyAlignment="1">
      <alignment horizontal="right"/>
    </xf>
    <xf numFmtId="164" fontId="2" fillId="2" borderId="5" xfId="7" applyNumberFormat="1" applyFont="1" applyFill="1" applyBorder="1" applyAlignment="1">
      <alignment horizontal="right"/>
    </xf>
    <xf numFmtId="164" fontId="2" fillId="2" borderId="2" xfId="7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3" borderId="8" xfId="7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7" xfId="7" applyNumberFormat="1" applyFont="1" applyFill="1" applyBorder="1" applyAlignment="1"/>
    <xf numFmtId="164" fontId="2" fillId="0" borderId="3" xfId="7" applyNumberFormat="1" applyFont="1" applyFill="1" applyBorder="1" applyAlignment="1"/>
    <xf numFmtId="164" fontId="2" fillId="0" borderId="4" xfId="7" applyNumberFormat="1" applyFont="1" applyFill="1" applyBorder="1" applyAlignment="1"/>
    <xf numFmtId="164" fontId="1" fillId="0" borderId="9" xfId="0" applyNumberFormat="1" applyFont="1" applyFill="1" applyBorder="1" applyAlignment="1">
      <alignment horizontal="center" vertical="center"/>
    </xf>
    <xf numFmtId="164" fontId="2" fillId="2" borderId="6" xfId="7" applyNumberFormat="1" applyFont="1" applyFill="1" applyBorder="1" applyAlignment="1"/>
    <xf numFmtId="164" fontId="2" fillId="0" borderId="0" xfId="7" applyNumberFormat="1" applyFont="1" applyFill="1" applyBorder="1" applyAlignment="1"/>
    <xf numFmtId="164" fontId="2" fillId="2" borderId="7" xfId="7" applyNumberFormat="1" applyFont="1" applyFill="1" applyBorder="1" applyAlignment="1"/>
    <xf numFmtId="164" fontId="2" fillId="2" borderId="5" xfId="7" applyNumberFormat="1" applyFont="1" applyFill="1" applyBorder="1" applyAlignment="1"/>
    <xf numFmtId="164" fontId="2" fillId="2" borderId="2" xfId="7" applyNumberFormat="1" applyFont="1" applyFill="1" applyBorder="1" applyAlignment="1"/>
    <xf numFmtId="164" fontId="1" fillId="0" borderId="14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43" fontId="3" fillId="0" borderId="0" xfId="0" applyNumberFormat="1" applyFont="1" applyFill="1" applyAlignment="1">
      <alignment horizontal="left"/>
    </xf>
    <xf numFmtId="4" fontId="3" fillId="2" borderId="0" xfId="1" applyNumberFormat="1" applyFont="1" applyFill="1" applyAlignment="1">
      <alignment horizontal="left" vertical="center"/>
    </xf>
    <xf numFmtId="4" fontId="3" fillId="2" borderId="0" xfId="1" applyNumberFormat="1" applyFont="1" applyFill="1" applyAlignment="1">
      <alignment horizontal="left"/>
    </xf>
    <xf numFmtId="43" fontId="2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right" vertical="center"/>
    </xf>
    <xf numFmtId="43" fontId="2" fillId="0" borderId="0" xfId="0" applyNumberFormat="1" applyFont="1" applyAlignment="1">
      <alignment horizontal="right" vertical="center"/>
    </xf>
    <xf numFmtId="43" fontId="1" fillId="0" borderId="8" xfId="0" applyNumberFormat="1" applyFont="1" applyFill="1" applyBorder="1" applyAlignment="1">
      <alignment horizontal="center"/>
    </xf>
    <xf numFmtId="43" fontId="3" fillId="0" borderId="14" xfId="0" applyNumberFormat="1" applyFont="1" applyFill="1" applyBorder="1" applyAlignment="1">
      <alignment horizontal="center"/>
    </xf>
    <xf numFmtId="43" fontId="2" fillId="0" borderId="12" xfId="0" applyNumberFormat="1" applyFont="1" applyFill="1" applyBorder="1" applyAlignment="1">
      <alignment horizontal="left" vertical="center"/>
    </xf>
    <xf numFmtId="43" fontId="1" fillId="0" borderId="8" xfId="0" applyNumberFormat="1" applyFont="1" applyFill="1" applyBorder="1" applyAlignment="1">
      <alignment horizontal="center" vertical="center"/>
    </xf>
    <xf numFmtId="43" fontId="3" fillId="0" borderId="14" xfId="0" applyNumberFormat="1" applyFont="1" applyFill="1" applyBorder="1" applyAlignment="1">
      <alignment horizontal="center" vertical="center"/>
    </xf>
    <xf numFmtId="43" fontId="1" fillId="0" borderId="11" xfId="0" applyNumberFormat="1" applyFont="1" applyFill="1" applyBorder="1" applyAlignment="1">
      <alignment horizontal="center" vertical="center" wrapText="1"/>
    </xf>
    <xf numFmtId="43" fontId="1" fillId="0" borderId="13" xfId="0" applyNumberFormat="1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center" vertical="center" wrapText="1"/>
    </xf>
    <xf numFmtId="43" fontId="1" fillId="0" borderId="6" xfId="0" applyNumberFormat="1" applyFont="1" applyFill="1" applyBorder="1" applyAlignment="1">
      <alignment horizontal="center" vertical="center" wrapText="1"/>
    </xf>
    <xf numFmtId="43" fontId="1" fillId="0" borderId="5" xfId="0" applyNumberFormat="1" applyFont="1" applyFill="1" applyBorder="1" applyAlignment="1">
      <alignment horizontal="center" vertical="center" wrapText="1"/>
    </xf>
    <xf numFmtId="43" fontId="1" fillId="0" borderId="8" xfId="0" applyNumberFormat="1" applyFont="1" applyFill="1" applyBorder="1" applyAlignment="1">
      <alignment horizontal="center" vertical="center" wrapText="1"/>
    </xf>
    <xf numFmtId="43" fontId="1" fillId="0" borderId="10" xfId="0" applyNumberFormat="1" applyFont="1" applyFill="1" applyBorder="1" applyAlignment="1">
      <alignment horizontal="center" vertical="center" wrapText="1"/>
    </xf>
    <xf numFmtId="43" fontId="1" fillId="0" borderId="14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horizontal="center" vertical="center" wrapText="1"/>
    </xf>
    <xf numFmtId="43" fontId="4" fillId="0" borderId="6" xfId="0" applyNumberFormat="1" applyFont="1" applyFill="1" applyBorder="1" applyAlignment="1">
      <alignment horizontal="center" vertical="center" wrapText="1"/>
    </xf>
    <xf numFmtId="43" fontId="4" fillId="0" borderId="5" xfId="0" applyNumberFormat="1" applyFont="1" applyFill="1" applyBorder="1" applyAlignment="1">
      <alignment horizontal="center" vertical="center" wrapText="1"/>
    </xf>
    <xf numFmtId="43" fontId="4" fillId="0" borderId="4" xfId="0" applyNumberFormat="1" applyFont="1" applyFill="1" applyBorder="1" applyAlignment="1">
      <alignment horizontal="center" vertical="center" wrapText="1"/>
    </xf>
    <xf numFmtId="43" fontId="1" fillId="0" borderId="6" xfId="1" applyNumberFormat="1" applyFont="1" applyFill="1" applyBorder="1" applyAlignment="1">
      <alignment horizontal="center" vertical="center" wrapText="1"/>
    </xf>
    <xf numFmtId="43" fontId="1" fillId="0" borderId="5" xfId="1" applyNumberFormat="1" applyFont="1" applyFill="1" applyBorder="1" applyAlignment="1">
      <alignment horizontal="center" vertical="center" wrapText="1"/>
    </xf>
    <xf numFmtId="43" fontId="1" fillId="0" borderId="14" xfId="0" applyNumberFormat="1" applyFont="1" applyFill="1" applyBorder="1" applyAlignment="1">
      <alignment horizontal="center" vertical="center"/>
    </xf>
    <xf numFmtId="43" fontId="1" fillId="0" borderId="7" xfId="0" applyNumberFormat="1" applyFont="1" applyFill="1" applyBorder="1" applyAlignment="1">
      <alignment horizontal="center" vertical="center" wrapText="1"/>
    </xf>
    <xf numFmtId="43" fontId="1" fillId="0" borderId="3" xfId="0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2" xfId="1"/>
    <cellStyle name="Normal 3" xfId="2"/>
    <cellStyle name="Normal 4 2 3" xfId="3"/>
    <cellStyle name="Separador de milhares 2" xfId="4"/>
    <cellStyle name="Vírgula 2" xfId="5"/>
    <cellStyle name="Vírgula 2 2" xfId="6"/>
    <cellStyle name="Vírgula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2:K205"/>
  <sheetViews>
    <sheetView showGridLines="0" tabSelected="1" zoomScaleNormal="100" workbookViewId="0"/>
  </sheetViews>
  <sheetFormatPr defaultRowHeight="12.75" x14ac:dyDescent="0.2"/>
  <cols>
    <col min="1" max="1" width="78.42578125" style="10" customWidth="1"/>
    <col min="2" max="14" width="14.85546875" style="10" customWidth="1"/>
    <col min="15" max="16384" width="9.140625" style="10"/>
  </cols>
  <sheetData>
    <row r="2" spans="1:7" ht="25.5" customHeight="1" x14ac:dyDescent="0.35">
      <c r="A2" s="60" t="s">
        <v>165</v>
      </c>
    </row>
    <row r="3" spans="1:7" ht="15.75" customHeight="1" x14ac:dyDescent="0.25">
      <c r="A3" s="61" t="s">
        <v>166</v>
      </c>
    </row>
    <row r="4" spans="1:7" ht="15.75" customHeight="1" x14ac:dyDescent="0.25">
      <c r="A4" s="61" t="s">
        <v>167</v>
      </c>
    </row>
    <row r="5" spans="1:7" ht="15.75" customHeight="1" x14ac:dyDescent="0.25">
      <c r="A5" s="61" t="s">
        <v>168</v>
      </c>
    </row>
    <row r="6" spans="1:7" ht="15.75" x14ac:dyDescent="0.25">
      <c r="A6" s="2" t="s">
        <v>44</v>
      </c>
      <c r="B6" s="9"/>
      <c r="C6" s="9"/>
      <c r="D6" s="9"/>
      <c r="E6" s="9"/>
    </row>
    <row r="7" spans="1:7" x14ac:dyDescent="0.2">
      <c r="A7" s="1"/>
      <c r="B7" s="1"/>
      <c r="C7" s="1"/>
      <c r="D7" s="1"/>
      <c r="E7" s="1"/>
    </row>
    <row r="8" spans="1:7" x14ac:dyDescent="0.2">
      <c r="A8" s="51" t="s">
        <v>165</v>
      </c>
      <c r="B8" s="3"/>
      <c r="C8" s="3"/>
      <c r="D8" s="3"/>
      <c r="E8" s="3"/>
      <c r="F8" s="3"/>
      <c r="G8" s="3"/>
    </row>
    <row r="9" spans="1:7" x14ac:dyDescent="0.2">
      <c r="A9" s="3" t="s">
        <v>0</v>
      </c>
      <c r="B9" s="3"/>
      <c r="C9" s="3"/>
      <c r="D9" s="3"/>
      <c r="E9" s="3"/>
      <c r="F9" s="3"/>
      <c r="G9" s="3"/>
    </row>
    <row r="10" spans="1:7" x14ac:dyDescent="0.2">
      <c r="A10" s="4" t="s">
        <v>27</v>
      </c>
      <c r="B10" s="4"/>
      <c r="C10" s="4"/>
      <c r="D10" s="4"/>
      <c r="E10" s="4"/>
      <c r="F10" s="4"/>
      <c r="G10" s="4"/>
    </row>
    <row r="11" spans="1:7" x14ac:dyDescent="0.2">
      <c r="A11" s="153" t="s">
        <v>1</v>
      </c>
      <c r="B11" s="153"/>
      <c r="C11" s="153"/>
      <c r="D11" s="153"/>
      <c r="E11" s="153"/>
      <c r="F11" s="153"/>
      <c r="G11" s="153"/>
    </row>
    <row r="12" spans="1:7" s="63" customFormat="1" x14ac:dyDescent="0.2">
      <c r="A12" s="64" t="s">
        <v>177</v>
      </c>
      <c r="B12" s="64"/>
      <c r="C12" s="64"/>
      <c r="D12" s="64"/>
      <c r="E12" s="64"/>
    </row>
    <row r="13" spans="1:7" x14ac:dyDescent="0.2">
      <c r="A13" s="8" t="s">
        <v>169</v>
      </c>
      <c r="B13" s="7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1"/>
      <c r="D13" s="1"/>
      <c r="E13" s="1"/>
      <c r="F13" s="1"/>
      <c r="G13" s="1"/>
    </row>
    <row r="14" spans="1:7" hidden="1" x14ac:dyDescent="0.2">
      <c r="A14" s="153"/>
      <c r="B14" s="153"/>
      <c r="C14" s="153"/>
      <c r="D14" s="153"/>
      <c r="E14" s="153"/>
      <c r="F14" s="153"/>
      <c r="G14" s="153"/>
    </row>
    <row r="15" spans="1:7" hidden="1" x14ac:dyDescent="0.2">
      <c r="A15" s="153"/>
      <c r="B15" s="153"/>
      <c r="C15" s="153"/>
      <c r="D15" s="153"/>
      <c r="E15" s="153"/>
      <c r="F15" s="153"/>
      <c r="G15" s="153"/>
    </row>
    <row r="16" spans="1:7" x14ac:dyDescent="0.2">
      <c r="A16" s="1"/>
      <c r="B16" s="1"/>
      <c r="C16" s="1"/>
      <c r="D16" s="1"/>
      <c r="E16" s="1"/>
    </row>
    <row r="17" spans="1:7" x14ac:dyDescent="0.2">
      <c r="A17" s="11" t="s">
        <v>34</v>
      </c>
      <c r="B17" s="5"/>
      <c r="C17" s="5"/>
      <c r="D17" s="5"/>
      <c r="E17" s="6" t="s">
        <v>35</v>
      </c>
    </row>
    <row r="18" spans="1:7" x14ac:dyDescent="0.2">
      <c r="A18" s="167" t="s">
        <v>28</v>
      </c>
      <c r="B18" s="74" t="s">
        <v>2</v>
      </c>
      <c r="C18" s="74" t="s">
        <v>2</v>
      </c>
      <c r="D18" s="159" t="s">
        <v>3</v>
      </c>
      <c r="E18" s="160"/>
    </row>
    <row r="19" spans="1:7" x14ac:dyDescent="0.2">
      <c r="A19" s="168"/>
      <c r="B19" s="75" t="s">
        <v>4</v>
      </c>
      <c r="C19" s="75" t="s">
        <v>5</v>
      </c>
      <c r="D19" s="76" t="str">
        <f>CONCATENATE("Até o  ", B13)</f>
        <v>Até o  Bimestre</v>
      </c>
      <c r="E19" s="74" t="s">
        <v>6</v>
      </c>
    </row>
    <row r="20" spans="1:7" x14ac:dyDescent="0.2">
      <c r="A20" s="172"/>
      <c r="B20" s="77"/>
      <c r="C20" s="78" t="s">
        <v>7</v>
      </c>
      <c r="D20" s="78" t="s">
        <v>8</v>
      </c>
      <c r="E20" s="75" t="s">
        <v>17</v>
      </c>
      <c r="G20" s="12"/>
    </row>
    <row r="21" spans="1:7" x14ac:dyDescent="0.2">
      <c r="A21" s="13" t="s">
        <v>60</v>
      </c>
      <c r="B21" s="104">
        <f>B22+B25+B28+B31</f>
        <v>286915000</v>
      </c>
      <c r="C21" s="104">
        <f>C22+C25+C28+C31</f>
        <v>317330000</v>
      </c>
      <c r="D21" s="104">
        <f>D22+D25+D28+D31</f>
        <v>263892179.06</v>
      </c>
      <c r="E21" s="104">
        <f t="shared" ref="E21:E41" si="0">IF(C21&gt;0,D21/C21*100,0)</f>
        <v>83.16017365518546</v>
      </c>
      <c r="G21" s="12"/>
    </row>
    <row r="22" spans="1:7" x14ac:dyDescent="0.2">
      <c r="A22" s="14" t="s">
        <v>48</v>
      </c>
      <c r="B22" s="114">
        <f>SUM(B23:B24)</f>
        <v>125330000</v>
      </c>
      <c r="C22" s="114">
        <f>SUM(C23:C24)</f>
        <v>130330000</v>
      </c>
      <c r="D22" s="114">
        <f>SUM(D23:D24)</f>
        <v>110136753.03</v>
      </c>
      <c r="E22" s="114">
        <f t="shared" si="0"/>
        <v>84.506063860968311</v>
      </c>
      <c r="F22" s="15"/>
      <c r="G22" s="12"/>
    </row>
    <row r="23" spans="1:7" x14ac:dyDescent="0.2">
      <c r="A23" s="16" t="s">
        <v>49</v>
      </c>
      <c r="B23" s="115">
        <v>109000000</v>
      </c>
      <c r="C23" s="115">
        <v>114000000</v>
      </c>
      <c r="D23" s="115">
        <v>89877840.170000002</v>
      </c>
      <c r="E23" s="115">
        <f t="shared" si="0"/>
        <v>78.840210675438598</v>
      </c>
      <c r="F23" s="17"/>
      <c r="G23" s="12"/>
    </row>
    <row r="24" spans="1:7" x14ac:dyDescent="0.2">
      <c r="A24" s="16" t="s">
        <v>50</v>
      </c>
      <c r="B24" s="115">
        <v>16330000</v>
      </c>
      <c r="C24" s="115">
        <v>16330000</v>
      </c>
      <c r="D24" s="115">
        <v>20258912.859999999</v>
      </c>
      <c r="E24" s="115">
        <f t="shared" si="0"/>
        <v>124.05947862829147</v>
      </c>
      <c r="F24" s="17"/>
      <c r="G24" s="12"/>
    </row>
    <row r="25" spans="1:7" x14ac:dyDescent="0.2">
      <c r="A25" s="16" t="s">
        <v>51</v>
      </c>
      <c r="B25" s="115">
        <f>SUM(B26:B27)</f>
        <v>30405000</v>
      </c>
      <c r="C25" s="115">
        <f>SUM(C26:C27)</f>
        <v>50587000</v>
      </c>
      <c r="D25" s="115">
        <f>SUM(D26:D27)</f>
        <v>45787626.240000002</v>
      </c>
      <c r="E25" s="115">
        <f t="shared" si="0"/>
        <v>90.512634155020066</v>
      </c>
      <c r="F25" s="17"/>
      <c r="G25" s="12"/>
    </row>
    <row r="26" spans="1:7" x14ac:dyDescent="0.2">
      <c r="A26" s="16" t="s">
        <v>52</v>
      </c>
      <c r="B26" s="115">
        <v>30000000</v>
      </c>
      <c r="C26" s="115">
        <v>50182000</v>
      </c>
      <c r="D26" s="115">
        <v>45664182.75</v>
      </c>
      <c r="E26" s="115">
        <f t="shared" si="0"/>
        <v>90.997135925232158</v>
      </c>
      <c r="F26" s="17"/>
      <c r="G26" s="12"/>
    </row>
    <row r="27" spans="1:7" x14ac:dyDescent="0.2">
      <c r="A27" s="16" t="s">
        <v>53</v>
      </c>
      <c r="B27" s="115">
        <v>405000</v>
      </c>
      <c r="C27" s="115">
        <v>405000</v>
      </c>
      <c r="D27" s="115">
        <v>123443.49</v>
      </c>
      <c r="E27" s="115">
        <f t="shared" si="0"/>
        <v>30.479874074074075</v>
      </c>
      <c r="F27" s="17"/>
      <c r="G27" s="12"/>
    </row>
    <row r="28" spans="1:7" x14ac:dyDescent="0.2">
      <c r="A28" s="16" t="s">
        <v>54</v>
      </c>
      <c r="B28" s="115">
        <f>SUM(B29:B30)</f>
        <v>90380000</v>
      </c>
      <c r="C28" s="115">
        <f>SUM(C29:C30)</f>
        <v>95380000</v>
      </c>
      <c r="D28" s="115">
        <f>SUM(D29:D30)</f>
        <v>80850937.159999996</v>
      </c>
      <c r="E28" s="115">
        <f t="shared" si="0"/>
        <v>84.767180918431535</v>
      </c>
      <c r="F28" s="17"/>
      <c r="G28" s="12"/>
    </row>
    <row r="29" spans="1:7" x14ac:dyDescent="0.2">
      <c r="A29" s="16" t="s">
        <v>55</v>
      </c>
      <c r="B29" s="115">
        <v>85500000</v>
      </c>
      <c r="C29" s="115">
        <v>90500000</v>
      </c>
      <c r="D29" s="115">
        <v>75970972.459999993</v>
      </c>
      <c r="E29" s="115">
        <f t="shared" si="0"/>
        <v>83.945825922651935</v>
      </c>
      <c r="F29" s="17"/>
      <c r="G29" s="12"/>
    </row>
    <row r="30" spans="1:7" x14ac:dyDescent="0.2">
      <c r="A30" s="16" t="s">
        <v>56</v>
      </c>
      <c r="B30" s="115">
        <v>4880000</v>
      </c>
      <c r="C30" s="115">
        <v>4880000</v>
      </c>
      <c r="D30" s="115">
        <v>4879964.7</v>
      </c>
      <c r="E30" s="115">
        <f t="shared" si="0"/>
        <v>99.999276639344274</v>
      </c>
      <c r="F30" s="17"/>
      <c r="G30" s="12"/>
    </row>
    <row r="31" spans="1:7" x14ac:dyDescent="0.2">
      <c r="A31" s="16" t="s">
        <v>73</v>
      </c>
      <c r="B31" s="115">
        <v>40800000</v>
      </c>
      <c r="C31" s="115">
        <v>41033000</v>
      </c>
      <c r="D31" s="115">
        <v>27116862.629999999</v>
      </c>
      <c r="E31" s="115">
        <f t="shared" si="0"/>
        <v>66.085498574318223</v>
      </c>
      <c r="F31" s="17"/>
      <c r="G31" s="12"/>
    </row>
    <row r="32" spans="1:7" x14ac:dyDescent="0.2">
      <c r="A32" s="18" t="s">
        <v>37</v>
      </c>
      <c r="B32" s="107">
        <f>SUM(B33:B38)</f>
        <v>401805000</v>
      </c>
      <c r="C32" s="107">
        <f>SUM(C33:C38)</f>
        <v>443538000</v>
      </c>
      <c r="D32" s="107">
        <f>SUM(D33:D38)</f>
        <v>339806491.11000001</v>
      </c>
      <c r="E32" s="107">
        <f t="shared" si="0"/>
        <v>76.612712126131242</v>
      </c>
      <c r="G32" s="12"/>
    </row>
    <row r="33" spans="1:10" x14ac:dyDescent="0.2">
      <c r="A33" s="18" t="s">
        <v>38</v>
      </c>
      <c r="B33" s="107">
        <v>71000000</v>
      </c>
      <c r="C33" s="107">
        <v>71000000</v>
      </c>
      <c r="D33" s="107">
        <v>58078477.119999997</v>
      </c>
      <c r="E33" s="107">
        <f t="shared" si="0"/>
        <v>81.800671999999992</v>
      </c>
    </row>
    <row r="34" spans="1:10" x14ac:dyDescent="0.2">
      <c r="A34" s="18" t="s">
        <v>39</v>
      </c>
      <c r="B34" s="107">
        <v>1000000</v>
      </c>
      <c r="C34" s="107">
        <v>1000000</v>
      </c>
      <c r="D34" s="107">
        <v>58423.17</v>
      </c>
      <c r="E34" s="107">
        <f t="shared" si="0"/>
        <v>5.8423169999999995</v>
      </c>
    </row>
    <row r="35" spans="1:10" x14ac:dyDescent="0.2">
      <c r="A35" s="18" t="s">
        <v>40</v>
      </c>
      <c r="B35" s="107">
        <v>66000000</v>
      </c>
      <c r="C35" s="107">
        <v>66000000</v>
      </c>
      <c r="D35" s="107">
        <v>65360598.460000001</v>
      </c>
      <c r="E35" s="107">
        <f t="shared" si="0"/>
        <v>99.031209787878794</v>
      </c>
    </row>
    <row r="36" spans="1:10" x14ac:dyDescent="0.2">
      <c r="A36" s="18" t="s">
        <v>41</v>
      </c>
      <c r="B36" s="107">
        <v>262000000</v>
      </c>
      <c r="C36" s="107">
        <v>303733000</v>
      </c>
      <c r="D36" s="107">
        <v>214680295.47</v>
      </c>
      <c r="E36" s="107">
        <f t="shared" si="0"/>
        <v>70.680596270408543</v>
      </c>
    </row>
    <row r="37" spans="1:10" x14ac:dyDescent="0.2">
      <c r="A37" s="18" t="s">
        <v>30</v>
      </c>
      <c r="B37" s="107">
        <v>1800000</v>
      </c>
      <c r="C37" s="107">
        <v>1800000</v>
      </c>
      <c r="D37" s="107">
        <v>1628696.89</v>
      </c>
      <c r="E37" s="107">
        <f t="shared" si="0"/>
        <v>90.483160555555557</v>
      </c>
    </row>
    <row r="38" spans="1:10" x14ac:dyDescent="0.2">
      <c r="A38" s="18" t="s">
        <v>31</v>
      </c>
      <c r="B38" s="107">
        <f>SUM(B39:B40)</f>
        <v>5000</v>
      </c>
      <c r="C38" s="107">
        <f>SUM(C39:C40)</f>
        <v>5000</v>
      </c>
      <c r="D38" s="107">
        <f>SUM(D39:D40)</f>
        <v>0</v>
      </c>
      <c r="E38" s="107">
        <f t="shared" si="0"/>
        <v>0</v>
      </c>
    </row>
    <row r="39" spans="1:10" x14ac:dyDescent="0.2">
      <c r="A39" s="18" t="s">
        <v>32</v>
      </c>
      <c r="B39" s="107">
        <v>5000</v>
      </c>
      <c r="C39" s="107">
        <v>5000</v>
      </c>
      <c r="D39" s="107">
        <v>0</v>
      </c>
      <c r="E39" s="107">
        <f t="shared" si="0"/>
        <v>0</v>
      </c>
    </row>
    <row r="40" spans="1:10" x14ac:dyDescent="0.2">
      <c r="A40" s="19" t="s">
        <v>33</v>
      </c>
      <c r="B40" s="109"/>
      <c r="C40" s="109"/>
      <c r="D40" s="109"/>
      <c r="E40" s="109">
        <f t="shared" si="0"/>
        <v>0</v>
      </c>
    </row>
    <row r="41" spans="1:10" ht="21.75" x14ac:dyDescent="0.2">
      <c r="A41" s="20" t="s">
        <v>61</v>
      </c>
      <c r="B41" s="105">
        <f>B21+B32</f>
        <v>688720000</v>
      </c>
      <c r="C41" s="105">
        <f>C21+C32</f>
        <v>760868000</v>
      </c>
      <c r="D41" s="105">
        <f>D21+D32</f>
        <v>603698670.17000008</v>
      </c>
      <c r="E41" s="109">
        <f t="shared" si="0"/>
        <v>79.343417014515012</v>
      </c>
    </row>
    <row r="42" spans="1:10" x14ac:dyDescent="0.2">
      <c r="A42" s="21"/>
      <c r="B42" s="22"/>
      <c r="C42" s="21"/>
      <c r="D42" s="21"/>
      <c r="E42" s="21"/>
      <c r="F42" s="21"/>
      <c r="G42" s="21"/>
      <c r="H42" s="23"/>
    </row>
    <row r="43" spans="1:10" ht="31.5" customHeight="1" x14ac:dyDescent="0.2">
      <c r="A43" s="79" t="s">
        <v>62</v>
      </c>
      <c r="B43" s="74" t="s">
        <v>10</v>
      </c>
      <c r="C43" s="74" t="s">
        <v>10</v>
      </c>
      <c r="D43" s="162" t="s">
        <v>11</v>
      </c>
      <c r="E43" s="178"/>
      <c r="F43" s="162" t="s">
        <v>12</v>
      </c>
      <c r="G43" s="178"/>
      <c r="H43" s="162" t="s">
        <v>57</v>
      </c>
      <c r="I43" s="178"/>
      <c r="J43" s="176" t="s">
        <v>47</v>
      </c>
    </row>
    <row r="44" spans="1:10" x14ac:dyDescent="0.2">
      <c r="A44" s="80" t="s">
        <v>20</v>
      </c>
      <c r="B44" s="75" t="s">
        <v>4</v>
      </c>
      <c r="C44" s="75" t="s">
        <v>5</v>
      </c>
      <c r="D44" s="74" t="str">
        <f>CONCATENATE("Até o  ", B13)</f>
        <v>Até o  Bimestre</v>
      </c>
      <c r="E44" s="81" t="s">
        <v>6</v>
      </c>
      <c r="F44" s="74" t="str">
        <f>CONCATENATE("Até o  ", B13)</f>
        <v>Até o  Bimestre</v>
      </c>
      <c r="G44" s="81" t="s">
        <v>6</v>
      </c>
      <c r="H44" s="74" t="str">
        <f>CONCATENATE("Até o  ", B13)</f>
        <v>Até o  Bimestre</v>
      </c>
      <c r="I44" s="81" t="s">
        <v>6</v>
      </c>
      <c r="J44" s="177"/>
    </row>
    <row r="45" spans="1:10" x14ac:dyDescent="0.2">
      <c r="A45" s="80"/>
      <c r="B45" s="82"/>
      <c r="C45" s="75" t="s">
        <v>9</v>
      </c>
      <c r="D45" s="75" t="s">
        <v>13</v>
      </c>
      <c r="E45" s="46" t="s">
        <v>18</v>
      </c>
      <c r="F45" s="75" t="s">
        <v>14</v>
      </c>
      <c r="G45" s="46" t="s">
        <v>58</v>
      </c>
      <c r="H45" s="75" t="s">
        <v>19</v>
      </c>
      <c r="I45" s="46" t="s">
        <v>59</v>
      </c>
      <c r="J45" s="83" t="s">
        <v>15</v>
      </c>
    </row>
    <row r="46" spans="1:10" x14ac:dyDescent="0.2">
      <c r="A46" s="24" t="s">
        <v>63</v>
      </c>
      <c r="B46" s="116">
        <f>SUM(B47:B48)</f>
        <v>37427000</v>
      </c>
      <c r="C46" s="116">
        <f>SUM(C47:C48)</f>
        <v>38299003.850000001</v>
      </c>
      <c r="D46" s="116">
        <f>SUM(D47:D48)</f>
        <v>25929855.079999998</v>
      </c>
      <c r="E46" s="116">
        <f t="shared" ref="E46:E67" si="1">IF(C46&gt;0,D46/C46*100,0)</f>
        <v>67.703732403995659</v>
      </c>
      <c r="F46" s="116">
        <f>SUM(F47:F48)</f>
        <v>24575101.940000001</v>
      </c>
      <c r="G46" s="104">
        <f t="shared" ref="G46:G67" si="2">IF(C46&gt;0,F46/C46*100,0)</f>
        <v>64.166425936950318</v>
      </c>
      <c r="H46" s="104">
        <f>SUM(H47:H48)</f>
        <v>21717700.620000001</v>
      </c>
      <c r="I46" s="104">
        <f t="shared" ref="I46:I67" si="3">IF(C46&gt;0,H46/C46*100,0)</f>
        <v>56.70565402969352</v>
      </c>
      <c r="J46" s="117">
        <f>SUM(J47:J48)</f>
        <v>0</v>
      </c>
    </row>
    <row r="47" spans="1:10" x14ac:dyDescent="0.2">
      <c r="A47" s="25" t="s">
        <v>64</v>
      </c>
      <c r="B47" s="118">
        <v>37326000</v>
      </c>
      <c r="C47" s="118">
        <v>38198003.850000001</v>
      </c>
      <c r="D47" s="118">
        <v>25919265.079999998</v>
      </c>
      <c r="E47" s="118">
        <f t="shared" si="1"/>
        <v>67.855025047336341</v>
      </c>
      <c r="F47" s="118">
        <v>24570126.940000001</v>
      </c>
      <c r="G47" s="107">
        <f t="shared" si="2"/>
        <v>64.323065248342814</v>
      </c>
      <c r="H47" s="107">
        <v>21712725.620000001</v>
      </c>
      <c r="I47" s="107">
        <f t="shared" si="3"/>
        <v>56.842566185562603</v>
      </c>
      <c r="J47" s="119"/>
    </row>
    <row r="48" spans="1:10" x14ac:dyDescent="0.2">
      <c r="A48" s="25" t="s">
        <v>65</v>
      </c>
      <c r="B48" s="118">
        <v>101000</v>
      </c>
      <c r="C48" s="118">
        <v>101000</v>
      </c>
      <c r="D48" s="118">
        <v>10590</v>
      </c>
      <c r="E48" s="118">
        <f t="shared" si="1"/>
        <v>10.485148514851485</v>
      </c>
      <c r="F48" s="118">
        <v>4975</v>
      </c>
      <c r="G48" s="107">
        <f t="shared" si="2"/>
        <v>4.9257425742574261</v>
      </c>
      <c r="H48" s="107">
        <v>4975</v>
      </c>
      <c r="I48" s="107">
        <f t="shared" si="3"/>
        <v>4.9257425742574261</v>
      </c>
      <c r="J48" s="119"/>
    </row>
    <row r="49" spans="1:10" x14ac:dyDescent="0.2">
      <c r="A49" s="26" t="s">
        <v>66</v>
      </c>
      <c r="B49" s="120">
        <f>SUM(B50:B51)</f>
        <v>115650000</v>
      </c>
      <c r="C49" s="120">
        <f>SUM(C50:C51)</f>
        <v>162835911.88</v>
      </c>
      <c r="D49" s="120">
        <f>SUM(D50:D51)</f>
        <v>120039415.52000001</v>
      </c>
      <c r="E49" s="120">
        <f t="shared" si="1"/>
        <v>73.718023336560819</v>
      </c>
      <c r="F49" s="120">
        <f>SUM(F50:F51)</f>
        <v>100460708.64999999</v>
      </c>
      <c r="G49" s="107">
        <f t="shared" si="2"/>
        <v>61.694442884339495</v>
      </c>
      <c r="H49" s="107">
        <f>SUM(H50:H51)</f>
        <v>93892254.670000002</v>
      </c>
      <c r="I49" s="107">
        <f t="shared" si="3"/>
        <v>57.660655801278523</v>
      </c>
      <c r="J49" s="119">
        <f>SUM(J50:J51)</f>
        <v>0</v>
      </c>
    </row>
    <row r="50" spans="1:10" x14ac:dyDescent="0.2">
      <c r="A50" s="25" t="s">
        <v>64</v>
      </c>
      <c r="B50" s="118">
        <v>115546000</v>
      </c>
      <c r="C50" s="118">
        <v>161898911.88</v>
      </c>
      <c r="D50" s="118">
        <v>119895388.73</v>
      </c>
      <c r="E50" s="118">
        <f t="shared" si="1"/>
        <v>74.055710033966662</v>
      </c>
      <c r="F50" s="118">
        <v>100344990.70999999</v>
      </c>
      <c r="G50" s="107">
        <f t="shared" si="2"/>
        <v>61.980027873427602</v>
      </c>
      <c r="H50" s="107">
        <v>93811536.730000004</v>
      </c>
      <c r="I50" s="107">
        <f t="shared" si="3"/>
        <v>57.944513425472202</v>
      </c>
      <c r="J50" s="119"/>
    </row>
    <row r="51" spans="1:10" x14ac:dyDescent="0.2">
      <c r="A51" s="25" t="s">
        <v>67</v>
      </c>
      <c r="B51" s="118">
        <v>104000</v>
      </c>
      <c r="C51" s="118">
        <v>937000</v>
      </c>
      <c r="D51" s="118">
        <v>144026.79</v>
      </c>
      <c r="E51" s="118">
        <f t="shared" si="1"/>
        <v>15.371055496264677</v>
      </c>
      <c r="F51" s="118">
        <v>115717.94</v>
      </c>
      <c r="G51" s="107">
        <f t="shared" si="2"/>
        <v>12.349833511205976</v>
      </c>
      <c r="H51" s="107">
        <v>80717.94</v>
      </c>
      <c r="I51" s="107">
        <f t="shared" si="3"/>
        <v>8.6145080042689433</v>
      </c>
      <c r="J51" s="119"/>
    </row>
    <row r="52" spans="1:10" x14ac:dyDescent="0.2">
      <c r="A52" s="26" t="s">
        <v>68</v>
      </c>
      <c r="B52" s="120">
        <f>SUM(B53:B54)</f>
        <v>10804000</v>
      </c>
      <c r="C52" s="120">
        <f>SUM(C53:C54)</f>
        <v>14428027.369999999</v>
      </c>
      <c r="D52" s="120">
        <f>SUM(D53:D54)</f>
        <v>10434731.93</v>
      </c>
      <c r="E52" s="120">
        <f t="shared" si="1"/>
        <v>72.322651339688989</v>
      </c>
      <c r="F52" s="120">
        <f>SUM(F53:F54)</f>
        <v>9081763.5099999998</v>
      </c>
      <c r="G52" s="107">
        <f t="shared" si="2"/>
        <v>62.945288895719642</v>
      </c>
      <c r="H52" s="107">
        <f>SUM(H53:H54)</f>
        <v>8031573.6600000001</v>
      </c>
      <c r="I52" s="107">
        <f t="shared" si="3"/>
        <v>55.666470918262476</v>
      </c>
      <c r="J52" s="119">
        <f>SUM(J53:J54)</f>
        <v>0</v>
      </c>
    </row>
    <row r="53" spans="1:10" x14ac:dyDescent="0.2">
      <c r="A53" s="25" t="s">
        <v>64</v>
      </c>
      <c r="B53" s="118">
        <v>10794000</v>
      </c>
      <c r="C53" s="118">
        <v>14358027.369999999</v>
      </c>
      <c r="D53" s="118">
        <v>10427541.93</v>
      </c>
      <c r="E53" s="118">
        <f t="shared" si="1"/>
        <v>72.625171002163924</v>
      </c>
      <c r="F53" s="118">
        <v>9074573.5099999998</v>
      </c>
      <c r="G53" s="107">
        <f t="shared" si="2"/>
        <v>63.202090901154207</v>
      </c>
      <c r="H53" s="107">
        <v>8024383.6600000001</v>
      </c>
      <c r="I53" s="107">
        <f t="shared" si="3"/>
        <v>55.887786345681</v>
      </c>
      <c r="J53" s="119"/>
    </row>
    <row r="54" spans="1:10" x14ac:dyDescent="0.2">
      <c r="A54" s="25" t="s">
        <v>67</v>
      </c>
      <c r="B54" s="118">
        <v>10000</v>
      </c>
      <c r="C54" s="118">
        <v>70000</v>
      </c>
      <c r="D54" s="118">
        <v>7190</v>
      </c>
      <c r="E54" s="118">
        <f t="shared" si="1"/>
        <v>10.271428571428572</v>
      </c>
      <c r="F54" s="118">
        <v>7190</v>
      </c>
      <c r="G54" s="107">
        <f t="shared" si="2"/>
        <v>10.271428571428572</v>
      </c>
      <c r="H54" s="107">
        <v>7190</v>
      </c>
      <c r="I54" s="107">
        <f t="shared" si="3"/>
        <v>10.271428571428572</v>
      </c>
      <c r="J54" s="119"/>
    </row>
    <row r="55" spans="1:10" x14ac:dyDescent="0.2">
      <c r="A55" s="26" t="s">
        <v>69</v>
      </c>
      <c r="B55" s="120">
        <f>SUM(B56:B57)</f>
        <v>1794000</v>
      </c>
      <c r="C55" s="120">
        <f>SUM(C56:C57)</f>
        <v>1794000</v>
      </c>
      <c r="D55" s="120">
        <f>SUM(D56:D57)</f>
        <v>741818.54</v>
      </c>
      <c r="E55" s="120">
        <f t="shared" si="1"/>
        <v>41.349974358974364</v>
      </c>
      <c r="F55" s="120">
        <f>SUM(F56:F57)</f>
        <v>731890.41</v>
      </c>
      <c r="G55" s="107">
        <f t="shared" si="2"/>
        <v>40.796566889632111</v>
      </c>
      <c r="H55" s="107">
        <f>SUM(H56:H57)</f>
        <v>687749.95</v>
      </c>
      <c r="I55" s="107">
        <f t="shared" si="3"/>
        <v>38.336117614269789</v>
      </c>
      <c r="J55" s="119">
        <f>SUM(J56:J57)</f>
        <v>0</v>
      </c>
    </row>
    <row r="56" spans="1:10" x14ac:dyDescent="0.2">
      <c r="A56" s="25" t="s">
        <v>64</v>
      </c>
      <c r="B56" s="118">
        <v>1794000</v>
      </c>
      <c r="C56" s="118">
        <v>1794000</v>
      </c>
      <c r="D56" s="118">
        <v>741818.54</v>
      </c>
      <c r="E56" s="118">
        <f t="shared" si="1"/>
        <v>41.349974358974364</v>
      </c>
      <c r="F56" s="118">
        <v>731890.41</v>
      </c>
      <c r="G56" s="107">
        <f t="shared" si="2"/>
        <v>40.796566889632111</v>
      </c>
      <c r="H56" s="107">
        <v>687749.95</v>
      </c>
      <c r="I56" s="107">
        <f t="shared" si="3"/>
        <v>38.336117614269789</v>
      </c>
      <c r="J56" s="119"/>
    </row>
    <row r="57" spans="1:10" x14ac:dyDescent="0.2">
      <c r="A57" s="25" t="s">
        <v>67</v>
      </c>
      <c r="B57" s="118"/>
      <c r="C57" s="118"/>
      <c r="D57" s="118"/>
      <c r="E57" s="118">
        <f t="shared" si="1"/>
        <v>0</v>
      </c>
      <c r="F57" s="118"/>
      <c r="G57" s="107">
        <f t="shared" si="2"/>
        <v>0</v>
      </c>
      <c r="H57" s="107"/>
      <c r="I57" s="107">
        <f t="shared" si="3"/>
        <v>0</v>
      </c>
      <c r="J57" s="119"/>
    </row>
    <row r="58" spans="1:10" x14ac:dyDescent="0.2">
      <c r="A58" s="26" t="s">
        <v>70</v>
      </c>
      <c r="B58" s="120">
        <f>SUM(B59:B60)</f>
        <v>3588000</v>
      </c>
      <c r="C58" s="120">
        <f>SUM(C59:C60)</f>
        <v>3728000</v>
      </c>
      <c r="D58" s="120">
        <f>SUM(D59:D60)</f>
        <v>2489851.92</v>
      </c>
      <c r="E58" s="120">
        <f t="shared" si="1"/>
        <v>66.787873390557934</v>
      </c>
      <c r="F58" s="120">
        <f>SUM(F59:F60)</f>
        <v>2455822.67</v>
      </c>
      <c r="G58" s="107">
        <f t="shared" si="2"/>
        <v>65.875071620171681</v>
      </c>
      <c r="H58" s="107">
        <f>SUM(H59:H60)</f>
        <v>2159762.25</v>
      </c>
      <c r="I58" s="107">
        <f t="shared" si="3"/>
        <v>57.93353674892704</v>
      </c>
      <c r="J58" s="119">
        <f>SUM(J59:J60)</f>
        <v>0</v>
      </c>
    </row>
    <row r="59" spans="1:10" x14ac:dyDescent="0.2">
      <c r="A59" s="25" t="s">
        <v>64</v>
      </c>
      <c r="B59" s="118">
        <v>3518000</v>
      </c>
      <c r="C59" s="118">
        <v>3648000</v>
      </c>
      <c r="D59" s="118">
        <v>2480674.5699999998</v>
      </c>
      <c r="E59" s="118">
        <f t="shared" si="1"/>
        <v>68.000947642543849</v>
      </c>
      <c r="F59" s="118">
        <v>2447294.3199999998</v>
      </c>
      <c r="G59" s="107">
        <f t="shared" si="2"/>
        <v>67.085918859649112</v>
      </c>
      <c r="H59" s="107">
        <v>2151233.9</v>
      </c>
      <c r="I59" s="107">
        <f t="shared" si="3"/>
        <v>58.970227521929822</v>
      </c>
      <c r="J59" s="119"/>
    </row>
    <row r="60" spans="1:10" x14ac:dyDescent="0.2">
      <c r="A60" s="25" t="s">
        <v>67</v>
      </c>
      <c r="B60" s="118">
        <v>70000</v>
      </c>
      <c r="C60" s="118">
        <v>80000</v>
      </c>
      <c r="D60" s="118">
        <v>9177.35</v>
      </c>
      <c r="E60" s="118">
        <f t="shared" si="1"/>
        <v>11.471687500000002</v>
      </c>
      <c r="F60" s="118">
        <v>8528.35</v>
      </c>
      <c r="G60" s="107">
        <f t="shared" si="2"/>
        <v>10.6604375</v>
      </c>
      <c r="H60" s="107">
        <v>8528.35</v>
      </c>
      <c r="I60" s="107">
        <f t="shared" si="3"/>
        <v>10.6604375</v>
      </c>
      <c r="J60" s="119"/>
    </row>
    <row r="61" spans="1:10" x14ac:dyDescent="0.2">
      <c r="A61" s="26" t="s">
        <v>71</v>
      </c>
      <c r="B61" s="120">
        <f>SUM(B62:B63)</f>
        <v>0</v>
      </c>
      <c r="C61" s="120">
        <f>SUM(C62:C63)</f>
        <v>0</v>
      </c>
      <c r="D61" s="120">
        <f>SUM(D62:D63)</f>
        <v>0</v>
      </c>
      <c r="E61" s="120">
        <f t="shared" si="1"/>
        <v>0</v>
      </c>
      <c r="F61" s="120">
        <f>SUM(F62:F63)</f>
        <v>0</v>
      </c>
      <c r="G61" s="107">
        <f t="shared" si="2"/>
        <v>0</v>
      </c>
      <c r="H61" s="107">
        <f>SUM(H62:H63)</f>
        <v>0</v>
      </c>
      <c r="I61" s="107">
        <f t="shared" si="3"/>
        <v>0</v>
      </c>
      <c r="J61" s="119">
        <f>SUM(J62:J63)</f>
        <v>0</v>
      </c>
    </row>
    <row r="62" spans="1:10" x14ac:dyDescent="0.2">
      <c r="A62" s="25" t="s">
        <v>64</v>
      </c>
      <c r="B62" s="118"/>
      <c r="C62" s="118"/>
      <c r="D62" s="118"/>
      <c r="E62" s="118">
        <f t="shared" si="1"/>
        <v>0</v>
      </c>
      <c r="F62" s="118"/>
      <c r="G62" s="107">
        <f t="shared" si="2"/>
        <v>0</v>
      </c>
      <c r="H62" s="107"/>
      <c r="I62" s="107">
        <f t="shared" si="3"/>
        <v>0</v>
      </c>
      <c r="J62" s="119"/>
    </row>
    <row r="63" spans="1:10" x14ac:dyDescent="0.2">
      <c r="A63" s="25" t="s">
        <v>67</v>
      </c>
      <c r="B63" s="118"/>
      <c r="C63" s="118"/>
      <c r="D63" s="118"/>
      <c r="E63" s="118">
        <f t="shared" si="1"/>
        <v>0</v>
      </c>
      <c r="F63" s="118"/>
      <c r="G63" s="107">
        <f t="shared" si="2"/>
        <v>0</v>
      </c>
      <c r="H63" s="107"/>
      <c r="I63" s="107">
        <f t="shared" si="3"/>
        <v>0</v>
      </c>
      <c r="J63" s="119"/>
    </row>
    <row r="64" spans="1:10" x14ac:dyDescent="0.2">
      <c r="A64" s="26" t="s">
        <v>72</v>
      </c>
      <c r="B64" s="120">
        <f>SUM(B65:B66)</f>
        <v>17885500</v>
      </c>
      <c r="C64" s="120">
        <f>SUM(C65:C66)</f>
        <v>18167440.300000001</v>
      </c>
      <c r="D64" s="120">
        <f>SUM(D65:D66)</f>
        <v>12785859.449999999</v>
      </c>
      <c r="E64" s="120">
        <f t="shared" si="1"/>
        <v>70.377880641776486</v>
      </c>
      <c r="F64" s="120">
        <f>SUM(F65:F66)</f>
        <v>9426052.1699999999</v>
      </c>
      <c r="G64" s="107">
        <f t="shared" si="2"/>
        <v>51.884316196156696</v>
      </c>
      <c r="H64" s="107">
        <f>SUM(H65:H66)</f>
        <v>8596227.8399999999</v>
      </c>
      <c r="I64" s="107">
        <f t="shared" si="3"/>
        <v>47.316670362197364</v>
      </c>
      <c r="J64" s="119">
        <f>SUM(J65:J66)</f>
        <v>0</v>
      </c>
    </row>
    <row r="65" spans="1:10" x14ac:dyDescent="0.2">
      <c r="A65" s="25" t="s">
        <v>64</v>
      </c>
      <c r="B65" s="118">
        <v>17805500</v>
      </c>
      <c r="C65" s="118">
        <v>17877440.300000001</v>
      </c>
      <c r="D65" s="118">
        <v>12757351.449999999</v>
      </c>
      <c r="E65" s="118">
        <f t="shared" si="1"/>
        <v>71.36005622684138</v>
      </c>
      <c r="F65" s="118">
        <v>9398572.1699999999</v>
      </c>
      <c r="G65" s="107">
        <f t="shared" si="2"/>
        <v>52.572247549331763</v>
      </c>
      <c r="H65" s="107">
        <v>8568747.8399999999</v>
      </c>
      <c r="I65" s="107">
        <f t="shared" si="3"/>
        <v>47.930507366873989</v>
      </c>
      <c r="J65" s="119"/>
    </row>
    <row r="66" spans="1:10" x14ac:dyDescent="0.2">
      <c r="A66" s="27" t="s">
        <v>67</v>
      </c>
      <c r="B66" s="121">
        <v>80000</v>
      </c>
      <c r="C66" s="121">
        <v>290000</v>
      </c>
      <c r="D66" s="121">
        <v>28508</v>
      </c>
      <c r="E66" s="121">
        <f t="shared" si="1"/>
        <v>9.8303448275862078</v>
      </c>
      <c r="F66" s="121">
        <v>27480</v>
      </c>
      <c r="G66" s="109">
        <f t="shared" si="2"/>
        <v>9.4758620689655171</v>
      </c>
      <c r="H66" s="109">
        <v>27480</v>
      </c>
      <c r="I66" s="109">
        <f t="shared" si="3"/>
        <v>9.4758620689655171</v>
      </c>
      <c r="J66" s="122"/>
    </row>
    <row r="67" spans="1:10" x14ac:dyDescent="0.2">
      <c r="A67" s="84" t="s">
        <v>161</v>
      </c>
      <c r="B67" s="123">
        <f>B46+B49+B52+B55+B58+B61+B64</f>
        <v>187148500</v>
      </c>
      <c r="C67" s="123">
        <f>C46+C49+C52+C55+C58+C61+C64</f>
        <v>239252383.40000001</v>
      </c>
      <c r="D67" s="123">
        <f>D46+D49+D52+D55+D58+D61+D64</f>
        <v>172421532.44</v>
      </c>
      <c r="E67" s="123">
        <f t="shared" si="1"/>
        <v>72.066798244485113</v>
      </c>
      <c r="F67" s="123">
        <f>F46+F49+F52+F55+F58+F61+F64</f>
        <v>146731339.34999996</v>
      </c>
      <c r="G67" s="123">
        <f t="shared" si="2"/>
        <v>61.329102458588068</v>
      </c>
      <c r="H67" s="123">
        <f>H46+H49+H52+H55+H58+H61+H64</f>
        <v>135085268.99000001</v>
      </c>
      <c r="I67" s="123">
        <f t="shared" si="3"/>
        <v>56.461409943053468</v>
      </c>
      <c r="J67" s="123">
        <f>J46+J49+J52+J55+J58+J61+J64</f>
        <v>0</v>
      </c>
    </row>
    <row r="68" spans="1:10" x14ac:dyDescent="0.2">
      <c r="A68" s="21"/>
      <c r="B68" s="22"/>
      <c r="C68" s="21"/>
      <c r="D68" s="21"/>
      <c r="E68" s="21"/>
      <c r="F68" s="21"/>
      <c r="G68" s="21"/>
      <c r="H68" s="23"/>
    </row>
    <row r="69" spans="1:10" x14ac:dyDescent="0.2">
      <c r="A69" s="167" t="s">
        <v>74</v>
      </c>
      <c r="B69" s="167" t="s">
        <v>11</v>
      </c>
      <c r="C69" s="167" t="s">
        <v>12</v>
      </c>
      <c r="D69" s="167" t="s">
        <v>57</v>
      </c>
    </row>
    <row r="70" spans="1:10" x14ac:dyDescent="0.2">
      <c r="A70" s="168"/>
      <c r="B70" s="168"/>
      <c r="C70" s="168"/>
      <c r="D70" s="168"/>
    </row>
    <row r="71" spans="1:10" ht="13.5" thickBot="1" x14ac:dyDescent="0.25">
      <c r="A71" s="172"/>
      <c r="B71" s="75" t="s">
        <v>13</v>
      </c>
      <c r="C71" s="75" t="s">
        <v>14</v>
      </c>
      <c r="D71" s="75" t="s">
        <v>19</v>
      </c>
    </row>
    <row r="72" spans="1:10" x14ac:dyDescent="0.2">
      <c r="A72" s="28" t="s">
        <v>75</v>
      </c>
      <c r="B72" s="124">
        <f>D67</f>
        <v>172421532.44</v>
      </c>
      <c r="C72" s="125">
        <f>F67</f>
        <v>146731339.34999996</v>
      </c>
      <c r="D72" s="124">
        <f>H67</f>
        <v>135085268.99000001</v>
      </c>
    </row>
    <row r="73" spans="1:10" ht="25.5" x14ac:dyDescent="0.2">
      <c r="A73" s="29" t="s">
        <v>76</v>
      </c>
      <c r="B73" s="126">
        <f>IF(E73-(D67-F67)+J67&gt;0,E73-(D67-F67)+J67,0)</f>
        <v>0</v>
      </c>
      <c r="C73" s="127">
        <f>B73-J67</f>
        <v>0</v>
      </c>
      <c r="D73" s="126"/>
      <c r="E73" s="52">
        <v>25600533.32</v>
      </c>
    </row>
    <row r="74" spans="1:10" ht="25.5" x14ac:dyDescent="0.2">
      <c r="A74" s="29" t="s">
        <v>77</v>
      </c>
      <c r="B74" s="126"/>
      <c r="C74" s="127"/>
      <c r="D74" s="126"/>
    </row>
    <row r="75" spans="1:10" ht="25.5" x14ac:dyDescent="0.2">
      <c r="A75" s="30" t="s">
        <v>78</v>
      </c>
      <c r="B75" s="107"/>
      <c r="C75" s="108"/>
      <c r="D75" s="107"/>
    </row>
    <row r="76" spans="1:10" x14ac:dyDescent="0.2">
      <c r="A76" s="84" t="s">
        <v>79</v>
      </c>
      <c r="B76" s="128">
        <f>B72-B73-B74-B75</f>
        <v>172421532.44</v>
      </c>
      <c r="C76" s="128">
        <f>C72-C73-C74-C75</f>
        <v>146731339.34999996</v>
      </c>
      <c r="D76" s="128">
        <f>D72-D73-D74-D75</f>
        <v>135085268.99000001</v>
      </c>
    </row>
    <row r="77" spans="1:10" x14ac:dyDescent="0.2">
      <c r="A77" s="31" t="s">
        <v>80</v>
      </c>
      <c r="B77" s="129">
        <f>ROUND(D41*15/100,2)</f>
        <v>90554800.530000001</v>
      </c>
      <c r="C77" s="129">
        <f>ROUND(D41*15/100,2)</f>
        <v>90554800.530000001</v>
      </c>
      <c r="D77" s="129">
        <f>ROUND(D41*15/100,2)</f>
        <v>90554800.530000001</v>
      </c>
      <c r="E77" s="21"/>
      <c r="F77" s="23"/>
    </row>
    <row r="78" spans="1:10" x14ac:dyDescent="0.2">
      <c r="A78" s="32" t="s">
        <v>81</v>
      </c>
      <c r="B78" s="130">
        <f>ROUND(D42*15/100,2)</f>
        <v>0</v>
      </c>
      <c r="C78" s="130">
        <f>ROUND(D42*15/100,2)</f>
        <v>0</v>
      </c>
      <c r="D78" s="130">
        <f>ROUND(D42*15/100,2)</f>
        <v>0</v>
      </c>
      <c r="E78" s="21"/>
      <c r="F78" s="23"/>
    </row>
    <row r="79" spans="1:10" x14ac:dyDescent="0.2">
      <c r="A79" s="32" t="s">
        <v>82</v>
      </c>
      <c r="B79" s="130">
        <f>B76-B77</f>
        <v>81866731.909999996</v>
      </c>
      <c r="C79" s="130">
        <f>C76-C77</f>
        <v>56176538.819999963</v>
      </c>
      <c r="D79" s="130">
        <f>D76-D77</f>
        <v>44530468.460000008</v>
      </c>
      <c r="E79" s="21"/>
      <c r="F79" s="23"/>
    </row>
    <row r="80" spans="1:10" x14ac:dyDescent="0.2">
      <c r="A80" s="33" t="s">
        <v>83</v>
      </c>
      <c r="B80" s="131">
        <f>IF(B79&lt;0,B79*-1*100,0)</f>
        <v>0</v>
      </c>
      <c r="C80" s="132"/>
      <c r="D80" s="112"/>
      <c r="E80" s="21"/>
      <c r="F80" s="23"/>
    </row>
    <row r="81" spans="1:11" ht="42.75" x14ac:dyDescent="0.2">
      <c r="A81" s="86" t="s">
        <v>84</v>
      </c>
      <c r="B81" s="123">
        <f>IF(D41&gt;0,B76/D41*100,0)</f>
        <v>28.560860071374105</v>
      </c>
      <c r="C81" s="123">
        <f>IF(D41&gt;0,C76/D41*100,0)</f>
        <v>24.305393833099014</v>
      </c>
      <c r="D81" s="123">
        <f>IF(D41&gt;0,D76/D41*100,0)</f>
        <v>22.376274069306849</v>
      </c>
      <c r="E81" s="21"/>
      <c r="F81" s="23"/>
    </row>
    <row r="82" spans="1:11" x14ac:dyDescent="0.2">
      <c r="A82" s="21"/>
      <c r="B82" s="22"/>
      <c r="C82" s="21"/>
      <c r="D82" s="21"/>
      <c r="E82" s="21"/>
      <c r="F82" s="21"/>
      <c r="G82" s="21"/>
      <c r="H82" s="23"/>
    </row>
    <row r="83" spans="1:11" ht="31.5" customHeight="1" x14ac:dyDescent="0.2">
      <c r="A83" s="164" t="s">
        <v>85</v>
      </c>
      <c r="B83" s="167" t="s">
        <v>94</v>
      </c>
      <c r="C83" s="169" t="s">
        <v>90</v>
      </c>
      <c r="D83" s="170"/>
      <c r="E83" s="171"/>
      <c r="F83" s="167" t="s">
        <v>95</v>
      </c>
      <c r="G83" s="23"/>
    </row>
    <row r="84" spans="1:11" x14ac:dyDescent="0.2">
      <c r="A84" s="165"/>
      <c r="B84" s="168"/>
      <c r="C84" s="87" t="s">
        <v>93</v>
      </c>
      <c r="D84" s="59" t="s">
        <v>92</v>
      </c>
      <c r="E84" s="88" t="s">
        <v>91</v>
      </c>
      <c r="F84" s="168"/>
      <c r="G84" s="23"/>
    </row>
    <row r="85" spans="1:11" x14ac:dyDescent="0.2">
      <c r="A85" s="166"/>
      <c r="B85" s="89" t="s">
        <v>16</v>
      </c>
      <c r="C85" s="89" t="s">
        <v>23</v>
      </c>
      <c r="D85" s="90" t="s">
        <v>21</v>
      </c>
      <c r="E85" s="91" t="s">
        <v>22</v>
      </c>
      <c r="F85" s="92" t="s">
        <v>96</v>
      </c>
      <c r="G85" s="23"/>
    </row>
    <row r="86" spans="1:11" x14ac:dyDescent="0.2">
      <c r="A86" s="34" t="s">
        <v>86</v>
      </c>
      <c r="B86" s="57"/>
      <c r="C86" s="57"/>
      <c r="D86" s="57"/>
      <c r="E86" s="57"/>
      <c r="F86" s="54">
        <f>B80</f>
        <v>0</v>
      </c>
      <c r="G86" s="23"/>
    </row>
    <row r="87" spans="1:11" x14ac:dyDescent="0.2">
      <c r="A87" s="35" t="s">
        <v>87</v>
      </c>
      <c r="B87" s="56"/>
      <c r="C87" s="56"/>
      <c r="D87" s="55"/>
      <c r="E87" s="55"/>
      <c r="F87" s="55"/>
      <c r="G87" s="23"/>
    </row>
    <row r="88" spans="1:11" x14ac:dyDescent="0.2">
      <c r="A88" s="35" t="s">
        <v>88</v>
      </c>
      <c r="B88" s="56"/>
      <c r="C88" s="56"/>
      <c r="D88" s="55"/>
      <c r="E88" s="55"/>
      <c r="F88" s="55"/>
      <c r="G88" s="23"/>
    </row>
    <row r="89" spans="1:11" x14ac:dyDescent="0.2">
      <c r="A89" s="84" t="s">
        <v>89</v>
      </c>
      <c r="B89" s="93">
        <f>B87+B88</f>
        <v>0</v>
      </c>
      <c r="C89" s="93">
        <f>C87+C88</f>
        <v>0</v>
      </c>
      <c r="D89" s="93">
        <f>D87+D88</f>
        <v>0</v>
      </c>
      <c r="E89" s="93">
        <f>E87+E88</f>
        <v>0</v>
      </c>
      <c r="F89" s="93">
        <f>F87+F88</f>
        <v>0</v>
      </c>
      <c r="G89" s="23"/>
    </row>
    <row r="90" spans="1:11" x14ac:dyDescent="0.2">
      <c r="A90" s="21"/>
      <c r="B90" s="22"/>
      <c r="C90" s="21"/>
      <c r="D90" s="21"/>
      <c r="E90" s="21"/>
      <c r="F90" s="21"/>
      <c r="G90" s="21"/>
      <c r="H90" s="23"/>
    </row>
    <row r="91" spans="1:11" ht="21" customHeight="1" x14ac:dyDescent="0.2">
      <c r="A91" s="169" t="s">
        <v>97</v>
      </c>
      <c r="B91" s="170"/>
      <c r="C91" s="170"/>
      <c r="D91" s="170"/>
      <c r="E91" s="170"/>
      <c r="F91" s="170"/>
      <c r="G91" s="170"/>
      <c r="H91" s="170"/>
      <c r="I91" s="170"/>
      <c r="J91" s="170"/>
      <c r="K91" s="171"/>
    </row>
    <row r="92" spans="1:11" ht="71.25" customHeight="1" x14ac:dyDescent="0.2">
      <c r="A92" s="179" t="s">
        <v>98</v>
      </c>
      <c r="B92" s="59" t="s">
        <v>101</v>
      </c>
      <c r="C92" s="59" t="s">
        <v>103</v>
      </c>
      <c r="D92" s="59" t="s">
        <v>105</v>
      </c>
      <c r="E92" s="59" t="s">
        <v>107</v>
      </c>
      <c r="F92" s="59" t="s">
        <v>108</v>
      </c>
      <c r="G92" s="59" t="s">
        <v>110</v>
      </c>
      <c r="H92" s="59" t="s">
        <v>112</v>
      </c>
      <c r="I92" s="59" t="s">
        <v>114</v>
      </c>
      <c r="J92" s="59" t="s">
        <v>117</v>
      </c>
      <c r="K92" s="59" t="s">
        <v>118</v>
      </c>
    </row>
    <row r="93" spans="1:11" ht="27" customHeight="1" x14ac:dyDescent="0.2">
      <c r="A93" s="180"/>
      <c r="B93" s="89" t="s">
        <v>26</v>
      </c>
      <c r="C93" s="89" t="s">
        <v>102</v>
      </c>
      <c r="D93" s="89" t="s">
        <v>104</v>
      </c>
      <c r="E93" s="89" t="s">
        <v>106</v>
      </c>
      <c r="F93" s="89" t="s">
        <v>109</v>
      </c>
      <c r="G93" s="89" t="s">
        <v>111</v>
      </c>
      <c r="H93" s="89" t="s">
        <v>113</v>
      </c>
      <c r="I93" s="89" t="s">
        <v>115</v>
      </c>
      <c r="J93" s="89" t="s">
        <v>116</v>
      </c>
      <c r="K93" s="90" t="s">
        <v>119</v>
      </c>
    </row>
    <row r="94" spans="1:11" x14ac:dyDescent="0.2">
      <c r="A94" s="36" t="s">
        <v>25</v>
      </c>
      <c r="B94" s="133">
        <f>B77</f>
        <v>90554800.530000001</v>
      </c>
      <c r="C94" s="124">
        <f>B76</f>
        <v>172421532.44</v>
      </c>
      <c r="D94" s="124">
        <f>IF(B80&gt;0,B80,0)</f>
        <v>0</v>
      </c>
      <c r="E94" s="124">
        <f>D67-H67</f>
        <v>37336263.449999988</v>
      </c>
      <c r="F94" s="124">
        <f>B73</f>
        <v>0</v>
      </c>
      <c r="G94" s="117">
        <f t="shared" ref="G94:G99" si="4">E94-D94-F94</f>
        <v>37336263.449999988</v>
      </c>
      <c r="H94" s="132"/>
      <c r="I94" s="134">
        <f>E94</f>
        <v>37336263.449999988</v>
      </c>
      <c r="J94" s="112"/>
      <c r="K94" s="135">
        <f t="shared" ref="K94" si="5">D94-J94</f>
        <v>0</v>
      </c>
    </row>
    <row r="95" spans="1:11" x14ac:dyDescent="0.2">
      <c r="A95" s="37" t="s">
        <v>45</v>
      </c>
      <c r="B95" s="136"/>
      <c r="C95" s="126"/>
      <c r="D95" s="126"/>
      <c r="E95" s="126">
        <v>10353259.35</v>
      </c>
      <c r="F95" s="126"/>
      <c r="G95" s="119">
        <f t="shared" si="4"/>
        <v>10353259.35</v>
      </c>
      <c r="H95" s="137">
        <v>9640773.0899999999</v>
      </c>
      <c r="I95" s="137">
        <v>22738.53</v>
      </c>
      <c r="J95" s="137">
        <v>647776.30000000005</v>
      </c>
      <c r="K95" s="138">
        <v>0</v>
      </c>
    </row>
    <row r="96" spans="1:11" x14ac:dyDescent="0.2">
      <c r="A96" s="37" t="s">
        <v>46</v>
      </c>
      <c r="B96" s="136"/>
      <c r="C96" s="126"/>
      <c r="D96" s="126"/>
      <c r="E96" s="126">
        <v>16057501.800000001</v>
      </c>
      <c r="F96" s="126"/>
      <c r="G96" s="119">
        <f t="shared" si="4"/>
        <v>16057501.800000001</v>
      </c>
      <c r="H96" s="137">
        <v>15534975.98</v>
      </c>
      <c r="I96" s="137">
        <v>2.9103830456733704E-10</v>
      </c>
      <c r="J96" s="137">
        <v>522525.82</v>
      </c>
      <c r="K96" s="138">
        <v>0</v>
      </c>
    </row>
    <row r="97" spans="1:11" x14ac:dyDescent="0.2">
      <c r="A97" s="37" t="s">
        <v>99</v>
      </c>
      <c r="B97" s="136"/>
      <c r="C97" s="126"/>
      <c r="D97" s="126"/>
      <c r="E97" s="126">
        <v>17064176.829999998</v>
      </c>
      <c r="F97" s="126"/>
      <c r="G97" s="119">
        <f t="shared" si="4"/>
        <v>17064176.829999998</v>
      </c>
      <c r="H97" s="137">
        <v>16346975.380000001</v>
      </c>
      <c r="I97" s="137">
        <v>-2.5611370801925659E-9</v>
      </c>
      <c r="J97" s="137">
        <v>717201.45</v>
      </c>
      <c r="K97" s="138">
        <v>0</v>
      </c>
    </row>
    <row r="98" spans="1:11" x14ac:dyDescent="0.2">
      <c r="A98" s="37" t="s">
        <v>36</v>
      </c>
      <c r="B98" s="136"/>
      <c r="C98" s="126"/>
      <c r="D98" s="126"/>
      <c r="E98" s="126">
        <v>13078633.880000001</v>
      </c>
      <c r="F98" s="126"/>
      <c r="G98" s="119">
        <f t="shared" si="4"/>
        <v>13078633.880000001</v>
      </c>
      <c r="H98" s="137">
        <v>12856051.16</v>
      </c>
      <c r="I98" s="137">
        <v>6.6938810050487518E-10</v>
      </c>
      <c r="J98" s="137">
        <v>222582.72</v>
      </c>
      <c r="K98" s="138">
        <v>0</v>
      </c>
    </row>
    <row r="99" spans="1:11" x14ac:dyDescent="0.2">
      <c r="A99" s="38" t="s">
        <v>100</v>
      </c>
      <c r="B99" s="139"/>
      <c r="C99" s="131"/>
      <c r="D99" s="131"/>
      <c r="E99" s="131">
        <v>13139552.51</v>
      </c>
      <c r="F99" s="131"/>
      <c r="G99" s="131">
        <f t="shared" si="4"/>
        <v>13139552.51</v>
      </c>
      <c r="H99" s="140">
        <v>12855574.73</v>
      </c>
      <c r="I99" s="140">
        <v>-6.9849193096160889E-10</v>
      </c>
      <c r="J99" s="140">
        <v>283977.78000000003</v>
      </c>
      <c r="K99" s="141">
        <v>0</v>
      </c>
    </row>
    <row r="100" spans="1:11" x14ac:dyDescent="0.2">
      <c r="A100" s="21"/>
      <c r="B100" s="22"/>
      <c r="C100" s="21"/>
      <c r="D100" s="21"/>
      <c r="E100" s="21"/>
      <c r="F100" s="21"/>
      <c r="G100" s="21"/>
      <c r="H100" s="23"/>
    </row>
    <row r="101" spans="1:11" ht="21" x14ac:dyDescent="0.2">
      <c r="A101" s="94" t="s">
        <v>120</v>
      </c>
      <c r="B101" s="123">
        <v>689747.73</v>
      </c>
      <c r="C101" s="21"/>
      <c r="D101" s="21"/>
      <c r="E101" s="21"/>
      <c r="F101" s="21"/>
      <c r="G101" s="21"/>
      <c r="H101" s="23"/>
    </row>
    <row r="102" spans="1:11" ht="21" x14ac:dyDescent="0.2">
      <c r="A102" s="94" t="s">
        <v>121</v>
      </c>
      <c r="B102" s="123"/>
      <c r="C102" s="21"/>
      <c r="D102" s="21"/>
      <c r="E102" s="21"/>
      <c r="F102" s="21"/>
      <c r="G102" s="21"/>
      <c r="H102" s="23"/>
    </row>
    <row r="103" spans="1:11" ht="21" x14ac:dyDescent="0.2">
      <c r="A103" s="94" t="s">
        <v>122</v>
      </c>
      <c r="B103" s="123">
        <f>B101-B102</f>
        <v>689747.73</v>
      </c>
      <c r="C103" s="21"/>
      <c r="D103" s="21"/>
      <c r="E103" s="21"/>
      <c r="F103" s="21"/>
      <c r="G103" s="21"/>
      <c r="H103" s="23"/>
    </row>
    <row r="104" spans="1:11" x14ac:dyDescent="0.2">
      <c r="A104" s="21"/>
      <c r="B104" s="22"/>
      <c r="C104" s="21"/>
      <c r="D104" s="21"/>
      <c r="E104" s="21"/>
      <c r="F104" s="21"/>
      <c r="G104" s="21"/>
      <c r="H104" s="23"/>
    </row>
    <row r="105" spans="1:11" x14ac:dyDescent="0.2">
      <c r="A105" s="21"/>
      <c r="B105" s="22"/>
      <c r="C105" s="21"/>
      <c r="D105" s="21"/>
      <c r="E105" s="21"/>
      <c r="F105" s="21"/>
      <c r="G105" s="21"/>
      <c r="H105" s="23"/>
    </row>
    <row r="106" spans="1:11" x14ac:dyDescent="0.2">
      <c r="A106" s="21"/>
      <c r="B106" s="22"/>
      <c r="C106" s="21"/>
      <c r="D106" s="21"/>
      <c r="E106" s="21"/>
      <c r="F106" s="21"/>
      <c r="G106" s="21"/>
      <c r="H106" s="23"/>
    </row>
    <row r="107" spans="1:11" x14ac:dyDescent="0.2">
      <c r="A107" s="21"/>
      <c r="B107" s="22"/>
      <c r="C107" s="21"/>
      <c r="D107" s="21"/>
      <c r="E107" s="21"/>
      <c r="F107" s="21"/>
      <c r="G107" s="21"/>
      <c r="H107" s="23"/>
    </row>
    <row r="108" spans="1:11" x14ac:dyDescent="0.2">
      <c r="A108" s="21"/>
      <c r="B108" s="22"/>
      <c r="C108" s="21"/>
      <c r="D108" s="21"/>
      <c r="E108" s="21"/>
      <c r="F108" s="21"/>
      <c r="G108" s="21"/>
      <c r="H108" s="23"/>
    </row>
    <row r="109" spans="1:11" ht="31.5" customHeight="1" x14ac:dyDescent="0.2">
      <c r="A109" s="164" t="s">
        <v>123</v>
      </c>
      <c r="B109" s="167" t="s">
        <v>94</v>
      </c>
      <c r="C109" s="169" t="s">
        <v>90</v>
      </c>
      <c r="D109" s="170"/>
      <c r="E109" s="171"/>
      <c r="F109" s="167" t="s">
        <v>95</v>
      </c>
      <c r="G109" s="21"/>
      <c r="H109" s="23"/>
    </row>
    <row r="110" spans="1:11" x14ac:dyDescent="0.2">
      <c r="A110" s="165"/>
      <c r="B110" s="168"/>
      <c r="C110" s="87" t="s">
        <v>93</v>
      </c>
      <c r="D110" s="59" t="s">
        <v>92</v>
      </c>
      <c r="E110" s="88" t="s">
        <v>91</v>
      </c>
      <c r="F110" s="168"/>
      <c r="G110" s="21"/>
      <c r="H110" s="23"/>
    </row>
    <row r="111" spans="1:11" ht="24.75" customHeight="1" x14ac:dyDescent="0.2">
      <c r="A111" s="166"/>
      <c r="B111" s="89" t="s">
        <v>125</v>
      </c>
      <c r="C111" s="89" t="s">
        <v>126</v>
      </c>
      <c r="D111" s="90" t="s">
        <v>127</v>
      </c>
      <c r="E111" s="91" t="s">
        <v>128</v>
      </c>
      <c r="F111" s="90" t="s">
        <v>129</v>
      </c>
      <c r="G111" s="21"/>
      <c r="H111" s="23"/>
    </row>
    <row r="112" spans="1:11" ht="12.75" customHeight="1" x14ac:dyDescent="0.2">
      <c r="A112" s="34" t="s">
        <v>162</v>
      </c>
      <c r="B112" s="56"/>
      <c r="C112" s="56"/>
      <c r="D112" s="55"/>
      <c r="E112" s="55"/>
      <c r="F112" s="55">
        <f>B112-C112</f>
        <v>0</v>
      </c>
      <c r="G112" s="21"/>
      <c r="H112" s="23"/>
    </row>
    <row r="113" spans="1:10" ht="12.75" customHeight="1" x14ac:dyDescent="0.2">
      <c r="A113" s="35" t="s">
        <v>163</v>
      </c>
      <c r="B113" s="56"/>
      <c r="C113" s="56"/>
      <c r="D113" s="55"/>
      <c r="E113" s="55"/>
      <c r="F113" s="55">
        <f>B113-C113</f>
        <v>0</v>
      </c>
      <c r="G113" s="21"/>
      <c r="H113" s="23"/>
    </row>
    <row r="114" spans="1:10" ht="13.5" customHeight="1" x14ac:dyDescent="0.2">
      <c r="A114" s="35" t="s">
        <v>164</v>
      </c>
      <c r="B114" s="56"/>
      <c r="C114" s="56"/>
      <c r="D114" s="55"/>
      <c r="E114" s="55"/>
      <c r="F114" s="55">
        <f>B114-C114</f>
        <v>0</v>
      </c>
      <c r="G114" s="21"/>
      <c r="H114" s="23"/>
    </row>
    <row r="115" spans="1:10" x14ac:dyDescent="0.2">
      <c r="A115" s="84" t="s">
        <v>124</v>
      </c>
      <c r="B115" s="85">
        <f>SUM(B112:B114)</f>
        <v>0</v>
      </c>
      <c r="C115" s="85">
        <f>SUM(C112:C114)</f>
        <v>0</v>
      </c>
      <c r="D115" s="85">
        <f>SUM(D112:D114)</f>
        <v>0</v>
      </c>
      <c r="E115" s="85">
        <f>SUM(E112:E114)</f>
        <v>0</v>
      </c>
      <c r="F115" s="85">
        <f>SUM(F112:F114)</f>
        <v>0</v>
      </c>
      <c r="G115" s="21"/>
      <c r="H115" s="23"/>
    </row>
    <row r="116" spans="1:10" x14ac:dyDescent="0.2">
      <c r="A116" s="21"/>
      <c r="B116" s="22"/>
      <c r="C116" s="21"/>
      <c r="D116" s="21"/>
      <c r="E116" s="21"/>
      <c r="F116" s="21"/>
      <c r="G116" s="21"/>
      <c r="H116" s="23"/>
    </row>
    <row r="117" spans="1:10" x14ac:dyDescent="0.2">
      <c r="A117" s="167" t="s">
        <v>133</v>
      </c>
      <c r="B117" s="74" t="s">
        <v>2</v>
      </c>
      <c r="C117" s="74" t="s">
        <v>2</v>
      </c>
      <c r="D117" s="159" t="s">
        <v>3</v>
      </c>
      <c r="E117" s="160"/>
    </row>
    <row r="118" spans="1:10" x14ac:dyDescent="0.2">
      <c r="A118" s="168"/>
      <c r="B118" s="75" t="s">
        <v>4</v>
      </c>
      <c r="C118" s="75" t="s">
        <v>5</v>
      </c>
      <c r="D118" s="76" t="str">
        <f>CONCATENATE("Até o  ", B13)</f>
        <v>Até o  Bimestre</v>
      </c>
      <c r="E118" s="74" t="s">
        <v>6</v>
      </c>
    </row>
    <row r="119" spans="1:10" x14ac:dyDescent="0.2">
      <c r="A119" s="172"/>
      <c r="B119" s="77"/>
      <c r="C119" s="78" t="s">
        <v>9</v>
      </c>
      <c r="D119" s="78" t="s">
        <v>13</v>
      </c>
      <c r="E119" s="75" t="s">
        <v>18</v>
      </c>
    </row>
    <row r="120" spans="1:10" x14ac:dyDescent="0.2">
      <c r="A120" s="39" t="s">
        <v>130</v>
      </c>
      <c r="B120" s="142">
        <f>SUM(B121:B123)</f>
        <v>52865000</v>
      </c>
      <c r="C120" s="142">
        <f>SUM(C121:C123)</f>
        <v>66061163.730000004</v>
      </c>
      <c r="D120" s="142">
        <f>SUM(D121:D123)</f>
        <v>45437262.399999999</v>
      </c>
      <c r="E120" s="113">
        <f t="shared" ref="E120:E126" si="6">IF(C120&gt;0,D120/C120*100,0)</f>
        <v>68.780596396556987</v>
      </c>
    </row>
    <row r="121" spans="1:10" x14ac:dyDescent="0.2">
      <c r="A121" s="39" t="s">
        <v>29</v>
      </c>
      <c r="B121" s="110">
        <v>51506000</v>
      </c>
      <c r="C121" s="110">
        <v>63659701.280000001</v>
      </c>
      <c r="D121" s="110">
        <v>43585434.07</v>
      </c>
      <c r="E121" s="111">
        <f t="shared" si="6"/>
        <v>68.466287452865032</v>
      </c>
    </row>
    <row r="122" spans="1:10" x14ac:dyDescent="0.2">
      <c r="A122" s="39" t="s">
        <v>42</v>
      </c>
      <c r="B122" s="110">
        <v>1359000</v>
      </c>
      <c r="C122" s="110">
        <v>2401462.4500000002</v>
      </c>
      <c r="D122" s="110">
        <v>1851828.33</v>
      </c>
      <c r="E122" s="111">
        <f t="shared" si="6"/>
        <v>77.112524911642893</v>
      </c>
    </row>
    <row r="123" spans="1:10" x14ac:dyDescent="0.2">
      <c r="A123" s="39" t="s">
        <v>43</v>
      </c>
      <c r="B123" s="110"/>
      <c r="C123" s="110"/>
      <c r="D123" s="110"/>
      <c r="E123" s="111">
        <f t="shared" si="6"/>
        <v>0</v>
      </c>
    </row>
    <row r="124" spans="1:10" x14ac:dyDescent="0.2">
      <c r="A124" s="39" t="s">
        <v>131</v>
      </c>
      <c r="B124" s="110"/>
      <c r="C124" s="110"/>
      <c r="D124" s="110"/>
      <c r="E124" s="111">
        <f t="shared" si="6"/>
        <v>0</v>
      </c>
    </row>
    <row r="125" spans="1:10" x14ac:dyDescent="0.2">
      <c r="A125" s="40" t="s">
        <v>132</v>
      </c>
      <c r="B125" s="143">
        <v>310000</v>
      </c>
      <c r="C125" s="143">
        <v>310000.31</v>
      </c>
      <c r="D125" s="110">
        <v>319076.19</v>
      </c>
      <c r="E125" s="144">
        <f t="shared" si="6"/>
        <v>102.92770029810616</v>
      </c>
    </row>
    <row r="126" spans="1:10" ht="21" x14ac:dyDescent="0.2">
      <c r="A126" s="94" t="s">
        <v>134</v>
      </c>
      <c r="B126" s="145">
        <f>B120+B124+B125</f>
        <v>53175000</v>
      </c>
      <c r="C126" s="145">
        <f>C120+C124+C125</f>
        <v>66371164.040000007</v>
      </c>
      <c r="D126" s="145">
        <f>D120+D124+D125</f>
        <v>45756338.589999996</v>
      </c>
      <c r="E126" s="145">
        <f t="shared" si="6"/>
        <v>68.940087539257192</v>
      </c>
    </row>
    <row r="127" spans="1:10" x14ac:dyDescent="0.2">
      <c r="A127" s="22"/>
      <c r="B127" s="41"/>
      <c r="C127" s="41"/>
      <c r="D127" s="41"/>
      <c r="E127" s="41"/>
      <c r="F127" s="23"/>
      <c r="G127" s="23"/>
      <c r="H127" s="23"/>
    </row>
    <row r="128" spans="1:10" ht="31.5" x14ac:dyDescent="0.2">
      <c r="A128" s="173" t="s">
        <v>24</v>
      </c>
      <c r="B128" s="95" t="s">
        <v>10</v>
      </c>
      <c r="C128" s="74" t="s">
        <v>10</v>
      </c>
      <c r="D128" s="162" t="s">
        <v>11</v>
      </c>
      <c r="E128" s="163"/>
      <c r="F128" s="162" t="s">
        <v>12</v>
      </c>
      <c r="G128" s="163"/>
      <c r="H128" s="162" t="s">
        <v>57</v>
      </c>
      <c r="I128" s="163"/>
      <c r="J128" s="96" t="s">
        <v>47</v>
      </c>
    </row>
    <row r="129" spans="1:10" x14ac:dyDescent="0.2">
      <c r="A129" s="174"/>
      <c r="B129" s="97" t="s">
        <v>4</v>
      </c>
      <c r="C129" s="75" t="s">
        <v>5</v>
      </c>
      <c r="D129" s="74" t="str">
        <f>CONCATENATE("Até o  ", B13)</f>
        <v>Até o  Bimestre</v>
      </c>
      <c r="E129" s="81" t="s">
        <v>6</v>
      </c>
      <c r="F129" s="74" t="str">
        <f>CONCATENATE("Até o  ", B13)</f>
        <v>Até o  Bimestre</v>
      </c>
      <c r="G129" s="81" t="s">
        <v>6</v>
      </c>
      <c r="H129" s="74" t="str">
        <f>CONCATENATE("Até o  ", D13)</f>
        <v xml:space="preserve">Até o  </v>
      </c>
      <c r="I129" s="81" t="s">
        <v>6</v>
      </c>
      <c r="J129" s="98"/>
    </row>
    <row r="130" spans="1:10" x14ac:dyDescent="0.2">
      <c r="A130" s="175"/>
      <c r="B130" s="99"/>
      <c r="C130" s="78" t="s">
        <v>9</v>
      </c>
      <c r="D130" s="100" t="s">
        <v>13</v>
      </c>
      <c r="E130" s="101" t="s">
        <v>143</v>
      </c>
      <c r="F130" s="100" t="s">
        <v>14</v>
      </c>
      <c r="G130" s="101" t="s">
        <v>144</v>
      </c>
      <c r="H130" s="100" t="s">
        <v>19</v>
      </c>
      <c r="I130" s="101" t="s">
        <v>145</v>
      </c>
      <c r="J130" s="102" t="s">
        <v>15</v>
      </c>
    </row>
    <row r="131" spans="1:10" x14ac:dyDescent="0.2">
      <c r="A131" s="42" t="s">
        <v>135</v>
      </c>
      <c r="B131" s="146">
        <f>SUM(B132:B133)</f>
        <v>12338000</v>
      </c>
      <c r="C131" s="146">
        <f>SUM(C132:C133)</f>
        <v>15872824.42</v>
      </c>
      <c r="D131" s="146">
        <f>SUM(D132:D133)</f>
        <v>10609396.93</v>
      </c>
      <c r="E131" s="147">
        <f t="shared" ref="E131:E152" si="7">IF(C131&gt;0,D131/C131*100,0)</f>
        <v>66.840006852416252</v>
      </c>
      <c r="F131" s="148">
        <f>SUM(F132:F133)</f>
        <v>9779403.3000000007</v>
      </c>
      <c r="G131" s="113">
        <f t="shared" ref="G131:G152" si="8">IF(C131&gt;0,F131/C131*100,0)</f>
        <v>61.610983913346914</v>
      </c>
      <c r="H131" s="148">
        <f>SUM(H132:H133)</f>
        <v>8480426.2699999996</v>
      </c>
      <c r="I131" s="113">
        <f t="shared" ref="I131:I152" si="9">IF(C131&gt;0,H131/C131*100,0)</f>
        <v>53.427329916876886</v>
      </c>
      <c r="J131" s="146">
        <f>SUM(J132:J133)</f>
        <v>0</v>
      </c>
    </row>
    <row r="132" spans="1:10" x14ac:dyDescent="0.2">
      <c r="A132" s="43" t="s">
        <v>64</v>
      </c>
      <c r="B132" s="149">
        <v>12338000</v>
      </c>
      <c r="C132" s="149">
        <v>15741510.42</v>
      </c>
      <c r="D132" s="149">
        <v>10609396.93</v>
      </c>
      <c r="E132" s="147">
        <f t="shared" si="7"/>
        <v>67.397579056457531</v>
      </c>
      <c r="F132" s="150">
        <v>9779403.3000000007</v>
      </c>
      <c r="G132" s="111">
        <f t="shared" si="8"/>
        <v>62.124936166068366</v>
      </c>
      <c r="H132" s="150">
        <v>8480426.2699999996</v>
      </c>
      <c r="I132" s="111">
        <f t="shared" si="9"/>
        <v>53.873015001313959</v>
      </c>
      <c r="J132" s="149"/>
    </row>
    <row r="133" spans="1:10" x14ac:dyDescent="0.2">
      <c r="A133" s="43" t="s">
        <v>65</v>
      </c>
      <c r="B133" s="149">
        <v>0</v>
      </c>
      <c r="C133" s="149">
        <v>131314</v>
      </c>
      <c r="D133" s="149">
        <v>0</v>
      </c>
      <c r="E133" s="147">
        <f t="shared" si="7"/>
        <v>0</v>
      </c>
      <c r="F133" s="150">
        <v>0</v>
      </c>
      <c r="G133" s="111">
        <f t="shared" si="8"/>
        <v>0</v>
      </c>
      <c r="H133" s="150">
        <v>0</v>
      </c>
      <c r="I133" s="111">
        <f t="shared" si="9"/>
        <v>0</v>
      </c>
      <c r="J133" s="149"/>
    </row>
    <row r="134" spans="1:10" x14ac:dyDescent="0.2">
      <c r="A134" s="44" t="s">
        <v>136</v>
      </c>
      <c r="B134" s="110">
        <f>SUM(B135:B136)</f>
        <v>37289000</v>
      </c>
      <c r="C134" s="110">
        <f>SUM(C135:C136)</f>
        <v>52517138.190000005</v>
      </c>
      <c r="D134" s="111">
        <f>SUM(D135:D136)</f>
        <v>43170287.020000003</v>
      </c>
      <c r="E134" s="147">
        <f t="shared" si="7"/>
        <v>82.202283878865714</v>
      </c>
      <c r="F134" s="110">
        <f>SUM(F135:F136)</f>
        <v>28445416.940000001</v>
      </c>
      <c r="G134" s="111">
        <f t="shared" si="8"/>
        <v>54.164065142103283</v>
      </c>
      <c r="H134" s="110">
        <f>SUM(H135:H136)</f>
        <v>28084666.100000001</v>
      </c>
      <c r="I134" s="111">
        <f t="shared" si="9"/>
        <v>53.477144924373874</v>
      </c>
      <c r="J134" s="111">
        <f>SUM(J135:J136)</f>
        <v>0</v>
      </c>
    </row>
    <row r="135" spans="1:10" x14ac:dyDescent="0.2">
      <c r="A135" s="43" t="s">
        <v>64</v>
      </c>
      <c r="B135" s="110">
        <v>37289000</v>
      </c>
      <c r="C135" s="110">
        <v>52178854.810000002</v>
      </c>
      <c r="D135" s="111">
        <v>43150687.020000003</v>
      </c>
      <c r="E135" s="147">
        <f t="shared" si="7"/>
        <v>82.697650565780975</v>
      </c>
      <c r="F135" s="110">
        <v>28445416.940000001</v>
      </c>
      <c r="G135" s="111">
        <f t="shared" si="8"/>
        <v>54.51521893989225</v>
      </c>
      <c r="H135" s="110">
        <v>28084666.100000001</v>
      </c>
      <c r="I135" s="111">
        <f t="shared" si="9"/>
        <v>53.823845314860407</v>
      </c>
      <c r="J135" s="111"/>
    </row>
    <row r="136" spans="1:10" x14ac:dyDescent="0.2">
      <c r="A136" s="43" t="s">
        <v>67</v>
      </c>
      <c r="B136" s="110">
        <v>0</v>
      </c>
      <c r="C136" s="110">
        <v>338283.38</v>
      </c>
      <c r="D136" s="111">
        <v>19600</v>
      </c>
      <c r="E136" s="147">
        <f t="shared" si="7"/>
        <v>5.7939588991927415</v>
      </c>
      <c r="F136" s="110">
        <v>0</v>
      </c>
      <c r="G136" s="111">
        <f t="shared" si="8"/>
        <v>0</v>
      </c>
      <c r="H136" s="110">
        <v>0</v>
      </c>
      <c r="I136" s="111">
        <f t="shared" si="9"/>
        <v>0</v>
      </c>
      <c r="J136" s="111"/>
    </row>
    <row r="137" spans="1:10" x14ac:dyDescent="0.2">
      <c r="A137" s="44" t="s">
        <v>137</v>
      </c>
      <c r="B137" s="110">
        <f>SUM(B138:B139)</f>
        <v>2089500</v>
      </c>
      <c r="C137" s="110">
        <f>SUM(C138:C139)</f>
        <v>3178435.67</v>
      </c>
      <c r="D137" s="111">
        <f>SUM(D138:D139)</f>
        <v>2476681.83</v>
      </c>
      <c r="E137" s="147">
        <f t="shared" si="7"/>
        <v>77.921408112060362</v>
      </c>
      <c r="F137" s="110">
        <f>SUM(F138:F139)</f>
        <v>2185120.33</v>
      </c>
      <c r="G137" s="111">
        <f t="shared" si="8"/>
        <v>68.748294974930232</v>
      </c>
      <c r="H137" s="110">
        <f>SUM(H138:H139)</f>
        <v>1940312.59</v>
      </c>
      <c r="I137" s="111">
        <f t="shared" si="9"/>
        <v>61.046149472642938</v>
      </c>
      <c r="J137" s="111">
        <f>SUM(J138:J139)</f>
        <v>0</v>
      </c>
    </row>
    <row r="138" spans="1:10" x14ac:dyDescent="0.2">
      <c r="A138" s="43" t="s">
        <v>64</v>
      </c>
      <c r="B138" s="110">
        <v>2089500</v>
      </c>
      <c r="C138" s="110">
        <v>3178435.67</v>
      </c>
      <c r="D138" s="111">
        <v>2476681.83</v>
      </c>
      <c r="E138" s="147">
        <f t="shared" si="7"/>
        <v>77.921408112060362</v>
      </c>
      <c r="F138" s="110">
        <v>2185120.33</v>
      </c>
      <c r="G138" s="111">
        <f t="shared" si="8"/>
        <v>68.748294974930232</v>
      </c>
      <c r="H138" s="110">
        <v>1940312.59</v>
      </c>
      <c r="I138" s="111">
        <f t="shared" si="9"/>
        <v>61.046149472642938</v>
      </c>
      <c r="J138" s="111"/>
    </row>
    <row r="139" spans="1:10" x14ac:dyDescent="0.2">
      <c r="A139" s="43" t="s">
        <v>67</v>
      </c>
      <c r="B139" s="110"/>
      <c r="C139" s="110"/>
      <c r="D139" s="111"/>
      <c r="E139" s="147">
        <f t="shared" si="7"/>
        <v>0</v>
      </c>
      <c r="F139" s="110"/>
      <c r="G139" s="111">
        <f t="shared" si="8"/>
        <v>0</v>
      </c>
      <c r="H139" s="110"/>
      <c r="I139" s="111">
        <f t="shared" si="9"/>
        <v>0</v>
      </c>
      <c r="J139" s="111"/>
    </row>
    <row r="140" spans="1:10" x14ac:dyDescent="0.2">
      <c r="A140" s="44" t="s">
        <v>138</v>
      </c>
      <c r="B140" s="110">
        <f>SUM(B141:B142)</f>
        <v>1166000</v>
      </c>
      <c r="C140" s="110">
        <f>SUM(C141:C142)</f>
        <v>1191059.5900000001</v>
      </c>
      <c r="D140" s="111">
        <f>SUM(D141:D142)</f>
        <v>784441.81</v>
      </c>
      <c r="E140" s="147">
        <f t="shared" si="7"/>
        <v>65.860836568219057</v>
      </c>
      <c r="F140" s="110">
        <f>SUM(F141:F142)</f>
        <v>779026.81</v>
      </c>
      <c r="G140" s="111">
        <f t="shared" si="8"/>
        <v>65.40619936572611</v>
      </c>
      <c r="H140" s="110">
        <f>SUM(H141:H142)</f>
        <v>640346.68999999994</v>
      </c>
      <c r="I140" s="111">
        <f t="shared" si="9"/>
        <v>53.762775210936333</v>
      </c>
      <c r="J140" s="111">
        <f>SUM(J141:J142)</f>
        <v>0</v>
      </c>
    </row>
    <row r="141" spans="1:10" x14ac:dyDescent="0.2">
      <c r="A141" s="43" t="s">
        <v>64</v>
      </c>
      <c r="B141" s="110">
        <v>1121000</v>
      </c>
      <c r="C141" s="110">
        <v>1146059.5900000001</v>
      </c>
      <c r="D141" s="111">
        <v>779306.81</v>
      </c>
      <c r="E141" s="147">
        <f t="shared" si="7"/>
        <v>67.998803622418961</v>
      </c>
      <c r="F141" s="110">
        <v>779026.81</v>
      </c>
      <c r="G141" s="111">
        <f t="shared" si="8"/>
        <v>67.974372083043249</v>
      </c>
      <c r="H141" s="110">
        <v>640346.68999999994</v>
      </c>
      <c r="I141" s="111">
        <f t="shared" si="9"/>
        <v>55.873769181583299</v>
      </c>
      <c r="J141" s="111"/>
    </row>
    <row r="142" spans="1:10" x14ac:dyDescent="0.2">
      <c r="A142" s="43" t="s">
        <v>67</v>
      </c>
      <c r="B142" s="110">
        <v>45000</v>
      </c>
      <c r="C142" s="110">
        <v>45000</v>
      </c>
      <c r="D142" s="111">
        <v>5135</v>
      </c>
      <c r="E142" s="147">
        <f t="shared" si="7"/>
        <v>11.411111111111111</v>
      </c>
      <c r="F142" s="110">
        <v>0</v>
      </c>
      <c r="G142" s="111">
        <f t="shared" si="8"/>
        <v>0</v>
      </c>
      <c r="H142" s="110">
        <v>0</v>
      </c>
      <c r="I142" s="111">
        <f t="shared" si="9"/>
        <v>0</v>
      </c>
      <c r="J142" s="111"/>
    </row>
    <row r="143" spans="1:10" x14ac:dyDescent="0.2">
      <c r="A143" s="44" t="s">
        <v>139</v>
      </c>
      <c r="B143" s="110">
        <f>SUM(B144:B145)</f>
        <v>1301000</v>
      </c>
      <c r="C143" s="110">
        <f>SUM(C144:C145)</f>
        <v>1470377.57</v>
      </c>
      <c r="D143" s="111">
        <f>SUM(D144:D145)</f>
        <v>882392.36</v>
      </c>
      <c r="E143" s="147">
        <f t="shared" si="7"/>
        <v>60.011277239491619</v>
      </c>
      <c r="F143" s="110">
        <f>SUM(F144:F145)</f>
        <v>822908.35</v>
      </c>
      <c r="G143" s="111">
        <f t="shared" si="8"/>
        <v>55.965785033023863</v>
      </c>
      <c r="H143" s="110">
        <f>SUM(H144:H145)</f>
        <v>779415.15</v>
      </c>
      <c r="I143" s="111">
        <f t="shared" si="9"/>
        <v>53.007823697963509</v>
      </c>
      <c r="J143" s="111">
        <f>SUM(J144:J145)</f>
        <v>0</v>
      </c>
    </row>
    <row r="144" spans="1:10" x14ac:dyDescent="0.2">
      <c r="A144" s="43" t="s">
        <v>64</v>
      </c>
      <c r="B144" s="110">
        <v>1236000</v>
      </c>
      <c r="C144" s="110">
        <v>1405377.57</v>
      </c>
      <c r="D144" s="111">
        <v>882392.36</v>
      </c>
      <c r="E144" s="147">
        <f t="shared" si="7"/>
        <v>62.786853784780405</v>
      </c>
      <c r="F144" s="110">
        <v>822908.35</v>
      </c>
      <c r="G144" s="111">
        <f t="shared" si="8"/>
        <v>58.554253857915207</v>
      </c>
      <c r="H144" s="110">
        <v>779415.15</v>
      </c>
      <c r="I144" s="111">
        <f t="shared" si="9"/>
        <v>55.459484101485977</v>
      </c>
      <c r="J144" s="111"/>
    </row>
    <row r="145" spans="1:10" x14ac:dyDescent="0.2">
      <c r="A145" s="43" t="s">
        <v>67</v>
      </c>
      <c r="B145" s="110">
        <v>65000</v>
      </c>
      <c r="C145" s="110">
        <v>65000</v>
      </c>
      <c r="D145" s="111">
        <v>0</v>
      </c>
      <c r="E145" s="147">
        <f t="shared" si="7"/>
        <v>0</v>
      </c>
      <c r="F145" s="110">
        <v>0</v>
      </c>
      <c r="G145" s="111">
        <f t="shared" si="8"/>
        <v>0</v>
      </c>
      <c r="H145" s="110">
        <v>0</v>
      </c>
      <c r="I145" s="111">
        <f t="shared" si="9"/>
        <v>0</v>
      </c>
      <c r="J145" s="111"/>
    </row>
    <row r="146" spans="1:10" x14ac:dyDescent="0.2">
      <c r="A146" s="44" t="s">
        <v>140</v>
      </c>
      <c r="B146" s="110">
        <f>SUM(B147:B148)</f>
        <v>0</v>
      </c>
      <c r="C146" s="110">
        <f>SUM(C147:C148)</f>
        <v>0</v>
      </c>
      <c r="D146" s="111">
        <f>SUM(D147:D148)</f>
        <v>0</v>
      </c>
      <c r="E146" s="147">
        <f t="shared" si="7"/>
        <v>0</v>
      </c>
      <c r="F146" s="110">
        <f>SUM(F147:F148)</f>
        <v>0</v>
      </c>
      <c r="G146" s="111">
        <f t="shared" si="8"/>
        <v>0</v>
      </c>
      <c r="H146" s="110">
        <f>SUM(H147:H148)</f>
        <v>0</v>
      </c>
      <c r="I146" s="111">
        <f t="shared" si="9"/>
        <v>0</v>
      </c>
      <c r="J146" s="111">
        <f>SUM(J147:J148)</f>
        <v>0</v>
      </c>
    </row>
    <row r="147" spans="1:10" x14ac:dyDescent="0.2">
      <c r="A147" s="43" t="s">
        <v>64</v>
      </c>
      <c r="B147" s="110"/>
      <c r="C147" s="110"/>
      <c r="D147" s="111"/>
      <c r="E147" s="147">
        <f t="shared" si="7"/>
        <v>0</v>
      </c>
      <c r="F147" s="110"/>
      <c r="G147" s="111">
        <f t="shared" si="8"/>
        <v>0</v>
      </c>
      <c r="H147" s="110"/>
      <c r="I147" s="111">
        <f t="shared" si="9"/>
        <v>0</v>
      </c>
      <c r="J147" s="111"/>
    </row>
    <row r="148" spans="1:10" x14ac:dyDescent="0.2">
      <c r="A148" s="43" t="s">
        <v>67</v>
      </c>
      <c r="B148" s="110"/>
      <c r="C148" s="110"/>
      <c r="D148" s="111"/>
      <c r="E148" s="147">
        <f t="shared" si="7"/>
        <v>0</v>
      </c>
      <c r="F148" s="110"/>
      <c r="G148" s="111">
        <f t="shared" si="8"/>
        <v>0</v>
      </c>
      <c r="H148" s="110"/>
      <c r="I148" s="111">
        <f t="shared" si="9"/>
        <v>0</v>
      </c>
      <c r="J148" s="111"/>
    </row>
    <row r="149" spans="1:10" x14ac:dyDescent="0.2">
      <c r="A149" s="44" t="s">
        <v>141</v>
      </c>
      <c r="B149" s="110">
        <f>SUM(B150:B151)</f>
        <v>46830000</v>
      </c>
      <c r="C149" s="110">
        <f>SUM(C150:C151)</f>
        <v>46930000</v>
      </c>
      <c r="D149" s="111">
        <f>SUM(D150:D151)</f>
        <v>42195492.07</v>
      </c>
      <c r="E149" s="147">
        <f t="shared" si="7"/>
        <v>89.911553526528877</v>
      </c>
      <c r="F149" s="110">
        <f>SUM(F150:F151)</f>
        <v>32757232.16</v>
      </c>
      <c r="G149" s="111">
        <f t="shared" si="8"/>
        <v>69.800196377583632</v>
      </c>
      <c r="H149" s="110">
        <f>SUM(H150:H151)</f>
        <v>28275538.949999999</v>
      </c>
      <c r="I149" s="111">
        <f t="shared" si="9"/>
        <v>60.250455891753674</v>
      </c>
      <c r="J149" s="111">
        <f>SUM(J150:J151)</f>
        <v>0</v>
      </c>
    </row>
    <row r="150" spans="1:10" x14ac:dyDescent="0.2">
      <c r="A150" s="43" t="s">
        <v>64</v>
      </c>
      <c r="B150" s="110">
        <v>46480000</v>
      </c>
      <c r="C150" s="110">
        <v>46580000</v>
      </c>
      <c r="D150" s="111">
        <v>42187018.270000003</v>
      </c>
      <c r="E150" s="147">
        <f t="shared" si="7"/>
        <v>90.568952919708039</v>
      </c>
      <c r="F150" s="110">
        <v>32751083.359999999</v>
      </c>
      <c r="G150" s="111">
        <f t="shared" si="8"/>
        <v>70.311471361099194</v>
      </c>
      <c r="H150" s="110">
        <v>28269390.149999999</v>
      </c>
      <c r="I150" s="111">
        <f t="shared" si="9"/>
        <v>60.689974559896953</v>
      </c>
      <c r="J150" s="111"/>
    </row>
    <row r="151" spans="1:10" x14ac:dyDescent="0.2">
      <c r="A151" s="45" t="s">
        <v>67</v>
      </c>
      <c r="B151" s="110">
        <v>350000</v>
      </c>
      <c r="C151" s="110">
        <v>350000</v>
      </c>
      <c r="D151" s="144">
        <v>8473.7999999999993</v>
      </c>
      <c r="E151" s="147">
        <f t="shared" si="7"/>
        <v>2.4210857142857143</v>
      </c>
      <c r="F151" s="110">
        <v>6148.8</v>
      </c>
      <c r="G151" s="111">
        <f t="shared" si="8"/>
        <v>1.7568000000000001</v>
      </c>
      <c r="H151" s="110">
        <v>6148.8</v>
      </c>
      <c r="I151" s="111">
        <f t="shared" si="9"/>
        <v>1.7568000000000001</v>
      </c>
      <c r="J151" s="111"/>
    </row>
    <row r="152" spans="1:10" ht="21" x14ac:dyDescent="0.2">
      <c r="A152" s="94" t="s">
        <v>142</v>
      </c>
      <c r="B152" s="151">
        <f>B131+B134+B137+B140+B143+B146+B149</f>
        <v>101013500</v>
      </c>
      <c r="C152" s="123">
        <f>C131+C134+C137+C140+C143+C146+C149</f>
        <v>121159835.44</v>
      </c>
      <c r="D152" s="123">
        <f>D131+D134+D137+D140+D143+D146+D149</f>
        <v>100118692.02000001</v>
      </c>
      <c r="E152" s="123">
        <f t="shared" si="7"/>
        <v>82.633565534661159</v>
      </c>
      <c r="F152" s="123">
        <f>F131+F134+F137+F140+F143+F146+F149</f>
        <v>74769107.890000001</v>
      </c>
      <c r="G152" s="123">
        <f t="shared" si="8"/>
        <v>61.711133576957252</v>
      </c>
      <c r="H152" s="123">
        <f>H131+H134+H137+H140+H143+H146+H149</f>
        <v>68200705.75</v>
      </c>
      <c r="I152" s="123">
        <f t="shared" si="9"/>
        <v>56.289863305215462</v>
      </c>
      <c r="J152" s="123">
        <f>J131+J134+J137+J140+J143+J146+J149</f>
        <v>0</v>
      </c>
    </row>
    <row r="153" spans="1:10" x14ac:dyDescent="0.2">
      <c r="A153" s="46"/>
      <c r="B153" s="58"/>
      <c r="C153" s="58"/>
      <c r="D153" s="58"/>
      <c r="E153" s="58"/>
      <c r="F153" s="53"/>
      <c r="G153" s="53"/>
      <c r="H153" s="53"/>
    </row>
    <row r="154" spans="1:10" x14ac:dyDescent="0.2">
      <c r="A154" s="46"/>
      <c r="B154" s="58"/>
      <c r="C154" s="58"/>
      <c r="D154" s="58"/>
      <c r="E154" s="58"/>
      <c r="F154" s="53"/>
      <c r="G154" s="53"/>
      <c r="H154" s="53"/>
    </row>
    <row r="155" spans="1:10" x14ac:dyDescent="0.2">
      <c r="A155" s="46"/>
      <c r="B155" s="58"/>
      <c r="C155" s="58"/>
      <c r="D155" s="58"/>
      <c r="E155" s="58"/>
      <c r="F155" s="53"/>
      <c r="G155" s="53"/>
      <c r="H155" s="53"/>
    </row>
    <row r="156" spans="1:10" x14ac:dyDescent="0.2">
      <c r="A156" s="46"/>
      <c r="B156" s="58"/>
      <c r="C156" s="58"/>
      <c r="D156" s="58"/>
      <c r="E156" s="58"/>
      <c r="F156" s="53"/>
      <c r="G156" s="53"/>
      <c r="H156" s="53"/>
    </row>
    <row r="157" spans="1:10" x14ac:dyDescent="0.2">
      <c r="A157" s="46"/>
      <c r="B157" s="58"/>
      <c r="C157" s="58"/>
      <c r="D157" s="58"/>
      <c r="E157" s="58"/>
      <c r="F157" s="53"/>
      <c r="G157" s="53"/>
      <c r="H157" s="53"/>
    </row>
    <row r="158" spans="1:10" x14ac:dyDescent="0.2">
      <c r="A158" s="46"/>
      <c r="B158" s="58"/>
      <c r="C158" s="58"/>
      <c r="D158" s="58"/>
      <c r="E158" s="58"/>
      <c r="F158" s="53"/>
      <c r="G158" s="53"/>
      <c r="H158" s="53"/>
    </row>
    <row r="159" spans="1:10" x14ac:dyDescent="0.2">
      <c r="A159" s="46"/>
      <c r="B159" s="58"/>
      <c r="C159" s="58"/>
      <c r="D159" s="58"/>
      <c r="E159" s="58"/>
      <c r="F159" s="53"/>
      <c r="G159" s="53"/>
      <c r="H159" s="53"/>
    </row>
    <row r="160" spans="1:10" x14ac:dyDescent="0.2">
      <c r="A160" s="46"/>
      <c r="B160" s="58"/>
      <c r="C160" s="58"/>
      <c r="D160" s="58"/>
      <c r="E160" s="58"/>
      <c r="F160" s="53"/>
      <c r="G160" s="53"/>
      <c r="H160" s="53"/>
    </row>
    <row r="161" spans="1:10" x14ac:dyDescent="0.2">
      <c r="A161" s="46"/>
      <c r="B161" s="58"/>
      <c r="C161" s="58"/>
      <c r="D161" s="58"/>
      <c r="E161" s="58"/>
      <c r="F161" s="53"/>
      <c r="G161" s="53"/>
      <c r="H161" s="53"/>
    </row>
    <row r="162" spans="1:10" x14ac:dyDescent="0.2">
      <c r="A162" s="46"/>
      <c r="B162" s="58"/>
      <c r="C162" s="58"/>
      <c r="D162" s="58"/>
      <c r="E162" s="58"/>
      <c r="F162" s="53"/>
      <c r="G162" s="53"/>
      <c r="H162" s="53"/>
    </row>
    <row r="163" spans="1:10" x14ac:dyDescent="0.2">
      <c r="A163" s="46"/>
      <c r="B163" s="58"/>
      <c r="C163" s="58"/>
      <c r="D163" s="58"/>
      <c r="E163" s="58"/>
      <c r="F163" s="53"/>
      <c r="G163" s="53"/>
      <c r="H163" s="53"/>
    </row>
    <row r="164" spans="1:10" x14ac:dyDescent="0.2">
      <c r="A164" s="46"/>
      <c r="B164" s="58"/>
      <c r="C164" s="58"/>
      <c r="D164" s="58"/>
      <c r="E164" s="58"/>
      <c r="F164" s="53"/>
      <c r="G164" s="53"/>
      <c r="H164" s="53"/>
    </row>
    <row r="165" spans="1:10" x14ac:dyDescent="0.2">
      <c r="A165" s="46"/>
      <c r="B165" s="58"/>
      <c r="C165" s="58"/>
      <c r="D165" s="58"/>
      <c r="E165" s="58"/>
      <c r="F165" s="53"/>
      <c r="G165" s="53"/>
      <c r="H165" s="53"/>
    </row>
    <row r="166" spans="1:10" x14ac:dyDescent="0.2">
      <c r="A166" s="46"/>
      <c r="B166" s="58"/>
      <c r="C166" s="58"/>
      <c r="D166" s="58"/>
      <c r="E166" s="58"/>
      <c r="F166" s="53"/>
      <c r="G166" s="53"/>
      <c r="H166" s="53"/>
    </row>
    <row r="167" spans="1:10" ht="12.75" customHeight="1" x14ac:dyDescent="0.2">
      <c r="A167" s="167" t="s">
        <v>146</v>
      </c>
      <c r="B167" s="95" t="s">
        <v>10</v>
      </c>
      <c r="C167" s="74" t="s">
        <v>10</v>
      </c>
      <c r="D167" s="162" t="s">
        <v>11</v>
      </c>
      <c r="E167" s="163"/>
      <c r="F167" s="162" t="s">
        <v>12</v>
      </c>
      <c r="G167" s="163"/>
      <c r="H167" s="162" t="s">
        <v>57</v>
      </c>
      <c r="I167" s="163"/>
      <c r="J167" s="96" t="s">
        <v>47</v>
      </c>
    </row>
    <row r="168" spans="1:10" x14ac:dyDescent="0.2">
      <c r="A168" s="168"/>
      <c r="B168" s="97" t="s">
        <v>4</v>
      </c>
      <c r="C168" s="75" t="s">
        <v>5</v>
      </c>
      <c r="D168" s="74" t="str">
        <f>CONCATENATE("Até o  ", B40)</f>
        <v xml:space="preserve">Até o  </v>
      </c>
      <c r="E168" s="81" t="s">
        <v>6</v>
      </c>
      <c r="F168" s="74" t="str">
        <f>CONCATENATE("Até o  ", B40)</f>
        <v xml:space="preserve">Até o  </v>
      </c>
      <c r="G168" s="81" t="s">
        <v>6</v>
      </c>
      <c r="H168" s="74" t="str">
        <f>CONCATENATE("Até o  ", D40)</f>
        <v xml:space="preserve">Até o  </v>
      </c>
      <c r="I168" s="81" t="s">
        <v>6</v>
      </c>
      <c r="J168" s="98"/>
    </row>
    <row r="169" spans="1:10" x14ac:dyDescent="0.2">
      <c r="A169" s="172"/>
      <c r="B169" s="99"/>
      <c r="C169" s="78" t="s">
        <v>9</v>
      </c>
      <c r="D169" s="100" t="s">
        <v>13</v>
      </c>
      <c r="E169" s="101" t="s">
        <v>143</v>
      </c>
      <c r="F169" s="100" t="s">
        <v>14</v>
      </c>
      <c r="G169" s="101" t="s">
        <v>144</v>
      </c>
      <c r="H169" s="100" t="s">
        <v>19</v>
      </c>
      <c r="I169" s="101" t="s">
        <v>145</v>
      </c>
      <c r="J169" s="102" t="s">
        <v>15</v>
      </c>
    </row>
    <row r="170" spans="1:10" x14ac:dyDescent="0.2">
      <c r="A170" s="42" t="s">
        <v>147</v>
      </c>
      <c r="B170" s="124">
        <f>B46+B131</f>
        <v>49765000</v>
      </c>
      <c r="C170" s="124">
        <f>C46+C131</f>
        <v>54171828.270000003</v>
      </c>
      <c r="D170" s="124">
        <f>D46+D131</f>
        <v>36539252.009999998</v>
      </c>
      <c r="E170" s="106">
        <f t="shared" ref="E170:E179" si="10">IF(C170&gt;0,D170/C170*100,0)</f>
        <v>67.450653184314234</v>
      </c>
      <c r="F170" s="125">
        <f>F46+F131</f>
        <v>34354505.240000002</v>
      </c>
      <c r="G170" s="104">
        <f t="shared" ref="G170:G179" si="11">IF(C170&gt;0,F170/C170*100,0)</f>
        <v>63.417658840628974</v>
      </c>
      <c r="H170" s="125">
        <f>H46+H131</f>
        <v>30198126.890000001</v>
      </c>
      <c r="I170" s="104">
        <f t="shared" ref="I170:I179" si="12">IF(C170&gt;0,H170/C170*100,0)</f>
        <v>55.745076092850866</v>
      </c>
      <c r="J170" s="124">
        <f>J46+J131</f>
        <v>0</v>
      </c>
    </row>
    <row r="171" spans="1:10" x14ac:dyDescent="0.2">
      <c r="A171" s="44" t="s">
        <v>148</v>
      </c>
      <c r="B171" s="126">
        <f>B49+B134</f>
        <v>152939000</v>
      </c>
      <c r="C171" s="126">
        <f>C49+C134</f>
        <v>215353050.06999999</v>
      </c>
      <c r="D171" s="126">
        <f>D49+D134</f>
        <v>163209702.54000002</v>
      </c>
      <c r="E171" s="106">
        <f t="shared" si="10"/>
        <v>75.787040158915374</v>
      </c>
      <c r="F171" s="127">
        <f>F49+F134</f>
        <v>128906125.58999999</v>
      </c>
      <c r="G171" s="107">
        <f t="shared" si="11"/>
        <v>59.858044986174733</v>
      </c>
      <c r="H171" s="127">
        <f>H49+H134</f>
        <v>121976920.77000001</v>
      </c>
      <c r="I171" s="107">
        <f t="shared" si="12"/>
        <v>56.640442626817546</v>
      </c>
      <c r="J171" s="126">
        <f>J49+J134</f>
        <v>0</v>
      </c>
    </row>
    <row r="172" spans="1:10" x14ac:dyDescent="0.2">
      <c r="A172" s="44" t="s">
        <v>149</v>
      </c>
      <c r="B172" s="126">
        <f>B52+B137</f>
        <v>12893500</v>
      </c>
      <c r="C172" s="126">
        <f>C52+C137</f>
        <v>17606463.039999999</v>
      </c>
      <c r="D172" s="126">
        <f>D52+D137</f>
        <v>12911413.76</v>
      </c>
      <c r="E172" s="106">
        <f t="shared" si="10"/>
        <v>73.333376105505394</v>
      </c>
      <c r="F172" s="127">
        <f>F52+F137</f>
        <v>11266883.84</v>
      </c>
      <c r="G172" s="107">
        <f t="shared" si="11"/>
        <v>63.992886103261313</v>
      </c>
      <c r="H172" s="127">
        <f>H52+H137</f>
        <v>9971886.25</v>
      </c>
      <c r="I172" s="107">
        <f t="shared" si="12"/>
        <v>56.637646228802133</v>
      </c>
      <c r="J172" s="126">
        <f>J52+J137</f>
        <v>0</v>
      </c>
    </row>
    <row r="173" spans="1:10" x14ac:dyDescent="0.2">
      <c r="A173" s="44" t="s">
        <v>150</v>
      </c>
      <c r="B173" s="126">
        <f>B55+B140</f>
        <v>2960000</v>
      </c>
      <c r="C173" s="126">
        <f>C55+C140</f>
        <v>2985059.59</v>
      </c>
      <c r="D173" s="126">
        <f>D55+D140</f>
        <v>1526260.35</v>
      </c>
      <c r="E173" s="106">
        <f t="shared" si="10"/>
        <v>51.129979284601156</v>
      </c>
      <c r="F173" s="127">
        <f>F55+F140</f>
        <v>1510917.2200000002</v>
      </c>
      <c r="G173" s="107">
        <f t="shared" si="11"/>
        <v>50.615981840416133</v>
      </c>
      <c r="H173" s="127">
        <f>H55+H140</f>
        <v>1328096.6399999999</v>
      </c>
      <c r="I173" s="107">
        <f t="shared" si="12"/>
        <v>44.491461559063886</v>
      </c>
      <c r="J173" s="126">
        <f>J55+J140</f>
        <v>0</v>
      </c>
    </row>
    <row r="174" spans="1:10" x14ac:dyDescent="0.2">
      <c r="A174" s="44" t="s">
        <v>151</v>
      </c>
      <c r="B174" s="126">
        <f>B58+B143</f>
        <v>4889000</v>
      </c>
      <c r="C174" s="126">
        <f>C58+C143</f>
        <v>5198377.57</v>
      </c>
      <c r="D174" s="126">
        <f>D58+D143</f>
        <v>3372244.28</v>
      </c>
      <c r="E174" s="106">
        <f t="shared" si="10"/>
        <v>64.87109169332615</v>
      </c>
      <c r="F174" s="127">
        <f>F58+F143</f>
        <v>3278731.02</v>
      </c>
      <c r="G174" s="107">
        <f t="shared" si="11"/>
        <v>63.072198505196297</v>
      </c>
      <c r="H174" s="127">
        <f>H58+H143</f>
        <v>2939177.4</v>
      </c>
      <c r="I174" s="107">
        <f t="shared" si="12"/>
        <v>56.540283202245348</v>
      </c>
      <c r="J174" s="126">
        <f>J58+J143</f>
        <v>0</v>
      </c>
    </row>
    <row r="175" spans="1:10" x14ac:dyDescent="0.2">
      <c r="A175" s="44" t="s">
        <v>152</v>
      </c>
      <c r="B175" s="126">
        <f>B61+B146</f>
        <v>0</v>
      </c>
      <c r="C175" s="126">
        <f>C61+C146</f>
        <v>0</v>
      </c>
      <c r="D175" s="126">
        <f>D61+D146</f>
        <v>0</v>
      </c>
      <c r="E175" s="106">
        <f t="shared" si="10"/>
        <v>0</v>
      </c>
      <c r="F175" s="127">
        <f>F61+F146</f>
        <v>0</v>
      </c>
      <c r="G175" s="107">
        <f t="shared" si="11"/>
        <v>0</v>
      </c>
      <c r="H175" s="127">
        <f>H61+H146</f>
        <v>0</v>
      </c>
      <c r="I175" s="107">
        <f t="shared" si="12"/>
        <v>0</v>
      </c>
      <c r="J175" s="126">
        <f>J61+J146</f>
        <v>0</v>
      </c>
    </row>
    <row r="176" spans="1:10" x14ac:dyDescent="0.2">
      <c r="A176" s="42" t="s">
        <v>153</v>
      </c>
      <c r="B176" s="126">
        <f>B64+B149</f>
        <v>64715500</v>
      </c>
      <c r="C176" s="126">
        <f>C64+C149</f>
        <v>65097440.299999997</v>
      </c>
      <c r="D176" s="126">
        <f>D64+D149</f>
        <v>54981351.519999996</v>
      </c>
      <c r="E176" s="106">
        <f t="shared" si="10"/>
        <v>84.46008209634627</v>
      </c>
      <c r="F176" s="127">
        <f>F64+F149</f>
        <v>42183284.329999998</v>
      </c>
      <c r="G176" s="107">
        <f t="shared" si="11"/>
        <v>64.800219694659788</v>
      </c>
      <c r="H176" s="127">
        <f>H64+H149</f>
        <v>36871766.789999999</v>
      </c>
      <c r="I176" s="107">
        <f t="shared" si="12"/>
        <v>56.640885755380467</v>
      </c>
      <c r="J176" s="126">
        <f>J64+J149</f>
        <v>0</v>
      </c>
    </row>
    <row r="177" spans="1:10" x14ac:dyDescent="0.2">
      <c r="A177" s="94" t="s">
        <v>154</v>
      </c>
      <c r="B177" s="151">
        <f>B67+B152</f>
        <v>288162000</v>
      </c>
      <c r="C177" s="123">
        <f>C67+C152</f>
        <v>360412218.84000003</v>
      </c>
      <c r="D177" s="123">
        <f>D67+D152</f>
        <v>272540224.46000004</v>
      </c>
      <c r="E177" s="123">
        <f t="shared" si="10"/>
        <v>75.619030158628021</v>
      </c>
      <c r="F177" s="123">
        <f>F67+F152</f>
        <v>221500447.23999995</v>
      </c>
      <c r="G177" s="123">
        <f t="shared" si="11"/>
        <v>61.457529923071775</v>
      </c>
      <c r="H177" s="123">
        <f>H67+H152</f>
        <v>203285974.74000001</v>
      </c>
      <c r="I177" s="123">
        <f t="shared" si="12"/>
        <v>56.403741081332761</v>
      </c>
      <c r="J177" s="123">
        <f>J67+J152</f>
        <v>0</v>
      </c>
    </row>
    <row r="178" spans="1:10" ht="15.75" x14ac:dyDescent="0.2">
      <c r="A178" s="47" t="s">
        <v>155</v>
      </c>
      <c r="B178" s="126">
        <v>53166500</v>
      </c>
      <c r="C178" s="126">
        <v>73208835.439999998</v>
      </c>
      <c r="D178" s="126">
        <v>57189817.729999997</v>
      </c>
      <c r="E178" s="106">
        <f t="shared" si="10"/>
        <v>78.118737152800691</v>
      </c>
      <c r="F178" s="127">
        <v>41283908.509999998</v>
      </c>
      <c r="G178" s="107">
        <f t="shared" si="11"/>
        <v>56.391975451972854</v>
      </c>
      <c r="H178" s="127">
        <v>39305879.700000003</v>
      </c>
      <c r="I178" s="107">
        <f t="shared" si="12"/>
        <v>53.690076428294034</v>
      </c>
      <c r="J178" s="126"/>
    </row>
    <row r="179" spans="1:10" x14ac:dyDescent="0.2">
      <c r="A179" s="94" t="s">
        <v>156</v>
      </c>
      <c r="B179" s="151">
        <f>B177-B178</f>
        <v>234995500</v>
      </c>
      <c r="C179" s="123">
        <f>C177-C178</f>
        <v>287203383.40000004</v>
      </c>
      <c r="D179" s="123">
        <f>D177-D178</f>
        <v>215350406.73000005</v>
      </c>
      <c r="E179" s="123">
        <f t="shared" si="10"/>
        <v>74.98184881411116</v>
      </c>
      <c r="F179" s="123">
        <f>F177-F178</f>
        <v>180216538.72999996</v>
      </c>
      <c r="G179" s="123">
        <f t="shared" si="11"/>
        <v>62.74875198075398</v>
      </c>
      <c r="H179" s="123">
        <f>H177-H178</f>
        <v>163980095.04000002</v>
      </c>
      <c r="I179" s="123">
        <f t="shared" si="12"/>
        <v>57.095460749366644</v>
      </c>
      <c r="J179" s="123">
        <f>J177-J178</f>
        <v>0</v>
      </c>
    </row>
    <row r="180" spans="1:10" x14ac:dyDescent="0.2">
      <c r="A180" s="161" t="s">
        <v>176</v>
      </c>
      <c r="B180" s="161"/>
      <c r="C180" s="161"/>
      <c r="D180" s="161"/>
      <c r="E180" s="161"/>
      <c r="F180" s="161"/>
      <c r="G180" s="161"/>
      <c r="H180" s="161"/>
    </row>
    <row r="181" spans="1:10" x14ac:dyDescent="0.2">
      <c r="A181" s="48" t="s">
        <v>160</v>
      </c>
      <c r="B181" s="48"/>
      <c r="C181" s="48"/>
      <c r="D181" s="48"/>
      <c r="E181" s="48"/>
      <c r="F181" s="48"/>
      <c r="G181" s="48"/>
      <c r="H181" s="48"/>
    </row>
    <row r="182" spans="1:10" x14ac:dyDescent="0.2">
      <c r="A182" s="21" t="s">
        <v>157</v>
      </c>
      <c r="B182" s="49"/>
      <c r="C182" s="49"/>
      <c r="D182" s="21"/>
      <c r="E182" s="21"/>
      <c r="F182" s="50"/>
      <c r="G182" s="50"/>
      <c r="H182" s="23"/>
    </row>
    <row r="183" spans="1:10" x14ac:dyDescent="0.2">
      <c r="A183" s="103" t="s">
        <v>158</v>
      </c>
      <c r="B183" s="49"/>
      <c r="C183" s="49"/>
      <c r="D183" s="21"/>
      <c r="E183" s="21"/>
      <c r="F183" s="50"/>
      <c r="G183" s="50"/>
      <c r="H183" s="23"/>
    </row>
    <row r="184" spans="1:10" x14ac:dyDescent="0.2">
      <c r="A184" s="21" t="s">
        <v>159</v>
      </c>
      <c r="B184" s="49"/>
      <c r="C184" s="49"/>
      <c r="D184" s="21"/>
      <c r="E184" s="21"/>
      <c r="F184" s="50"/>
      <c r="G184" s="50"/>
      <c r="H184" s="23"/>
    </row>
    <row r="185" spans="1:10" x14ac:dyDescent="0.2">
      <c r="A185" s="23"/>
      <c r="B185" s="23"/>
      <c r="C185" s="23"/>
      <c r="D185" s="23"/>
      <c r="E185" s="23"/>
      <c r="F185" s="23"/>
      <c r="G185" s="23"/>
      <c r="H185" s="23"/>
    </row>
    <row r="186" spans="1:10" x14ac:dyDescent="0.2">
      <c r="A186" s="23"/>
      <c r="B186" s="23"/>
      <c r="C186" s="23"/>
      <c r="D186" s="23"/>
      <c r="E186" s="23"/>
      <c r="F186" s="23"/>
      <c r="G186" s="23"/>
      <c r="H186" s="23"/>
    </row>
    <row r="187" spans="1:10" x14ac:dyDescent="0.2">
      <c r="A187" s="23"/>
      <c r="B187" s="23"/>
      <c r="C187" s="23"/>
      <c r="D187" s="23"/>
      <c r="E187" s="23"/>
      <c r="F187" s="23"/>
      <c r="G187" s="23"/>
      <c r="H187" s="23"/>
    </row>
    <row r="188" spans="1:10" x14ac:dyDescent="0.2">
      <c r="A188" s="23"/>
      <c r="B188" s="23"/>
      <c r="C188" s="23"/>
      <c r="D188" s="23"/>
      <c r="E188" s="23"/>
      <c r="F188" s="23"/>
      <c r="G188" s="23"/>
      <c r="H188" s="23"/>
    </row>
    <row r="189" spans="1:10" x14ac:dyDescent="0.2">
      <c r="A189" s="68" t="s">
        <v>170</v>
      </c>
      <c r="B189" s="69"/>
      <c r="C189" s="69"/>
      <c r="D189" s="155" t="s">
        <v>172</v>
      </c>
      <c r="E189" s="155"/>
      <c r="F189" s="155"/>
      <c r="G189" s="66"/>
    </row>
    <row r="190" spans="1:10" x14ac:dyDescent="0.2">
      <c r="A190" s="70" t="s">
        <v>171</v>
      </c>
      <c r="B190" s="69"/>
      <c r="C190" s="69"/>
      <c r="D190" s="155" t="s">
        <v>173</v>
      </c>
      <c r="E190" s="155"/>
      <c r="F190" s="155"/>
      <c r="G190" s="66"/>
    </row>
    <row r="191" spans="1:10" x14ac:dyDescent="0.2">
      <c r="A191" s="71"/>
      <c r="B191" s="72"/>
      <c r="C191" s="73"/>
      <c r="D191" s="154" t="s">
        <v>179</v>
      </c>
      <c r="E191" s="154"/>
      <c r="F191" s="154"/>
      <c r="G191" s="65"/>
    </row>
    <row r="192" spans="1:10" x14ac:dyDescent="0.2">
      <c r="A192" s="62"/>
      <c r="B192" s="156"/>
      <c r="C192" s="156"/>
      <c r="D192" s="156"/>
      <c r="E192" s="158"/>
      <c r="F192" s="158"/>
      <c r="G192" s="158"/>
      <c r="H192" s="158"/>
    </row>
    <row r="193" spans="1:8" x14ac:dyDescent="0.2">
      <c r="E193" s="157"/>
      <c r="F193" s="157"/>
      <c r="G193" s="157"/>
      <c r="H193" s="157"/>
    </row>
    <row r="195" spans="1:8" x14ac:dyDescent="0.2">
      <c r="A195" s="71" t="s">
        <v>180</v>
      </c>
      <c r="B195" s="72"/>
      <c r="C195" s="72"/>
      <c r="D195" s="154" t="s">
        <v>174</v>
      </c>
      <c r="E195" s="154"/>
      <c r="F195" s="154"/>
      <c r="G195" s="66"/>
    </row>
    <row r="196" spans="1:8" x14ac:dyDescent="0.2">
      <c r="A196" s="70" t="s">
        <v>181</v>
      </c>
      <c r="B196" s="72"/>
      <c r="C196" s="72"/>
      <c r="D196" s="70" t="s">
        <v>175</v>
      </c>
      <c r="E196" s="70"/>
      <c r="F196" s="70"/>
      <c r="G196" s="66"/>
    </row>
    <row r="197" spans="1:8" x14ac:dyDescent="0.2">
      <c r="A197" s="66"/>
      <c r="B197" s="66"/>
      <c r="C197" s="66"/>
      <c r="D197" s="152" t="s">
        <v>178</v>
      </c>
      <c r="E197" s="152"/>
      <c r="F197" s="67"/>
      <c r="G197" s="66"/>
    </row>
    <row r="201" spans="1:8" x14ac:dyDescent="0.2">
      <c r="A201" s="23"/>
      <c r="B201" s="23"/>
      <c r="C201" s="23"/>
      <c r="D201" s="23"/>
      <c r="E201" s="23"/>
      <c r="F201" s="23"/>
      <c r="G201" s="23"/>
      <c r="H201" s="23"/>
    </row>
    <row r="202" spans="1:8" x14ac:dyDescent="0.2">
      <c r="A202" s="23"/>
      <c r="B202" s="23"/>
      <c r="C202" s="23"/>
      <c r="D202" s="23"/>
      <c r="E202" s="23"/>
      <c r="F202" s="23"/>
      <c r="G202" s="23"/>
      <c r="H202" s="23"/>
    </row>
    <row r="203" spans="1:8" x14ac:dyDescent="0.2">
      <c r="A203" s="23"/>
      <c r="B203" s="23"/>
      <c r="C203" s="23"/>
      <c r="D203" s="23"/>
      <c r="E203" s="23"/>
      <c r="F203" s="23"/>
      <c r="G203" s="23"/>
      <c r="H203" s="23"/>
    </row>
    <row r="204" spans="1:8" x14ac:dyDescent="0.2">
      <c r="A204" s="23"/>
      <c r="B204" s="23"/>
      <c r="C204" s="23"/>
      <c r="D204" s="23"/>
      <c r="E204" s="23"/>
      <c r="F204" s="23"/>
      <c r="G204" s="23"/>
      <c r="H204" s="23"/>
    </row>
    <row r="205" spans="1:8" x14ac:dyDescent="0.2">
      <c r="A205" s="23"/>
      <c r="B205" s="23"/>
      <c r="C205" s="23"/>
      <c r="D205" s="23"/>
      <c r="E205" s="23"/>
      <c r="F205" s="23"/>
      <c r="G205" s="23"/>
      <c r="H205" s="23"/>
    </row>
  </sheetData>
  <mergeCells count="42">
    <mergeCell ref="H128:I128"/>
    <mergeCell ref="D167:E167"/>
    <mergeCell ref="F167:G167"/>
    <mergeCell ref="H167:I167"/>
    <mergeCell ref="A167:A169"/>
    <mergeCell ref="C83:E83"/>
    <mergeCell ref="B83:B84"/>
    <mergeCell ref="F83:F84"/>
    <mergeCell ref="A92:A93"/>
    <mergeCell ref="A83:A85"/>
    <mergeCell ref="J43:J44"/>
    <mergeCell ref="A69:A71"/>
    <mergeCell ref="B69:B70"/>
    <mergeCell ref="C69:C70"/>
    <mergeCell ref="D43:E43"/>
    <mergeCell ref="F43:G43"/>
    <mergeCell ref="H43:I43"/>
    <mergeCell ref="D69:D70"/>
    <mergeCell ref="A11:G11"/>
    <mergeCell ref="A14:G14"/>
    <mergeCell ref="A15:G15"/>
    <mergeCell ref="D18:E18"/>
    <mergeCell ref="A180:H180"/>
    <mergeCell ref="D128:E128"/>
    <mergeCell ref="F128:G128"/>
    <mergeCell ref="D117:E117"/>
    <mergeCell ref="A109:A111"/>
    <mergeCell ref="B109:B110"/>
    <mergeCell ref="A91:K91"/>
    <mergeCell ref="C109:E109"/>
    <mergeCell ref="F109:F110"/>
    <mergeCell ref="A117:A119"/>
    <mergeCell ref="A128:A130"/>
    <mergeCell ref="A18:A20"/>
    <mergeCell ref="D195:F195"/>
    <mergeCell ref="D197:E197"/>
    <mergeCell ref="D189:F189"/>
    <mergeCell ref="D190:F190"/>
    <mergeCell ref="D191:F191"/>
    <mergeCell ref="B192:D192"/>
    <mergeCell ref="E193:H193"/>
    <mergeCell ref="E192:H192"/>
  </mergeCells>
  <pageMargins left="0.39370078740157483" right="0.39370078740157483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RREO-Anexo 12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Luis Henrique Bortoletto</cp:lastModifiedBy>
  <cp:lastPrinted>2021-09-20T18:22:00Z</cp:lastPrinted>
  <dcterms:created xsi:type="dcterms:W3CDTF">2004-08-09T19:29:24Z</dcterms:created>
  <dcterms:modified xsi:type="dcterms:W3CDTF">2021-09-20T18:22:04Z</dcterms:modified>
</cp:coreProperties>
</file>