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0_Contabilidade\Portal da Transparencia\2022\"/>
    </mc:Choice>
  </mc:AlternateContent>
  <bookViews>
    <workbookView xWindow="10785" yWindow="32760" windowWidth="10830" windowHeight="9855" tabRatio="901"/>
  </bookViews>
  <sheets>
    <sheet name="RREO-Anexo 08" sheetId="80" r:id="rId1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62913"/>
</workbook>
</file>

<file path=xl/calcChain.xml><?xml version="1.0" encoding="utf-8"?>
<calcChain xmlns="http://schemas.openxmlformats.org/spreadsheetml/2006/main">
  <c r="B143" i="80" l="1"/>
  <c r="B142" i="80"/>
  <c r="F119" i="80"/>
  <c r="E119" i="80"/>
  <c r="D119" i="80"/>
  <c r="C119" i="80"/>
  <c r="C123" i="80"/>
  <c r="B119" i="80"/>
  <c r="B123" i="80"/>
  <c r="G112" i="80"/>
  <c r="F112" i="80"/>
  <c r="E112" i="80"/>
  <c r="D112" i="80"/>
  <c r="C112" i="80"/>
  <c r="B112" i="80"/>
  <c r="C100" i="80"/>
  <c r="D100" i="80"/>
  <c r="C99" i="80"/>
  <c r="D99" i="80"/>
  <c r="C98" i="80"/>
  <c r="D98" i="80"/>
  <c r="F196" i="80"/>
  <c r="E196" i="80"/>
  <c r="D196" i="80"/>
  <c r="C196" i="80"/>
  <c r="B196" i="80"/>
  <c r="F191" i="80"/>
  <c r="F190" i="80"/>
  <c r="E191" i="80"/>
  <c r="E190" i="80"/>
  <c r="D191" i="80"/>
  <c r="D190" i="80"/>
  <c r="C191" i="80"/>
  <c r="C190" i="80"/>
  <c r="B191" i="80"/>
  <c r="B190" i="80"/>
  <c r="F78" i="80"/>
  <c r="F77" i="80"/>
  <c r="E78" i="80"/>
  <c r="D78" i="80"/>
  <c r="C78" i="80"/>
  <c r="B78" i="80"/>
  <c r="B77" i="80"/>
  <c r="E77" i="80"/>
  <c r="D77" i="80"/>
  <c r="C77" i="80"/>
  <c r="F73" i="80"/>
  <c r="E73" i="80"/>
  <c r="D73" i="80"/>
  <c r="D72" i="80"/>
  <c r="D82" i="80"/>
  <c r="C73" i="80"/>
  <c r="C72" i="80"/>
  <c r="C82" i="80"/>
  <c r="B73" i="80"/>
  <c r="B72" i="80"/>
  <c r="B82" i="80"/>
  <c r="F72" i="80"/>
  <c r="E72" i="80"/>
  <c r="E82" i="80"/>
  <c r="C205" i="80"/>
  <c r="C208" i="80"/>
  <c r="C211" i="80"/>
  <c r="B205" i="80"/>
  <c r="C204" i="80"/>
  <c r="F179" i="80"/>
  <c r="F172" i="80"/>
  <c r="E172" i="80"/>
  <c r="E179" i="80"/>
  <c r="D172" i="80"/>
  <c r="D179" i="80"/>
  <c r="C172" i="80"/>
  <c r="C179" i="80"/>
  <c r="B172" i="80"/>
  <c r="B179" i="80"/>
  <c r="C157" i="80"/>
  <c r="C167" i="80"/>
  <c r="B157" i="80"/>
  <c r="B167" i="80"/>
  <c r="F151" i="80"/>
  <c r="F150" i="80"/>
  <c r="F149" i="80"/>
  <c r="E149" i="80"/>
  <c r="D149" i="80"/>
  <c r="C149" i="80"/>
  <c r="F148" i="80"/>
  <c r="F147" i="80"/>
  <c r="F146" i="80"/>
  <c r="E146" i="80"/>
  <c r="D146" i="80"/>
  <c r="D142" i="80"/>
  <c r="C146" i="80"/>
  <c r="E143" i="80"/>
  <c r="F133" i="80"/>
  <c r="F134" i="80"/>
  <c r="C138" i="80"/>
  <c r="D143" i="80"/>
  <c r="C143" i="80"/>
  <c r="C142" i="80"/>
  <c r="B65" i="80"/>
  <c r="C56" i="80"/>
  <c r="F130" i="80"/>
  <c r="B56" i="80"/>
  <c r="C53" i="80"/>
  <c r="E100" i="80"/>
  <c r="B100" i="80"/>
  <c r="B53" i="80"/>
  <c r="C50" i="80"/>
  <c r="B50" i="80"/>
  <c r="C47" i="80"/>
  <c r="C46" i="80"/>
  <c r="B47" i="80"/>
  <c r="B46" i="80"/>
  <c r="C27" i="80"/>
  <c r="C26" i="80"/>
  <c r="C36" i="80"/>
  <c r="B27" i="80"/>
  <c r="B26" i="80"/>
  <c r="C21" i="80"/>
  <c r="B21" i="80"/>
  <c r="F131" i="80"/>
  <c r="F123" i="80"/>
  <c r="E123" i="80"/>
  <c r="D123" i="80"/>
  <c r="F129" i="80"/>
  <c r="B12" i="80"/>
  <c r="F143" i="80"/>
  <c r="F142" i="80"/>
  <c r="B138" i="80"/>
  <c r="C40" i="80"/>
  <c r="B36" i="80"/>
  <c r="B40" i="80"/>
  <c r="B99" i="80"/>
  <c r="E99" i="80"/>
  <c r="C105" i="80"/>
  <c r="D105" i="80"/>
  <c r="E105" i="80"/>
  <c r="B204" i="80"/>
  <c r="B208" i="80"/>
  <c r="B211" i="80"/>
  <c r="B105" i="80"/>
  <c r="E98" i="80"/>
  <c r="B98" i="80"/>
  <c r="D138" i="80"/>
  <c r="E142" i="80"/>
  <c r="F82" i="80"/>
</calcChain>
</file>

<file path=xl/sharedStrings.xml><?xml version="1.0" encoding="utf-8"?>
<sst xmlns="http://schemas.openxmlformats.org/spreadsheetml/2006/main" count="332" uniqueCount="250">
  <si>
    <t>RELATÓRIO RESUMIDO DA EXECUÇÃO ORÇAMENTÁRIA</t>
  </si>
  <si>
    <t>ORÇAMENTOS FISCAL E DA SEGURIDADE SOCIAL</t>
  </si>
  <si>
    <t>PREVISÃO</t>
  </si>
  <si>
    <t>RECEITAS</t>
  </si>
  <si>
    <t>ATUALIZADA</t>
  </si>
  <si>
    <t>(a)</t>
  </si>
  <si>
    <t>(b)</t>
  </si>
  <si>
    <t>(c)</t>
  </si>
  <si>
    <t>DOTAÇÃO</t>
  </si>
  <si>
    <t>DESPESAS</t>
  </si>
  <si>
    <t>(d)</t>
  </si>
  <si>
    <t>(e)</t>
  </si>
  <si>
    <t>(g)</t>
  </si>
  <si>
    <t>(h)</t>
  </si>
  <si>
    <t>RECEITAS DO ENSINO</t>
  </si>
  <si>
    <t>1- RECEITA DE IMPOSTOS</t>
  </si>
  <si>
    <t>FUNDEB</t>
  </si>
  <si>
    <t>DESPESAS DO FUNDEB</t>
  </si>
  <si>
    <t>ANTERIOR</t>
  </si>
  <si>
    <t>VALOR</t>
  </si>
  <si>
    <t>DEMONSTRATIVO DAS RECEITAS E DESPESAS COM MANUTENÇÃO E DESENVOLVIMENTO DO ENSINO - MDE</t>
  </si>
  <si>
    <t>(f)</t>
  </si>
  <si>
    <t>RECEITA RESULTANTE DE IMPOSTOS (caput do art. 212 da Constituição)</t>
  </si>
  <si>
    <t xml:space="preserve">2- RECEITA DE TRANSFERÊNCIAS CONSTITUCIONAIS E LEGAIS </t>
  </si>
  <si>
    <t>OUTRAS INFORMAÇÕES PARA CONTROLE</t>
  </si>
  <si>
    <t>(j)</t>
  </si>
  <si>
    <t>(k)</t>
  </si>
  <si>
    <t>(i)</t>
  </si>
  <si>
    <t>(m)</t>
  </si>
  <si>
    <t>Em Reais</t>
  </si>
  <si>
    <t>EMPENHADAS</t>
  </si>
  <si>
    <t>FLUXO FINANCEIRO DOS RECURSOS DO FUNDEB</t>
  </si>
  <si>
    <t>3- TOTAL DA RECEITA DE IMPOSTOS (1 + 2)</t>
  </si>
  <si>
    <t>RECEITAS ADICIONAIS PARA FINANCIAMENTO DO ENSINO</t>
  </si>
  <si>
    <t xml:space="preserve">    2.7- Cota-Parte IOF-Ouro </t>
  </si>
  <si>
    <t xml:space="preserve">    2.6- Cota-Parte IPVA </t>
  </si>
  <si>
    <t xml:space="preserve">    2.5- Cota-Parte ITR </t>
  </si>
  <si>
    <t xml:space="preserve">    2.4- Cota-Parte IPI-Exportação </t>
  </si>
  <si>
    <t xml:space="preserve">    2.3- ICMS-Desoneração – L.C. nº87/1996 </t>
  </si>
  <si>
    <t xml:space="preserve">    2.2- Cota-Parte ICMS </t>
  </si>
  <si>
    <t xml:space="preserve">        2.1.1- Parcela referente à CF, art. 159, I, alínea b</t>
  </si>
  <si>
    <t xml:space="preserve">    2.1- Cota-Parte FPM </t>
  </si>
  <si>
    <t xml:space="preserve">    1.3- Receita Resultante do Imposto sobre Serviços de Qualquer Natureza – ISS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</si>
  <si>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</si>
  <si>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</si>
  <si>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</si>
  <si>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</si>
  <si>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 xml:space="preserve">    1.4- Receita Resultante do Imposto de Renda Retido na Fonte – IRRF</t>
  </si>
  <si>
    <t>SALÁRIO</t>
  </si>
  <si>
    <t>EDUCAÇÃO</t>
  </si>
  <si>
    <t>(n)</t>
  </si>
  <si>
    <t>(p)</t>
  </si>
  <si>
    <t>(s)</t>
  </si>
  <si>
    <t>(t)</t>
  </si>
  <si>
    <t>(u)</t>
  </si>
  <si>
    <t>(x)</t>
  </si>
  <si>
    <t>(y)</t>
  </si>
  <si>
    <t>(z)</t>
  </si>
  <si>
    <t>REALIZADAS</t>
  </si>
  <si>
    <t xml:space="preserve">        2.1.2- Parcela referente à CF, art. 159, I, alínea d e e</t>
  </si>
  <si>
    <t>5- VALOR MÍNIMO A SER APLICADO ALÉM DO VALOR DESTINADO AO FUNDEB - 5% DE ((2.1.1) + (2.2) + (2.3) + (2.4) + (2.5)) + 25% DE ((1.1) + (1.2) + (1.3) + (1.4) + (2.1.2) + (2.6)+ (2.7))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</si>
  <si>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</si>
  <si>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</si>
  <si>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</si>
  <si>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</si>
  <si>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</si>
  <si>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</si>
  <si>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</si>
  <si>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</si>
  <si>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</si>
  <si>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</si>
  <si>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</si>
  <si>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</si>
  <si>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</si>
  <si>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</si>
  <si>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</si>
  <si>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INSCR EM RP</t>
  </si>
  <si>
    <t>LIQUIDADA</t>
  </si>
  <si>
    <t>PAGA</t>
  </si>
  <si>
    <t>Ñ PROC</t>
  </si>
  <si>
    <t>10- PROFISSIONAIS DA EDUCAÇÃO BÁSICA</t>
  </si>
  <si>
    <t xml:space="preserve">   10.1- Educação Infantil</t>
  </si>
  <si>
    <t xml:space="preserve">     10.1.1- Creche</t>
  </si>
  <si>
    <t xml:space="preserve">     10.1.2- Pré-escola</t>
  </si>
  <si>
    <t xml:space="preserve">   10.2- Ensino Fundamental </t>
  </si>
  <si>
    <t>11- OUTRAS DESPESAS</t>
  </si>
  <si>
    <t xml:space="preserve">   11.1- Educação Infantil</t>
  </si>
  <si>
    <t xml:space="preserve">     11.1.1- Creche</t>
  </si>
  <si>
    <t xml:space="preserve">     11.1.2- Pré-escola</t>
  </si>
  <si>
    <t xml:space="preserve">   11.2- Ensino Fundamental</t>
  </si>
  <si>
    <t>12- TOTAL DAS DESPESAS COM RECURSOS DO FUNDEB (10 + 11)</t>
  </si>
  <si>
    <t>DESPESAS CUSTEADAS COM RECEITAS DO FUNDEB RECEBIDAS NO EXERCÍCIO</t>
  </si>
  <si>
    <t xml:space="preserve">INSCRIÇÃO DE </t>
  </si>
  <si>
    <t>INSCR RPNP</t>
  </si>
  <si>
    <t xml:space="preserve">RESTOS A PAGAR </t>
  </si>
  <si>
    <t>SEM</t>
  </si>
  <si>
    <t>Ñ PROCESSADOS</t>
  </si>
  <si>
    <t>DISPONIBILIDADE</t>
  </si>
  <si>
    <t>13- Total das Despesas do FUNDEB com Profissionais da Educação Básica</t>
  </si>
  <si>
    <t>14- Total das Despesas custeadas com FUNDEB - Impostos e Transferências de Impostos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</si>
  <si>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</si>
  <si>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</si>
  <si>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</si>
  <si>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</si>
  <si>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</si>
  <si>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</si>
  <si>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</si>
  <si>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</si>
  <si>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</si>
  <si>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</si>
  <si>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(l)</t>
  </si>
  <si>
    <t>19- Mínimo de 70% do FUNDEB na Remuneração dos Profissionais da Educação Básica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</si>
  <si>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</si>
  <si>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</si>
  <si>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Superávit)3</t>
  </si>
  <si>
    <t xml:space="preserve">VALOR MÁXIMO </t>
  </si>
  <si>
    <t xml:space="preserve">VALOR </t>
  </si>
  <si>
    <t>VALOR Ñ APLIC</t>
  </si>
  <si>
    <t>PERMITIDO</t>
  </si>
  <si>
    <t>NÃO APLICADO</t>
  </si>
  <si>
    <t>APÓS AJUSTE</t>
  </si>
  <si>
    <t>% NÃO APLICADO</t>
  </si>
  <si>
    <t>(o)</t>
  </si>
  <si>
    <t xml:space="preserve">22- Total da Receita Recebida e não Aplicada no Exercício </t>
  </si>
  <si>
    <t>INDICADOR - Art.25, § 3º - Lei nº 14.113, de 2020 - (Aplicação do Superávit de Exercício Anterior)3</t>
  </si>
  <si>
    <t xml:space="preserve">VALOR DE </t>
  </si>
  <si>
    <t xml:space="preserve">VALOR APLICADO </t>
  </si>
  <si>
    <t xml:space="preserve">VL APLIC ATÉ O </t>
  </si>
  <si>
    <t xml:space="preserve">SUPERÁVIT </t>
  </si>
  <si>
    <t xml:space="preserve">APLICADO ATÉ O </t>
  </si>
  <si>
    <t>1ºQUADRIMESTRE</t>
  </si>
  <si>
    <t xml:space="preserve">APLICADO APÓS O </t>
  </si>
  <si>
    <t>NÃO</t>
  </si>
  <si>
    <t xml:space="preserve">PERMITIDO NO </t>
  </si>
  <si>
    <t>NO EXERCÍCIO</t>
  </si>
  <si>
    <t xml:space="preserve">QUE INTEGRARÁ </t>
  </si>
  <si>
    <t>APLICADO</t>
  </si>
  <si>
    <t>EXERC ANTERIOR</t>
  </si>
  <si>
    <t>O LIMITE CONST.</t>
  </si>
  <si>
    <t>(q)</t>
  </si>
  <si>
    <t>(r)</t>
  </si>
  <si>
    <t>(v)</t>
  </si>
  <si>
    <t>23- Total das Despesas custeadas com Superávit do FUNDEB</t>
  </si>
  <si>
    <t xml:space="preserve">   23.1- Total das Despesas custeadas com FUNDEB - Impostos e Transferências de Impostos</t>
  </si>
  <si>
    <t xml:space="preserve">   23.2- Total das Despesas custeadas com FUNDEB - Complementação da União (VAAF + VAAT)</t>
  </si>
  <si>
    <t>DESPESAS COM MANUTENÇÃO E DESENVOLVIMENTO DO ENSINO – MDE -  CUSTEADAS COM RECEITA DE IMPOSTOS (EXCETO FUNDEB)</t>
  </si>
  <si>
    <t>24- EDUCAÇÃO INFANTIL</t>
  </si>
  <si>
    <t xml:space="preserve">   24.1- Creche</t>
  </si>
  <si>
    <t xml:space="preserve">   24.2- Pré-escola</t>
  </si>
  <si>
    <t xml:space="preserve">25- ENSINO FUNDAMENTAL </t>
  </si>
  <si>
    <t>26- TOTAL DAS DESPESAS COM AÇÕES TÍPICAS DE MDE (24 + 25)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</si>
  <si>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</si>
  <si>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</si>
  <si>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28 (-) RESULTADO LÍQUIDO DAS TRANSFERÊNCIAS DO FUNDEB = (L7)</t>
  </si>
  <si>
    <t>29 (-) RESTOS A PAGAR NÃO PROCESSADOS INSCRITOS NO EXERCÍCIO SEM DISPONIBILIDADE FINANCEIRA DE RECURSOS DO FUNDEB IMPOSTOS4 = (L14h)</t>
  </si>
  <si>
    <r>
      <t>30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 e 7</t>
    </r>
    <r>
      <rPr>
        <sz val="10"/>
        <rFont val="Times New Roman"/>
        <family val="1"/>
      </rPr>
      <t xml:space="preserve"> </t>
    </r>
  </si>
  <si>
    <t xml:space="preserve">31 (-) CANCELAMENTO, NO EXERCÍCIO, DE RESTOS A PAGAR INSCRITOS COM DISPONIBILIDADE FINANCEIRA DE RECURSOS DE IMPOSTOS VINCULADOS AO ENSINO = (L34.1(ac) + L34.2(ac)) </t>
  </si>
  <si>
    <t>32- TOTAL DAS DESPESAS PARA FINS DE LIMITE  (27 – (28 + 29 + 30 + 31))</t>
  </si>
  <si>
    <t>APURAÇÃO DO LIMITE MÍNIMO CONSTITUCIONAL2 e 5</t>
  </si>
  <si>
    <t>(w)</t>
  </si>
  <si>
    <t>33- APLICAÇÃO EM MDE SOBRE A RECEITA RESULTANTE DE IMPOSTOS</t>
  </si>
  <si>
    <t>RESTOS A PAGAR INSCRITOS EM EXERCÍCIOS ANTERIORES COM DISPONIBILIDADE FINANCEIRA
DE RECURSOS DE IMPOSTOS E DO FUNDEB8</t>
  </si>
  <si>
    <t>SALDO INICIAL</t>
  </si>
  <si>
    <t>RP LIQUIDADOS</t>
  </si>
  <si>
    <t>RP PAGOS</t>
  </si>
  <si>
    <t>RP CANCELADOS</t>
  </si>
  <si>
    <t>SALDO FINAL</t>
  </si>
  <si>
    <t>(aa)</t>
  </si>
  <si>
    <t>(ab)</t>
  </si>
  <si>
    <t>(ac)</t>
  </si>
  <si>
    <t>(ad)</t>
  </si>
  <si>
    <t>34- RESTOS A PAGAR DE DESPESAS COM MDE</t>
  </si>
  <si>
    <t xml:space="preserve">   34.1 - Executadas com Recursos de Impostos e Transferências de Impostos</t>
  </si>
  <si>
    <t xml:space="preserve">   34.2 - Executadas com Recursos do FUNDEB - Impostos</t>
  </si>
  <si>
    <t xml:space="preserve">   34.3 - Executadas com Recursos do FUNDEB - Complementação da União (VAAT + VAAF)</t>
  </si>
  <si>
    <t>35- RECEITA DE TRANSFERÊNCIAS DO FNDE (INCLUINDO RENDIMENTOS DE APLICAÇÃO FINANCEIRA)</t>
  </si>
  <si>
    <t xml:space="preserve">    35.1- Salário-Educação</t>
  </si>
  <si>
    <t xml:space="preserve">    35.2- PDDE</t>
  </si>
  <si>
    <t xml:space="preserve">    35.3- PNAE</t>
  </si>
  <si>
    <t xml:space="preserve">    35.4 - PNATE</t>
  </si>
  <si>
    <t xml:space="preserve">    35.5- Outras Transferências do FNDE</t>
  </si>
  <si>
    <t>36- RECEITA DE TRANSFERÊNCIAS DE CONVÊNIOS</t>
  </si>
  <si>
    <t>37- RECEITA DE ROYALTIES DESTINADOS À EDUCAÇÃO</t>
  </si>
  <si>
    <t>38- RECEITA DE OPERAÇÕES DE CRÉDITO VINCULADAS À EDUCAÇÃO</t>
  </si>
  <si>
    <t>39- OUTRAS RECEITAS PARA FINANCIAMENTO DO ENSINO</t>
  </si>
  <si>
    <t>40- TOTAL DAS RECEITAS ADICIONAIS PARA FINANCIAMENTO DO ENSINO = (35 + 36 + 37 + 38 + 39 )</t>
  </si>
  <si>
    <t>DESPESAS CUSTEADAS COM RECEITAS ADICIONAIS PARA FINANCIAMENTO DO ENSINO
(Por Área de Atuação)6</t>
  </si>
  <si>
    <t>41- EDUCAÇÃO INFANTIL</t>
  </si>
  <si>
    <t xml:space="preserve">   41.1- Creche</t>
  </si>
  <si>
    <t xml:space="preserve">   41.2- Pré-escola</t>
  </si>
  <si>
    <t xml:space="preserve">42- ENSINO FUNDAMENTAL </t>
  </si>
  <si>
    <t xml:space="preserve">43- ENSINO MÉDIO </t>
  </si>
  <si>
    <t>44- ENSINO SUPERIOR</t>
  </si>
  <si>
    <t>45- ENSINO PROFISSIONAL NÃO INTEGRADO AO ENSINO REGULAR</t>
  </si>
  <si>
    <t>46- TOTAL DAS DESPESAS CUSTEADAS COM RECEITAS ADICIONAIS (41 + 42 + 43 + 44 + 45)</t>
  </si>
  <si>
    <t>TOTAL GERAL DAS DESPESAS COM EDUCAÇÃO</t>
  </si>
  <si>
    <t xml:space="preserve">   47.1- Despesas Correntes</t>
  </si>
  <si>
    <t xml:space="preserve">      47.1.1- Pessoal Ativo</t>
  </si>
  <si>
    <t xml:space="preserve">      47.1.2- Pessoal Inativo</t>
  </si>
  <si>
    <t xml:space="preserve">      47.1.3-Transferências às instituições comunitárias, confessionais ou filantrópicas sem fins lucrativos</t>
  </si>
  <si>
    <t xml:space="preserve">      47.1.4- Outras Despesas Correntes</t>
  </si>
  <si>
    <t xml:space="preserve">   47.2- Despesas de Capital</t>
  </si>
  <si>
    <t xml:space="preserve">      47.2.1- Transferências às instituições comunitárias, confessionais ou filantrópicas sem fins lucrativos</t>
  </si>
  <si>
    <t xml:space="preserve">      47.2.2- Outras Despesas de Capital</t>
  </si>
  <si>
    <t>(ae)</t>
  </si>
  <si>
    <t>(af)</t>
  </si>
  <si>
    <t>48- DISPONIBILIDADE FINANCEIRA EM 31 DE DEZEMBRO DE &lt;EXERCÍCIO ANTERIOR&gt;</t>
  </si>
  <si>
    <t>49- (+) INGRESSO DE RECURSOS ATÉ O BIMESTRE (orçamentário)</t>
  </si>
  <si>
    <t>50- (-) PAGAMENTOS EFETUADOS ATÉ O BIMESTRE (orçamentário e restos a pagar)</t>
  </si>
  <si>
    <t>51- (=) DISPONIBILIDADE FINANCEIRA ATÉ O BIMESTRE</t>
  </si>
  <si>
    <t>52- (+) AJUSTES POSITIVOS ( RETENÇÕES E OUTROS VALORES EXTRAORÇAMENTÁRIOS)</t>
  </si>
  <si>
    <t>53- (-) AJUSTES NEGATIVOS (OUTROS VALORES EXTRAORÇAMENTÁRIOS)</t>
  </si>
  <si>
    <t>54- (=) SALDO FINANCEIRO CONCILIADO (Saldo Bancário)</t>
  </si>
  <si>
    <t>1  SE RESULTADO LÍQUIDO DA TRANSFERÊNCIA (7) &gt; 0 = ACRÉSCIMO RESULTANTE DAS TRANSFERÊNCIAS DO FUNDEB, SE RESULTADO LÍQUIDO DA TRANSFERÊNCIA (7) &lt; 0 = DECRÉSCIMO RESULTANTE DAS TRANSFERÊNCIAS DO FUNDEB</t>
  </si>
  <si>
    <t>2 Limites mínimos anuais a serem cumpridos no encerramento do exercício.</t>
  </si>
  <si>
    <t>4 Os valores referentes à parcela dos Restos a Pagar inscritos sem disponibilidade financeira vinculada à educação deverão ser informados somente no RREO do último bimestre do exercício.</t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</si>
  <si>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</si>
  <si>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</si>
  <si>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7 Valor inscrito em RPNP sem disponibilidade de caixa, que não deve ser considerado na apuração dos indicadores e limites</t>
  </si>
  <si>
    <t>8 Controle da execução de restos a pagar considerados no cumprimento do limite mínimo dos exercícios anteriores.</t>
  </si>
  <si>
    <t>RECURSOS RECEBIDOS EM EXERCÍCIOS ANTERIORES E NÃO UTILIZADOS (SUPERÁVIT)</t>
  </si>
  <si>
    <t xml:space="preserve">      34.1.1 - Processados</t>
  </si>
  <si>
    <t xml:space="preserve">      34.1.2 - Não Processados</t>
  </si>
  <si>
    <t xml:space="preserve">      34.2.1 - Processados</t>
  </si>
  <si>
    <t xml:space="preserve">      34.2.2 - Não Processados</t>
  </si>
  <si>
    <t xml:space="preserve">      34.3.1 - Processados</t>
  </si>
  <si>
    <t xml:space="preserve">      34.3.2 - Não Processados</t>
  </si>
  <si>
    <t>50.1 ORÇAMENTO DO EXERCÍCIO</t>
  </si>
  <si>
    <t>50.2 RESTOS A PAGAR</t>
  </si>
  <si>
    <t>4- TOTAL DESTINADO AO FUNDEB - 20% DE ((2.1.1) + (2.2) + (2.3) + (2.4) + (2.5) + (2.6))</t>
  </si>
  <si>
    <t>47- TOTAL GERAL DAS DESPESAS COM EDUCAÇÃO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</si>
  <si>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</si>
  <si>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</si>
  <si>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</si>
  <si>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</si>
  <si>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2º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</si>
  <si>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</si>
  <si>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</si>
  <si>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</si>
  <si>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</si>
  <si>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</si>
  <si>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</si>
  <si>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11/05/2022, às 11:28:22. Assinado Digitalmente no dia 11/05/2022, às 11:28:22.</t>
  </si>
  <si>
    <t>CRC-SP 289944/O-3</t>
  </si>
  <si>
    <t>Exercício: 2022</t>
  </si>
  <si>
    <r>
      <rPr>
        <b/>
        <u/>
        <sz val="10"/>
        <rFont val="Times New Roman"/>
        <family val="1"/>
      </rPr>
      <t>NOTA EXPLICATIVA</t>
    </r>
    <r>
      <rPr>
        <sz val="10"/>
        <rFont val="Times New Roman"/>
        <family val="1"/>
      </rPr>
      <t xml:space="preserve">: HÁ DIFERENÇA NOS % DOS QUADROS DO ENSINO, ENTRE AS METODOLOGIAS AUDESP/TCESP E STN, SENDO QUE OS CÁLCULOS DA STN SOMAM OS ITENS 14 </t>
    </r>
    <r>
      <rPr>
        <b/>
        <sz val="10"/>
        <color indexed="10"/>
        <rFont val="Times New Roman"/>
        <family val="1"/>
      </rPr>
      <t>+</t>
    </r>
    <r>
      <rPr>
        <sz val="10"/>
        <rFont val="Times New Roman"/>
        <family val="1"/>
      </rPr>
      <t xml:space="preserve"> 23.1 </t>
    </r>
    <r>
      <rPr>
        <b/>
        <sz val="10"/>
        <color indexed="10"/>
        <rFont val="Times New Roman"/>
        <family val="1"/>
      </rPr>
      <t>+</t>
    </r>
    <r>
      <rPr>
        <sz val="10"/>
        <rFont val="Times New Roman"/>
        <family val="1"/>
      </rPr>
      <t xml:space="preserve"> 26 </t>
    </r>
    <r>
      <rPr>
        <b/>
        <sz val="10"/>
        <color indexed="10"/>
        <rFont val="Times New Roman"/>
        <family val="1"/>
      </rPr>
      <t>–</t>
    </r>
    <r>
      <rPr>
        <sz val="10"/>
        <rFont val="Times New Roman"/>
        <family val="1"/>
      </rPr>
      <t xml:space="preserve"> 28 </t>
    </r>
    <r>
      <rPr>
        <b/>
        <sz val="10"/>
        <color indexed="10"/>
        <rFont val="Times New Roman"/>
        <family val="1"/>
      </rPr>
      <t>–</t>
    </r>
    <r>
      <rPr>
        <sz val="10"/>
        <rFont val="Times New Roman"/>
        <family val="1"/>
      </rPr>
      <t xml:space="preserve"> 31, O QUE DIFERE PELO FATO DE COMPUTAR AS DESPESAS TOTAIS COM FUNDEB (14), SUPERÁVIT DO FUNDEB APLICADO ATÉ O 1º QUADRIMESTRE (23.1), TOTAL DAS DESPESAS COM ENSINO (26), DEDUZINDO O RESULTADO DO FUNDEB (28) E RP CANCELADOS (31), ENQUANTO QUE À AUDESP CONSIDERA O TOTAL COM ENSINO </t>
    </r>
    <r>
      <rPr>
        <b/>
        <sz val="10"/>
        <color indexed="10"/>
        <rFont val="Times New Roman"/>
        <family val="1"/>
      </rPr>
      <t>mais</t>
    </r>
    <r>
      <rPr>
        <sz val="10"/>
        <rFont val="Times New Roman"/>
        <family val="1"/>
      </rPr>
      <t xml:space="preserve"> AS RETENÇÕES DO FUNDEB </t>
    </r>
    <r>
      <rPr>
        <b/>
        <sz val="10"/>
        <color indexed="10"/>
        <rFont val="Times New Roman"/>
        <family val="1"/>
      </rPr>
      <t>menos</t>
    </r>
    <r>
      <rPr>
        <sz val="10"/>
        <rFont val="Times New Roman"/>
        <family val="1"/>
      </rPr>
      <t xml:space="preserve"> OS GANHOS EM APLICAÇÕES FINANCEIRAS.</t>
    </r>
  </si>
  <si>
    <t>CRC - SP 321123/O-4</t>
  </si>
  <si>
    <t>HELENO DA SILVA LUIZ JUNIOR</t>
  </si>
  <si>
    <t>SECRETÁRIO MUNICIPAL DE EDUCAÇÃO</t>
  </si>
  <si>
    <r>
      <t>3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</si>
</sst>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(* #,##0.00_);_(* \(#,##0.00\);_(* &quot;-&quot;??_);_(@_)"/>
  </numFmts>
  <fonts count="26" x14ac:knownFonts="1">
    <font>
      <sz val="10"/>
      <name val="Arial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i/>
      <sz val="10"/>
      <color indexed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Times New Roman"/>
      <family val="1"/>
    </font>
    <font>
      <sz val="9"/>
      <name val="Times New Roman"/>
      <family val="1"/>
    </font>
    <font>
      <sz val="9.5"/>
      <name val="Times New Roman"/>
      <family val="1"/>
    </font>
    <font>
      <sz val="10"/>
      <name val="Calibri Light"/>
      <family val="2"/>
    </font>
    <font>
      <sz val="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0"/>
      <color indexed="10"/>
      <name val="Times New Roman"/>
      <family val="1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  <font>
      <sz val="9.5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2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85">
    <xf numFmtId="0" fontId="0" fillId="0" borderId="0" xfId="0"/>
    <xf numFmtId="43" fontId="1" fillId="0" borderId="2" xfId="22" applyNumberFormat="1" applyFont="1" applyFill="1" applyBorder="1" applyAlignment="1"/>
    <xf numFmtId="43" fontId="2" fillId="0" borderId="0" xfId="1" applyNumberFormat="1" applyFont="1" applyFill="1" applyAlignment="1"/>
    <xf numFmtId="43" fontId="2" fillId="0" borderId="2" xfId="1" applyNumberFormat="1" applyFont="1" applyBorder="1" applyAlignment="1">
      <alignment horizontal="left" vertical="top" wrapText="1"/>
    </xf>
    <xf numFmtId="43" fontId="1" fillId="0" borderId="1" xfId="22" applyNumberFormat="1" applyFont="1" applyFill="1" applyBorder="1" applyAlignment="1"/>
    <xf numFmtId="43" fontId="1" fillId="0" borderId="3" xfId="22" applyNumberFormat="1" applyFont="1" applyFill="1" applyBorder="1" applyAlignment="1"/>
    <xf numFmtId="43" fontId="5" fillId="0" borderId="2" xfId="1" applyNumberFormat="1" applyFont="1" applyBorder="1" applyAlignment="1">
      <alignment horizontal="left" vertical="top" wrapText="1"/>
    </xf>
    <xf numFmtId="43" fontId="1" fillId="0" borderId="0" xfId="22" applyNumberFormat="1" applyFont="1" applyFill="1" applyBorder="1" applyAlignment="1"/>
    <xf numFmtId="43" fontId="1" fillId="0" borderId="4" xfId="22" applyNumberFormat="1" applyFont="1" applyFill="1" applyBorder="1" applyAlignment="1"/>
    <xf numFmtId="43" fontId="1" fillId="0" borderId="5" xfId="22" applyNumberFormat="1" applyFont="1" applyFill="1" applyBorder="1" applyAlignment="1"/>
    <xf numFmtId="43" fontId="2" fillId="0" borderId="6" xfId="1" applyNumberFormat="1" applyFont="1" applyBorder="1" applyAlignment="1">
      <alignment horizontal="left" vertical="top" wrapText="1"/>
    </xf>
    <xf numFmtId="43" fontId="2" fillId="0" borderId="6" xfId="1" applyNumberFormat="1" applyFont="1" applyFill="1" applyBorder="1" applyAlignment="1"/>
    <xf numFmtId="43" fontId="1" fillId="0" borderId="1" xfId="22" applyNumberFormat="1" applyFont="1" applyFill="1" applyBorder="1" applyAlignment="1">
      <alignment horizontal="right"/>
    </xf>
    <xf numFmtId="43" fontId="1" fillId="0" borderId="3" xfId="22" applyNumberFormat="1" applyFont="1" applyFill="1" applyBorder="1" applyAlignment="1">
      <alignment horizontal="right"/>
    </xf>
    <xf numFmtId="43" fontId="1" fillId="0" borderId="0" xfId="22" applyNumberFormat="1" applyFont="1" applyFill="1" applyBorder="1" applyAlignment="1">
      <alignment horizontal="right"/>
    </xf>
    <xf numFmtId="43" fontId="1" fillId="0" borderId="2" xfId="22" applyNumberFormat="1" applyFont="1" applyFill="1" applyBorder="1" applyAlignment="1">
      <alignment horizontal="right"/>
    </xf>
    <xf numFmtId="43" fontId="1" fillId="0" borderId="7" xfId="22" applyNumberFormat="1" applyFont="1" applyFill="1" applyBorder="1" applyAlignment="1"/>
    <xf numFmtId="43" fontId="1" fillId="0" borderId="6" xfId="22" applyNumberFormat="1" applyFont="1" applyFill="1" applyBorder="1" applyAlignment="1"/>
    <xf numFmtId="43" fontId="2" fillId="0" borderId="0" xfId="1" applyNumberFormat="1" applyFont="1" applyFill="1" applyBorder="1" applyAlignment="1">
      <alignment horizontal="left" vertical="top" wrapText="1"/>
    </xf>
    <xf numFmtId="43" fontId="1" fillId="0" borderId="8" xfId="22" applyNumberFormat="1" applyFont="1" applyBorder="1" applyAlignment="1"/>
    <xf numFmtId="43" fontId="1" fillId="0" borderId="9" xfId="22" applyNumberFormat="1" applyFont="1" applyBorder="1" applyAlignment="1"/>
    <xf numFmtId="43" fontId="1" fillId="0" borderId="11" xfId="22" applyNumberFormat="1" applyFont="1" applyBorder="1" applyAlignment="1"/>
    <xf numFmtId="43" fontId="1" fillId="0" borderId="0" xfId="22" applyNumberFormat="1" applyFont="1" applyAlignment="1"/>
    <xf numFmtId="43" fontId="1" fillId="0" borderId="5" xfId="22" applyNumberFormat="1" applyFont="1" applyBorder="1" applyAlignment="1"/>
    <xf numFmtId="43" fontId="1" fillId="0" borderId="13" xfId="22" applyNumberFormat="1" applyFont="1" applyBorder="1" applyAlignment="1"/>
    <xf numFmtId="43" fontId="1" fillId="0" borderId="4" xfId="22" applyNumberFormat="1" applyFont="1" applyBorder="1" applyAlignment="1"/>
    <xf numFmtId="43" fontId="2" fillId="0" borderId="9" xfId="1" applyNumberFormat="1" applyFont="1" applyBorder="1" applyAlignment="1">
      <alignment horizontal="right" vertical="top" wrapText="1"/>
    </xf>
    <xf numFmtId="43" fontId="2" fillId="0" borderId="9" xfId="1" applyNumberFormat="1" applyFont="1" applyFill="1" applyBorder="1" applyAlignment="1"/>
    <xf numFmtId="43" fontId="2" fillId="0" borderId="0" xfId="1" applyNumberFormat="1" applyFont="1" applyFill="1" applyBorder="1" applyAlignment="1"/>
    <xf numFmtId="43" fontId="2" fillId="0" borderId="4" xfId="1" applyNumberFormat="1" applyFont="1" applyBorder="1" applyAlignment="1">
      <alignment vertical="top" wrapText="1"/>
    </xf>
    <xf numFmtId="43" fontId="1" fillId="0" borderId="7" xfId="22" applyNumberFormat="1" applyFont="1" applyBorder="1" applyAlignment="1"/>
    <xf numFmtId="43" fontId="2" fillId="0" borderId="0" xfId="1" applyNumberFormat="1" applyFont="1" applyBorder="1" applyAlignment="1">
      <alignment vertical="top" wrapText="1"/>
    </xf>
    <xf numFmtId="43" fontId="1" fillId="0" borderId="7" xfId="22" applyNumberFormat="1" applyFont="1" applyFill="1" applyBorder="1" applyAlignment="1">
      <alignment horizontal="right"/>
    </xf>
    <xf numFmtId="43" fontId="2" fillId="0" borderId="0" xfId="1" applyNumberFormat="1" applyFont="1" applyBorder="1" applyAlignment="1">
      <alignment horizontal="left" vertical="top" wrapText="1"/>
    </xf>
    <xf numFmtId="43" fontId="2" fillId="0" borderId="0" xfId="1" applyNumberFormat="1" applyFont="1" applyFill="1" applyBorder="1" applyAlignment="1">
      <alignment horizontal="left" vertical="center" wrapText="1"/>
    </xf>
    <xf numFmtId="43" fontId="2" fillId="0" borderId="0" xfId="1" applyNumberFormat="1" applyFont="1" applyFill="1" applyBorder="1" applyAlignment="1">
      <alignment horizontal="left" vertical="center"/>
    </xf>
    <xf numFmtId="43" fontId="2" fillId="0" borderId="0" xfId="1" applyNumberFormat="1" applyFont="1" applyFill="1" applyAlignment="1">
      <alignment horizontal="left" vertical="center"/>
    </xf>
    <xf numFmtId="43" fontId="2" fillId="0" borderId="9" xfId="1" applyNumberFormat="1" applyFont="1" applyBorder="1" applyAlignment="1">
      <alignment horizontal="left" wrapText="1"/>
    </xf>
    <xf numFmtId="43" fontId="2" fillId="0" borderId="0" xfId="0" applyNumberFormat="1" applyFont="1" applyFill="1" applyAlignment="1">
      <alignment horizontal="left"/>
    </xf>
    <xf numFmtId="43" fontId="2" fillId="0" borderId="0" xfId="0" applyNumberFormat="1" applyFont="1" applyFill="1" applyAlignment="1">
      <alignment horizontal="right"/>
    </xf>
    <xf numFmtId="43" fontId="2" fillId="0" borderId="2" xfId="1" applyNumberFormat="1" applyFont="1" applyFill="1" applyBorder="1" applyAlignment="1"/>
    <xf numFmtId="43" fontId="1" fillId="0" borderId="3" xfId="22" applyNumberFormat="1" applyFont="1" applyBorder="1" applyAlignment="1"/>
    <xf numFmtId="43" fontId="2" fillId="0" borderId="1" xfId="1" applyNumberFormat="1" applyFont="1" applyFill="1" applyBorder="1" applyAlignment="1"/>
    <xf numFmtId="43" fontId="3" fillId="0" borderId="0" xfId="1" applyNumberFormat="1" applyFont="1" applyFill="1" applyBorder="1" applyAlignment="1"/>
    <xf numFmtId="43" fontId="6" fillId="0" borderId="0" xfId="1" applyNumberFormat="1" applyFont="1" applyFill="1" applyAlignment="1">
      <alignment horizontal="left"/>
    </xf>
    <xf numFmtId="43" fontId="4" fillId="0" borderId="0" xfId="1" applyNumberFormat="1" applyFont="1" applyFill="1" applyAlignment="1"/>
    <xf numFmtId="43" fontId="2" fillId="0" borderId="0" xfId="1" applyNumberFormat="1" applyFont="1" applyFill="1" applyAlignment="1">
      <alignment horizontal="left" vertical="top" wrapText="1"/>
    </xf>
    <xf numFmtId="43" fontId="8" fillId="0" borderId="0" xfId="1" applyNumberFormat="1" applyFont="1" applyFill="1" applyAlignment="1"/>
    <xf numFmtId="43" fontId="2" fillId="0" borderId="0" xfId="1" applyNumberFormat="1" applyFont="1" applyFill="1" applyAlignment="1">
      <alignment horizontal="left"/>
    </xf>
    <xf numFmtId="43" fontId="4" fillId="0" borderId="0" xfId="1" applyNumberFormat="1" applyFont="1" applyFill="1" applyAlignment="1">
      <alignment horizontal="left"/>
    </xf>
    <xf numFmtId="43" fontId="24" fillId="0" borderId="0" xfId="1" applyNumberFormat="1" applyFont="1" applyFill="1" applyAlignment="1"/>
    <xf numFmtId="43" fontId="2" fillId="0" borderId="0" xfId="1" applyNumberFormat="1" applyFont="1" applyFill="1" applyAlignment="1">
      <alignment horizontal="center"/>
    </xf>
    <xf numFmtId="43" fontId="2" fillId="0" borderId="0" xfId="1" applyNumberFormat="1" applyFont="1" applyFill="1" applyAlignment="1">
      <alignment horizontal="right"/>
    </xf>
    <xf numFmtId="43" fontId="2" fillId="0" borderId="0" xfId="3" applyNumberFormat="1" applyFont="1" applyFill="1" applyBorder="1" applyAlignment="1">
      <alignment vertical="center"/>
    </xf>
    <xf numFmtId="43" fontId="2" fillId="0" borderId="0" xfId="3" applyNumberFormat="1" applyFont="1" applyFill="1" applyBorder="1" applyAlignment="1">
      <alignment horizontal="center"/>
    </xf>
    <xf numFmtId="0" fontId="2" fillId="0" borderId="2" xfId="1" applyNumberFormat="1" applyFont="1" applyBorder="1" applyAlignment="1">
      <alignment horizontal="left" vertical="top" wrapText="1"/>
    </xf>
    <xf numFmtId="0" fontId="2" fillId="0" borderId="5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right" vertical="top" wrapText="1"/>
    </xf>
    <xf numFmtId="0" fontId="2" fillId="0" borderId="9" xfId="1" applyFont="1" applyBorder="1" applyAlignment="1">
      <alignment horizontal="right" vertical="top" wrapText="1"/>
    </xf>
    <xf numFmtId="0" fontId="2" fillId="0" borderId="8" xfId="1" applyFont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0" borderId="8" xfId="1" applyFont="1" applyBorder="1" applyAlignment="1">
      <alignment horizontal="left" vertical="top" wrapText="1"/>
    </xf>
    <xf numFmtId="43" fontId="1" fillId="0" borderId="2" xfId="22" applyNumberFormat="1" applyFont="1" applyBorder="1" applyAlignment="1"/>
    <xf numFmtId="0" fontId="2" fillId="0" borderId="3" xfId="1" applyFont="1" applyBorder="1" applyAlignment="1">
      <alignment horizontal="justify" vertical="top"/>
    </xf>
    <xf numFmtId="0" fontId="2" fillId="0" borderId="2" xfId="1" applyFont="1" applyBorder="1" applyAlignment="1">
      <alignment horizontal="justify" vertical="top"/>
    </xf>
    <xf numFmtId="43" fontId="1" fillId="0" borderId="0" xfId="22" applyNumberFormat="1" applyFont="1" applyBorder="1" applyAlignment="1"/>
    <xf numFmtId="0" fontId="2" fillId="0" borderId="7" xfId="1" applyFont="1" applyBorder="1" applyAlignment="1">
      <alignment horizontal="justify" vertical="top"/>
    </xf>
    <xf numFmtId="0" fontId="2" fillId="0" borderId="3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2" fillId="0" borderId="7" xfId="1" applyFont="1" applyBorder="1" applyAlignment="1">
      <alignment vertical="top"/>
    </xf>
    <xf numFmtId="43" fontId="1" fillId="0" borderId="14" xfId="22" applyNumberFormat="1" applyFont="1" applyBorder="1" applyAlignment="1"/>
    <xf numFmtId="43" fontId="1" fillId="0" borderId="15" xfId="22" applyNumberFormat="1" applyFont="1" applyBorder="1" applyAlignment="1"/>
    <xf numFmtId="0" fontId="2" fillId="0" borderId="12" xfId="1" applyFont="1" applyBorder="1" applyAlignment="1">
      <alignment horizontal="justify" vertical="top"/>
    </xf>
    <xf numFmtId="43" fontId="1" fillId="0" borderId="6" xfId="22" applyNumberFormat="1" applyFont="1" applyBorder="1" applyAlignment="1"/>
    <xf numFmtId="0" fontId="2" fillId="0" borderId="4" xfId="1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43" fontId="2" fillId="0" borderId="7" xfId="1" applyNumberFormat="1" applyFont="1" applyFill="1" applyBorder="1" applyAlignment="1"/>
    <xf numFmtId="0" fontId="2" fillId="0" borderId="5" xfId="1" applyNumberFormat="1" applyFont="1" applyBorder="1" applyAlignment="1">
      <alignment vertical="top" wrapText="1"/>
    </xf>
    <xf numFmtId="43" fontId="2" fillId="0" borderId="0" xfId="1" applyNumberFormat="1" applyFont="1" applyBorder="1" applyAlignment="1">
      <alignment horizontal="left" vertical="center" wrapText="1"/>
    </xf>
    <xf numFmtId="43" fontId="2" fillId="0" borderId="5" xfId="1" applyNumberFormat="1" applyFont="1" applyBorder="1" applyAlignment="1">
      <alignment vertical="top" wrapText="1"/>
    </xf>
    <xf numFmtId="43" fontId="2" fillId="0" borderId="9" xfId="1" applyNumberFormat="1" applyFont="1" applyBorder="1" applyAlignment="1">
      <alignment vertical="top" wrapText="1"/>
    </xf>
    <xf numFmtId="0" fontId="2" fillId="0" borderId="3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11" xfId="1" applyFont="1" applyBorder="1" applyAlignment="1">
      <alignment horizontal="left" wrapText="1"/>
    </xf>
    <xf numFmtId="0" fontId="5" fillId="0" borderId="11" xfId="1" applyFont="1" applyBorder="1" applyAlignment="1">
      <alignment horizontal="left" wrapText="1"/>
    </xf>
    <xf numFmtId="0" fontId="2" fillId="0" borderId="4" xfId="1" applyNumberFormat="1" applyFont="1" applyBorder="1" applyAlignment="1">
      <alignment vertical="top" wrapText="1"/>
    </xf>
    <xf numFmtId="0" fontId="2" fillId="0" borderId="11" xfId="1" applyFont="1" applyBorder="1" applyAlignment="1">
      <alignment horizontal="left" vertical="top"/>
    </xf>
    <xf numFmtId="0" fontId="2" fillId="0" borderId="3" xfId="1" applyNumberFormat="1" applyFont="1" applyBorder="1" applyAlignment="1">
      <alignment vertical="top" wrapText="1"/>
    </xf>
    <xf numFmtId="0" fontId="2" fillId="0" borderId="14" xfId="1" applyFont="1" applyBorder="1" applyAlignment="1">
      <alignment horizontal="left" wrapText="1"/>
    </xf>
    <xf numFmtId="0" fontId="2" fillId="0" borderId="9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  <xf numFmtId="0" fontId="2" fillId="0" borderId="0" xfId="1" applyNumberFormat="1" applyFont="1" applyFill="1" applyBorder="1" applyAlignment="1"/>
    <xf numFmtId="0" fontId="16" fillId="0" borderId="0" xfId="1" applyFont="1" applyAlignment="1"/>
    <xf numFmtId="0" fontId="3" fillId="0" borderId="0" xfId="1" applyAlignment="1"/>
    <xf numFmtId="0" fontId="13" fillId="0" borderId="0" xfId="1" applyFont="1" applyAlignment="1">
      <alignment vertical="top"/>
    </xf>
    <xf numFmtId="0" fontId="1" fillId="0" borderId="0" xfId="1" applyFont="1" applyAlignment="1">
      <alignment vertical="center"/>
    </xf>
    <xf numFmtId="43" fontId="24" fillId="0" borderId="0" xfId="1" applyNumberFormat="1" applyFont="1" applyFill="1" applyBorder="1" applyAlignment="1"/>
    <xf numFmtId="0" fontId="24" fillId="0" borderId="1" xfId="1" applyFont="1" applyBorder="1" applyAlignment="1">
      <alignment horizontal="left" vertical="top" wrapText="1"/>
    </xf>
    <xf numFmtId="0" fontId="24" fillId="0" borderId="1" xfId="1" applyFont="1" applyBorder="1" applyAlignment="1">
      <alignment wrapText="1"/>
    </xf>
    <xf numFmtId="0" fontId="25" fillId="0" borderId="1" xfId="1" applyFont="1" applyBorder="1" applyAlignment="1">
      <alignment wrapText="1"/>
    </xf>
    <xf numFmtId="43" fontId="24" fillId="0" borderId="0" xfId="3" applyNumberFormat="1" applyFont="1" applyFill="1" applyBorder="1" applyAlignment="1">
      <alignment horizontal="center"/>
    </xf>
    <xf numFmtId="43" fontId="19" fillId="0" borderId="0" xfId="1" applyNumberFormat="1" applyFont="1" applyFill="1" applyBorder="1" applyAlignment="1"/>
    <xf numFmtId="43" fontId="20" fillId="0" borderId="0" xfId="1" applyNumberFormat="1" applyFont="1" applyFill="1" applyBorder="1" applyAlignment="1"/>
    <xf numFmtId="43" fontId="1" fillId="0" borderId="0" xfId="1" applyNumberFormat="1" applyFont="1" applyFill="1" applyAlignment="1">
      <alignment horizontal="left" vertical="top" wrapText="1"/>
    </xf>
    <xf numFmtId="43" fontId="1" fillId="0" borderId="0" xfId="1" applyNumberFormat="1" applyFont="1" applyFill="1" applyAlignment="1"/>
    <xf numFmtId="43" fontId="1" fillId="0" borderId="0" xfId="1" applyNumberFormat="1" applyFont="1" applyFill="1" applyBorder="1" applyAlignment="1"/>
    <xf numFmtId="43" fontId="4" fillId="0" borderId="2" xfId="1" applyNumberFormat="1" applyFont="1" applyFill="1" applyBorder="1" applyAlignment="1">
      <alignment horizontal="center" vertical="center"/>
    </xf>
    <xf numFmtId="43" fontId="4" fillId="0" borderId="5" xfId="1" applyNumberFormat="1" applyFont="1" applyFill="1" applyBorder="1" applyAlignment="1">
      <alignment horizontal="center" vertical="center" wrapText="1"/>
    </xf>
    <xf numFmtId="43" fontId="4" fillId="0" borderId="3" xfId="1" applyNumberFormat="1" applyFont="1" applyFill="1" applyBorder="1" applyAlignment="1"/>
    <xf numFmtId="43" fontId="4" fillId="0" borderId="2" xfId="1" applyNumberFormat="1" applyFont="1" applyFill="1" applyBorder="1" applyAlignment="1">
      <alignment horizontal="center"/>
    </xf>
    <xf numFmtId="43" fontId="4" fillId="0" borderId="7" xfId="1" applyNumberFormat="1" applyFont="1" applyFill="1" applyBorder="1" applyAlignment="1"/>
    <xf numFmtId="0" fontId="2" fillId="0" borderId="0" xfId="1" applyFont="1" applyBorder="1" applyAlignment="1">
      <alignment horizontal="right" vertical="top" wrapText="1"/>
    </xf>
    <xf numFmtId="4" fontId="2" fillId="2" borderId="0" xfId="1" applyNumberFormat="1" applyFont="1" applyFill="1" applyAlignment="1">
      <alignment horizontal="left"/>
    </xf>
    <xf numFmtId="4" fontId="2" fillId="2" borderId="0" xfId="1" applyNumberFormat="1" applyFont="1" applyFill="1"/>
    <xf numFmtId="0" fontId="3" fillId="2" borderId="0" xfId="1" applyFill="1"/>
    <xf numFmtId="43" fontId="3" fillId="0" borderId="0" xfId="1" applyNumberFormat="1"/>
    <xf numFmtId="0" fontId="2" fillId="2" borderId="0" xfId="1" applyFont="1" applyFill="1" applyAlignment="1">
      <alignment horizontal="left"/>
    </xf>
    <xf numFmtId="4" fontId="2" fillId="2" borderId="0" xfId="1" applyNumberFormat="1" applyFont="1" applyFill="1" applyAlignment="1">
      <alignment horizontal="left" vertical="center"/>
    </xf>
    <xf numFmtId="0" fontId="2" fillId="2" borderId="0" xfId="1" applyFont="1" applyFill="1"/>
    <xf numFmtId="4" fontId="2" fillId="2" borderId="0" xfId="1" applyNumberFormat="1" applyFont="1" applyFill="1" applyAlignment="1">
      <alignment vertical="center"/>
    </xf>
    <xf numFmtId="4" fontId="17" fillId="2" borderId="0" xfId="1" applyNumberFormat="1" applyFont="1" applyFill="1" applyAlignment="1">
      <alignment vertical="center"/>
    </xf>
    <xf numFmtId="4" fontId="3" fillId="2" borderId="0" xfId="1" applyNumberFormat="1" applyFill="1" applyAlignment="1">
      <alignment vertical="center"/>
    </xf>
    <xf numFmtId="0" fontId="17" fillId="2" borderId="0" xfId="1" applyFont="1" applyFill="1"/>
    <xf numFmtId="0" fontId="14" fillId="0" borderId="0" xfId="1" applyNumberFormat="1" applyFont="1" applyFill="1" applyBorder="1" applyAlignment="1"/>
    <xf numFmtId="43" fontId="4" fillId="0" borderId="10" xfId="1" applyNumberFormat="1" applyFont="1" applyFill="1" applyBorder="1" applyAlignment="1">
      <alignment horizontal="center"/>
    </xf>
    <xf numFmtId="43" fontId="4" fillId="0" borderId="3" xfId="1" applyNumberFormat="1" applyFont="1" applyFill="1" applyBorder="1" applyAlignment="1">
      <alignment horizontal="center"/>
    </xf>
    <xf numFmtId="43" fontId="4" fillId="0" borderId="1" xfId="1" applyNumberFormat="1" applyFont="1" applyFill="1" applyBorder="1" applyAlignment="1">
      <alignment horizontal="center"/>
    </xf>
    <xf numFmtId="43" fontId="4" fillId="0" borderId="7" xfId="1" applyNumberFormat="1" applyFont="1" applyFill="1" applyBorder="1" applyAlignment="1">
      <alignment horizontal="center"/>
    </xf>
    <xf numFmtId="43" fontId="4" fillId="0" borderId="3" xfId="1" applyNumberFormat="1" applyFont="1" applyFill="1" applyBorder="1" applyAlignment="1">
      <alignment horizontal="center" vertical="center"/>
    </xf>
    <xf numFmtId="43" fontId="1" fillId="0" borderId="3" xfId="22" applyFont="1" applyBorder="1" applyAlignment="1">
      <alignment horizontal="left" wrapText="1"/>
    </xf>
    <xf numFmtId="43" fontId="1" fillId="0" borderId="2" xfId="22" applyFont="1" applyBorder="1" applyAlignment="1">
      <alignment horizontal="left" wrapText="1"/>
    </xf>
    <xf numFmtId="43" fontId="1" fillId="0" borderId="2" xfId="22" applyFont="1" applyBorder="1" applyAlignment="1">
      <alignment wrapText="1"/>
    </xf>
    <xf numFmtId="43" fontId="1" fillId="0" borderId="7" xfId="22" applyFont="1" applyBorder="1" applyAlignment="1">
      <alignment wrapText="1"/>
    </xf>
    <xf numFmtId="43" fontId="1" fillId="0" borderId="5" xfId="22" applyFont="1" applyFill="1" applyBorder="1" applyAlignment="1"/>
    <xf numFmtId="43" fontId="22" fillId="0" borderId="2" xfId="1" applyNumberFormat="1" applyFont="1" applyFill="1" applyBorder="1" applyAlignment="1">
      <alignment horizontal="center"/>
    </xf>
    <xf numFmtId="43" fontId="1" fillId="0" borderId="0" xfId="22" applyFont="1" applyAlignment="1">
      <alignment horizontal="right" vertical="top" wrapText="1"/>
    </xf>
    <xf numFmtId="43" fontId="1" fillId="0" borderId="3" xfId="22" applyFont="1" applyBorder="1" applyAlignment="1">
      <alignment horizontal="right" vertical="top" wrapText="1"/>
    </xf>
    <xf numFmtId="43" fontId="1" fillId="0" borderId="2" xfId="22" applyFont="1" applyBorder="1" applyAlignment="1">
      <alignment horizontal="right" vertical="top" wrapText="1"/>
    </xf>
    <xf numFmtId="43" fontId="1" fillId="0" borderId="15" xfId="22" applyFont="1" applyBorder="1" applyAlignment="1">
      <alignment horizontal="right" vertical="top" wrapText="1"/>
    </xf>
    <xf numFmtId="43" fontId="1" fillId="0" borderId="7" xfId="22" applyFont="1" applyBorder="1" applyAlignment="1">
      <alignment horizontal="right" vertical="top" wrapText="1"/>
    </xf>
    <xf numFmtId="43" fontId="2" fillId="0" borderId="2" xfId="11" applyFont="1" applyBorder="1" applyAlignment="1">
      <alignment horizontal="right" vertical="top" wrapText="1"/>
    </xf>
    <xf numFmtId="43" fontId="2" fillId="0" borderId="7" xfId="11" applyFont="1" applyBorder="1" applyAlignment="1">
      <alignment horizontal="right" vertical="top" wrapText="1"/>
    </xf>
    <xf numFmtId="43" fontId="4" fillId="0" borderId="3" xfId="1" applyNumberFormat="1" applyFont="1" applyFill="1" applyBorder="1" applyAlignment="1">
      <alignment horizontal="center" vertical="center" wrapText="1"/>
    </xf>
    <xf numFmtId="43" fontId="4" fillId="0" borderId="2" xfId="1" applyNumberFormat="1" applyFont="1" applyFill="1" applyBorder="1" applyAlignment="1">
      <alignment horizontal="center" vertical="center"/>
    </xf>
    <xf numFmtId="43" fontId="4" fillId="0" borderId="4" xfId="1" applyNumberFormat="1" applyFont="1" applyFill="1" applyBorder="1" applyAlignment="1">
      <alignment horizontal="center" vertical="center" wrapText="1"/>
    </xf>
    <xf numFmtId="43" fontId="4" fillId="0" borderId="13" xfId="1" applyNumberFormat="1" applyFont="1" applyFill="1" applyBorder="1" applyAlignment="1">
      <alignment horizontal="center" vertical="center" wrapText="1"/>
    </xf>
    <xf numFmtId="43" fontId="7" fillId="0" borderId="4" xfId="1" applyNumberFormat="1" applyFont="1" applyFill="1" applyBorder="1" applyAlignment="1">
      <alignment horizontal="center" vertical="center"/>
    </xf>
    <xf numFmtId="43" fontId="7" fillId="0" borderId="6" xfId="1" applyNumberFormat="1" applyFont="1" applyFill="1" applyBorder="1" applyAlignment="1">
      <alignment horizontal="center" vertical="center"/>
    </xf>
    <xf numFmtId="43" fontId="7" fillId="0" borderId="13" xfId="1" applyNumberFormat="1" applyFont="1" applyFill="1" applyBorder="1" applyAlignment="1">
      <alignment horizontal="center" vertical="center"/>
    </xf>
    <xf numFmtId="43" fontId="2" fillId="0" borderId="0" xfId="1" applyNumberFormat="1" applyFont="1" applyFill="1" applyAlignment="1">
      <alignment horizontal="left"/>
    </xf>
    <xf numFmtId="43" fontId="4" fillId="0" borderId="6" xfId="1" applyNumberFormat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43" fontId="11" fillId="0" borderId="7" xfId="0" applyNumberFormat="1" applyFont="1" applyFill="1" applyBorder="1" applyAlignment="1">
      <alignment horizontal="center" vertical="center" wrapText="1"/>
    </xf>
    <xf numFmtId="43" fontId="4" fillId="0" borderId="9" xfId="1" applyNumberFormat="1" applyFont="1" applyFill="1" applyBorder="1" applyAlignment="1">
      <alignment horizontal="center" vertical="center" wrapText="1"/>
    </xf>
    <xf numFmtId="43" fontId="4" fillId="0" borderId="15" xfId="1" applyNumberFormat="1" applyFont="1" applyFill="1" applyBorder="1" applyAlignment="1">
      <alignment horizontal="center" vertical="center" wrapText="1"/>
    </xf>
    <xf numFmtId="43" fontId="4" fillId="0" borderId="3" xfId="1" applyNumberFormat="1" applyFont="1" applyFill="1" applyBorder="1" applyAlignment="1">
      <alignment horizontal="center" vertical="center"/>
    </xf>
    <xf numFmtId="43" fontId="11" fillId="0" borderId="2" xfId="0" applyNumberFormat="1" applyFont="1" applyFill="1" applyBorder="1" applyAlignment="1">
      <alignment vertical="center"/>
    </xf>
    <xf numFmtId="43" fontId="11" fillId="0" borderId="7" xfId="0" applyNumberFormat="1" applyFont="1" applyFill="1" applyBorder="1" applyAlignment="1">
      <alignment vertical="center"/>
    </xf>
    <xf numFmtId="43" fontId="4" fillId="0" borderId="10" xfId="1" applyNumberFormat="1" applyFont="1" applyFill="1" applyBorder="1" applyAlignment="1">
      <alignment horizontal="center" vertical="center"/>
    </xf>
    <xf numFmtId="43" fontId="4" fillId="0" borderId="1" xfId="1" applyNumberFormat="1" applyFont="1" applyFill="1" applyBorder="1" applyAlignment="1">
      <alignment horizontal="center" vertical="center"/>
    </xf>
    <xf numFmtId="43" fontId="11" fillId="0" borderId="1" xfId="0" applyNumberFormat="1" applyFont="1" applyFill="1" applyBorder="1" applyAlignment="1">
      <alignment vertical="center"/>
    </xf>
    <xf numFmtId="43" fontId="11" fillId="0" borderId="12" xfId="0" applyNumberFormat="1" applyFont="1" applyFill="1" applyBorder="1" applyAlignment="1">
      <alignment vertical="center"/>
    </xf>
    <xf numFmtId="0" fontId="2" fillId="2" borderId="0" xfId="1" applyFont="1" applyFill="1" applyAlignment="1">
      <alignment horizontal="left"/>
    </xf>
    <xf numFmtId="0" fontId="2" fillId="0" borderId="4" xfId="1" applyNumberFormat="1" applyFont="1" applyBorder="1" applyAlignment="1">
      <alignment horizontal="left" vertical="top" wrapText="1"/>
    </xf>
    <xf numFmtId="0" fontId="2" fillId="0" borderId="6" xfId="1" applyNumberFormat="1" applyFont="1" applyBorder="1" applyAlignment="1">
      <alignment horizontal="left" vertical="top" wrapText="1"/>
    </xf>
    <xf numFmtId="0" fontId="2" fillId="0" borderId="13" xfId="1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wrapText="1"/>
    </xf>
    <xf numFmtId="0" fontId="2" fillId="0" borderId="0" xfId="1" applyFont="1" applyBorder="1" applyAlignment="1">
      <alignment horizontal="left" wrapText="1"/>
    </xf>
    <xf numFmtId="0" fontId="2" fillId="0" borderId="11" xfId="1" applyFont="1" applyBorder="1" applyAlignment="1">
      <alignment horizontal="left" wrapText="1"/>
    </xf>
    <xf numFmtId="43" fontId="11" fillId="0" borderId="2" xfId="0" applyNumberFormat="1" applyFont="1" applyFill="1" applyBorder="1" applyAlignment="1">
      <alignment horizontal="center" vertical="center" wrapText="1"/>
    </xf>
    <xf numFmtId="43" fontId="4" fillId="0" borderId="12" xfId="1" applyNumberFormat="1" applyFont="1" applyFill="1" applyBorder="1" applyAlignment="1">
      <alignment horizontal="center" vertical="center"/>
    </xf>
    <xf numFmtId="0" fontId="15" fillId="0" borderId="12" xfId="1" applyFont="1" applyBorder="1" applyAlignment="1">
      <alignment horizontal="left" vertical="center" wrapText="1"/>
    </xf>
    <xf numFmtId="0" fontId="15" fillId="0" borderId="15" xfId="1" applyFont="1" applyBorder="1" applyAlignment="1">
      <alignment horizontal="left" vertical="center" wrapText="1"/>
    </xf>
    <xf numFmtId="0" fontId="2" fillId="0" borderId="0" xfId="1" applyNumberFormat="1" applyFont="1" applyFill="1" applyBorder="1" applyAlignment="1">
      <alignment horizontal="left" wrapText="1"/>
    </xf>
    <xf numFmtId="0" fontId="2" fillId="0" borderId="0" xfId="1" applyNumberFormat="1" applyFont="1" applyFill="1" applyBorder="1" applyAlignment="1">
      <alignment horizontal="justify" vertical="justify" wrapText="1"/>
    </xf>
    <xf numFmtId="4" fontId="2" fillId="2" borderId="0" xfId="1" applyNumberFormat="1" applyFont="1" applyFill="1" applyAlignment="1">
      <alignment horizontal="left"/>
    </xf>
    <xf numFmtId="4" fontId="2" fillId="2" borderId="0" xfId="1" applyNumberFormat="1" applyFont="1" applyFill="1" applyAlignment="1">
      <alignment horizontal="left" vertical="center"/>
    </xf>
  </cellXfs>
  <cellStyles count="23">
    <cellStyle name="Normal" xfId="0" builtinId="0"/>
    <cellStyle name="Normal 2" xfId="1"/>
    <cellStyle name="Normal 2 2" xfId="2"/>
    <cellStyle name="Normal 3" xfId="3"/>
    <cellStyle name="Normal 3 2" xfId="4"/>
    <cellStyle name="Normal 3 2 2" xfId="5"/>
    <cellStyle name="Normal 4 2 3" xfId="6"/>
    <cellStyle name="Separador de milhares 2" xfId="7"/>
    <cellStyle name="Separador de milhares 2 2" xfId="8"/>
    <cellStyle name="Separador de milhares 8" xfId="9"/>
    <cellStyle name="Separador de milhares 8 2" xfId="10"/>
    <cellStyle name="Vírgula" xfId="11" builtinId="3"/>
    <cellStyle name="Vírgula 2" xfId="12"/>
    <cellStyle name="Vírgula 2 10" xfId="13"/>
    <cellStyle name="Vírgula 2 2" xfId="14"/>
    <cellStyle name="Vírgula 2 3" xfId="15"/>
    <cellStyle name="Vírgula 2 4" xfId="16"/>
    <cellStyle name="Vírgula 2 5" xfId="17"/>
    <cellStyle name="Vírgula 2 6" xfId="18"/>
    <cellStyle name="Vírgula 2 7" xfId="19"/>
    <cellStyle name="Vírgula 2 8" xfId="20"/>
    <cellStyle name="Vírgula 2 9" xfId="21"/>
    <cellStyle name="Vírgula 3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G239"/>
  <sheetViews>
    <sheetView showGridLines="0" tabSelected="1" zoomScaleNormal="100" workbookViewId="0"/>
  </sheetViews>
  <sheetFormatPr defaultRowHeight="11.25" customHeight="1" x14ac:dyDescent="0.2"/>
  <cols>
    <col min="1" max="1" width="92.85546875" style="43" customWidth="1"/>
    <col min="2" max="4" width="17.7109375" style="43" customWidth="1"/>
    <col min="5" max="5" width="17.5703125" style="43" customWidth="1"/>
    <col min="6" max="7" width="17.7109375" style="43" customWidth="1"/>
    <col min="8" max="16384" width="9.140625" style="43"/>
  </cols>
  <sheetData>
    <row r="1" spans="1:7" ht="12.75" x14ac:dyDescent="0.2"/>
    <row r="2" spans="1:7" ht="25.5" customHeight="1" x14ac:dyDescent="0.4">
      <c r="A2" s="106" t="s">
        <v>231</v>
      </c>
    </row>
    <row r="3" spans="1:7" ht="15.75" customHeight="1" x14ac:dyDescent="0.2">
      <c r="A3" s="107" t="s">
        <v>232</v>
      </c>
    </row>
    <row r="4" spans="1:7" ht="15.75" customHeight="1" x14ac:dyDescent="0.2">
      <c r="A4" s="107" t="s">
        <v>233</v>
      </c>
    </row>
    <row r="5" spans="1:7" ht="15.75" customHeight="1" x14ac:dyDescent="0.2">
      <c r="A5" s="107" t="s">
        <v>234</v>
      </c>
    </row>
    <row r="6" spans="1:7" ht="15.75" x14ac:dyDescent="0.25">
      <c r="A6" s="44" t="s">
        <v>46</v>
      </c>
      <c r="B6" s="44"/>
      <c r="C6" s="44"/>
      <c r="D6" s="44"/>
      <c r="E6" s="44"/>
      <c r="F6" s="44"/>
    </row>
    <row r="7" spans="1:7" ht="12.75" x14ac:dyDescent="0.2">
      <c r="A7" s="45"/>
      <c r="B7" s="45"/>
      <c r="C7" s="45"/>
      <c r="D7" s="45"/>
      <c r="E7" s="45"/>
      <c r="F7" s="45"/>
    </row>
    <row r="8" spans="1:7" s="47" customFormat="1" ht="15.75" x14ac:dyDescent="0.25">
      <c r="A8" s="108" t="s">
        <v>231</v>
      </c>
      <c r="B8" s="46"/>
      <c r="C8" s="46"/>
      <c r="D8" s="46"/>
      <c r="E8" s="46"/>
      <c r="F8" s="46"/>
    </row>
    <row r="9" spans="1:7" s="2" customFormat="1" ht="12.75" x14ac:dyDescent="0.2">
      <c r="A9" s="48" t="s">
        <v>0</v>
      </c>
      <c r="B9" s="48"/>
      <c r="C9" s="48"/>
      <c r="D9" s="48"/>
      <c r="E9" s="48"/>
      <c r="F9" s="48"/>
    </row>
    <row r="10" spans="1:7" s="2" customFormat="1" ht="12.75" x14ac:dyDescent="0.2">
      <c r="A10" s="49" t="s">
        <v>20</v>
      </c>
      <c r="B10" s="49"/>
      <c r="C10" s="49"/>
      <c r="D10" s="49"/>
      <c r="E10" s="49"/>
      <c r="F10" s="49"/>
    </row>
    <row r="11" spans="1:7" s="2" customFormat="1" ht="12.75" x14ac:dyDescent="0.2">
      <c r="A11" s="154" t="s">
        <v>1</v>
      </c>
      <c r="B11" s="154"/>
      <c r="C11" s="154"/>
      <c r="D11" s="154"/>
      <c r="E11" s="154"/>
      <c r="F11" s="154"/>
    </row>
    <row r="12" spans="1:7" s="2" customFormat="1" ht="12.75" x14ac:dyDescent="0.2">
      <c r="A12" s="109" t="s">
        <v>235</v>
      </c>
      <c r="B12" s="50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G12" s="38" t="s">
        <v>244</v>
      </c>
    </row>
    <row r="13" spans="1:7" s="2" customFormat="1" ht="12.75" hidden="1" x14ac:dyDescent="0.2">
      <c r="A13" s="154"/>
      <c r="B13" s="154"/>
      <c r="C13" s="154"/>
      <c r="D13" s="154"/>
      <c r="E13" s="154"/>
      <c r="F13" s="154"/>
    </row>
    <row r="14" spans="1:7" s="2" customFormat="1" ht="12.75" hidden="1" x14ac:dyDescent="0.2">
      <c r="A14" s="154"/>
      <c r="B14" s="154"/>
      <c r="C14" s="154"/>
      <c r="D14" s="154"/>
      <c r="E14" s="154"/>
      <c r="F14" s="154"/>
    </row>
    <row r="15" spans="1:7" s="2" customFormat="1" ht="12.75" x14ac:dyDescent="0.2">
      <c r="A15" s="48"/>
      <c r="B15" s="48"/>
      <c r="C15" s="48"/>
      <c r="D15" s="48"/>
      <c r="E15" s="48"/>
      <c r="F15" s="48"/>
    </row>
    <row r="16" spans="1:7" s="2" customFormat="1" ht="12.75" x14ac:dyDescent="0.2">
      <c r="A16" s="2" t="s">
        <v>45</v>
      </c>
      <c r="B16" s="51"/>
      <c r="C16" s="39" t="s">
        <v>29</v>
      </c>
      <c r="D16" s="52"/>
    </row>
    <row r="17" spans="1:3" s="2" customFormat="1" ht="12.75" x14ac:dyDescent="0.2">
      <c r="A17" s="151" t="s">
        <v>14</v>
      </c>
      <c r="B17" s="152"/>
      <c r="C17" s="153"/>
    </row>
    <row r="18" spans="1:3" s="2" customFormat="1" ht="12.75" x14ac:dyDescent="0.2">
      <c r="A18" s="113"/>
      <c r="B18" s="129" t="s">
        <v>2</v>
      </c>
      <c r="C18" s="130" t="s">
        <v>3</v>
      </c>
    </row>
    <row r="19" spans="1:3" s="2" customFormat="1" ht="12.75" x14ac:dyDescent="0.2">
      <c r="A19" s="114" t="s">
        <v>22</v>
      </c>
      <c r="B19" s="131" t="s">
        <v>4</v>
      </c>
      <c r="C19" s="114" t="s">
        <v>58</v>
      </c>
    </row>
    <row r="20" spans="1:3" s="2" customFormat="1" ht="12.75" x14ac:dyDescent="0.2">
      <c r="A20" s="115"/>
      <c r="B20" s="132" t="s">
        <v>5</v>
      </c>
      <c r="C20" s="132" t="s">
        <v>6</v>
      </c>
    </row>
    <row r="21" spans="1:3" s="2" customFormat="1" ht="12.75" x14ac:dyDescent="0.2">
      <c r="A21" s="55" t="s">
        <v>15</v>
      </c>
      <c r="B21" s="4">
        <f>SUM(B22:B25)</f>
        <v>374478000</v>
      </c>
      <c r="C21" s="1">
        <f>SUM(C22:C25)</f>
        <v>156123887.63999999</v>
      </c>
    </row>
    <row r="22" spans="1:3" s="2" customFormat="1" ht="12.75" x14ac:dyDescent="0.2">
      <c r="A22" s="6" t="s">
        <v>44</v>
      </c>
      <c r="B22" s="4">
        <v>151319000</v>
      </c>
      <c r="C22" s="1">
        <v>77083658.25</v>
      </c>
    </row>
    <row r="23" spans="1:3" s="2" customFormat="1" ht="12.75" x14ac:dyDescent="0.2">
      <c r="A23" s="6" t="s">
        <v>43</v>
      </c>
      <c r="B23" s="4">
        <v>50315000</v>
      </c>
      <c r="C23" s="1">
        <v>18203940.77</v>
      </c>
    </row>
    <row r="24" spans="1:3" s="2" customFormat="1" ht="12.75" x14ac:dyDescent="0.2">
      <c r="A24" s="6" t="s">
        <v>42</v>
      </c>
      <c r="B24" s="4">
        <v>123500000</v>
      </c>
      <c r="C24" s="1">
        <v>48424885.270000003</v>
      </c>
    </row>
    <row r="25" spans="1:3" s="2" customFormat="1" ht="12.75" x14ac:dyDescent="0.2">
      <c r="A25" s="3" t="s">
        <v>47</v>
      </c>
      <c r="B25" s="4">
        <v>49344000</v>
      </c>
      <c r="C25" s="1">
        <v>12411403.35</v>
      </c>
    </row>
    <row r="26" spans="1:3" s="2" customFormat="1" ht="12.75" x14ac:dyDescent="0.2">
      <c r="A26" s="55" t="s">
        <v>23</v>
      </c>
      <c r="B26" s="7">
        <f>B27+SUM(B30:B35)</f>
        <v>511817500</v>
      </c>
      <c r="C26" s="1">
        <f>C27+SUM(C30:C35)</f>
        <v>220836853.47999999</v>
      </c>
    </row>
    <row r="27" spans="1:3" s="2" customFormat="1" ht="12.75" x14ac:dyDescent="0.2">
      <c r="A27" s="3" t="s">
        <v>41</v>
      </c>
      <c r="B27" s="7">
        <f>SUM(B28:B29)</f>
        <v>89000000</v>
      </c>
      <c r="C27" s="1">
        <f>SUM(C28:C29)</f>
        <v>37591855.960000001</v>
      </c>
    </row>
    <row r="28" spans="1:3" s="2" customFormat="1" ht="12.75" x14ac:dyDescent="0.2">
      <c r="A28" s="3" t="s">
        <v>40</v>
      </c>
      <c r="B28" s="7">
        <v>82000000</v>
      </c>
      <c r="C28" s="1">
        <v>37591855.960000001</v>
      </c>
    </row>
    <row r="29" spans="1:3" s="2" customFormat="1" ht="12.75" x14ac:dyDescent="0.2">
      <c r="A29" s="3" t="s">
        <v>59</v>
      </c>
      <c r="B29" s="7">
        <v>7000000</v>
      </c>
      <c r="C29" s="1">
        <v>0</v>
      </c>
    </row>
    <row r="30" spans="1:3" s="2" customFormat="1" ht="12.75" x14ac:dyDescent="0.2">
      <c r="A30" s="3" t="s">
        <v>39</v>
      </c>
      <c r="B30" s="7">
        <v>339317500</v>
      </c>
      <c r="C30" s="1">
        <v>119151906.08</v>
      </c>
    </row>
    <row r="31" spans="1:3" s="2" customFormat="1" ht="12.75" x14ac:dyDescent="0.2">
      <c r="A31" s="3" t="s">
        <v>38</v>
      </c>
      <c r="B31" s="7"/>
      <c r="C31" s="1"/>
    </row>
    <row r="32" spans="1:3" s="2" customFormat="1" ht="12.75" x14ac:dyDescent="0.2">
      <c r="A32" s="3" t="s">
        <v>37</v>
      </c>
      <c r="B32" s="4">
        <v>2400000</v>
      </c>
      <c r="C32" s="1">
        <v>890661.77</v>
      </c>
    </row>
    <row r="33" spans="1:5" s="2" customFormat="1" ht="12.75" x14ac:dyDescent="0.2">
      <c r="A33" s="3" t="s">
        <v>36</v>
      </c>
      <c r="B33" s="4">
        <v>1100000</v>
      </c>
      <c r="C33" s="1">
        <v>45058.2</v>
      </c>
    </row>
    <row r="34" spans="1:5" s="2" customFormat="1" ht="12.75" x14ac:dyDescent="0.2">
      <c r="A34" s="3" t="s">
        <v>35</v>
      </c>
      <c r="B34" s="4">
        <v>80000000</v>
      </c>
      <c r="C34" s="1">
        <v>63157371.469999999</v>
      </c>
    </row>
    <row r="35" spans="1:5" s="2" customFormat="1" ht="12.75" x14ac:dyDescent="0.2">
      <c r="A35" s="3" t="s">
        <v>34</v>
      </c>
      <c r="B35" s="4"/>
      <c r="C35" s="1"/>
    </row>
    <row r="36" spans="1:5" s="2" customFormat="1" ht="12.75" x14ac:dyDescent="0.2">
      <c r="A36" s="56" t="s">
        <v>32</v>
      </c>
      <c r="B36" s="8">
        <f>B21+B26</f>
        <v>886295500</v>
      </c>
      <c r="C36" s="9">
        <f>C21+C26</f>
        <v>376960741.12</v>
      </c>
    </row>
    <row r="37" spans="1:5" s="2" customFormat="1" ht="12.75" x14ac:dyDescent="0.2">
      <c r="A37" s="10"/>
      <c r="B37" s="17"/>
      <c r="C37" s="17"/>
    </row>
    <row r="38" spans="1:5" s="2" customFormat="1" ht="12.75" x14ac:dyDescent="0.2">
      <c r="A38" s="56" t="s">
        <v>229</v>
      </c>
      <c r="B38" s="8">
        <v>99100000</v>
      </c>
      <c r="C38" s="9">
        <v>44167370.57</v>
      </c>
      <c r="D38" s="42"/>
      <c r="E38" s="28"/>
    </row>
    <row r="39" spans="1:5" s="2" customFormat="1" ht="12.75" x14ac:dyDescent="0.2">
      <c r="A39" s="10"/>
      <c r="B39" s="17"/>
      <c r="C39" s="17"/>
      <c r="D39" s="28"/>
      <c r="E39" s="28"/>
    </row>
    <row r="40" spans="1:5" s="2" customFormat="1" ht="25.5" x14ac:dyDescent="0.2">
      <c r="A40" s="56" t="s">
        <v>60</v>
      </c>
      <c r="B40" s="8">
        <f>ROUND(B36*0.25,2)-B38</f>
        <v>122473875</v>
      </c>
      <c r="C40" s="9">
        <f>ROUND(C36*0.25,2)-C38</f>
        <v>50072814.710000001</v>
      </c>
      <c r="D40" s="28"/>
      <c r="E40" s="28"/>
    </row>
    <row r="41" spans="1:5" s="2" customFormat="1" ht="12.75" x14ac:dyDescent="0.2">
      <c r="A41" s="10"/>
      <c r="B41" s="11"/>
      <c r="C41" s="11"/>
      <c r="D41" s="28"/>
      <c r="E41" s="28"/>
    </row>
    <row r="42" spans="1:5" s="2" customFormat="1" ht="12.75" x14ac:dyDescent="0.2">
      <c r="A42" s="151" t="s">
        <v>16</v>
      </c>
      <c r="B42" s="152"/>
      <c r="C42" s="153"/>
      <c r="D42" s="28"/>
      <c r="E42" s="28"/>
    </row>
    <row r="43" spans="1:5" s="2" customFormat="1" ht="12.75" x14ac:dyDescent="0.2">
      <c r="A43" s="113"/>
      <c r="B43" s="129" t="s">
        <v>2</v>
      </c>
      <c r="C43" s="130" t="s">
        <v>3</v>
      </c>
      <c r="D43" s="28"/>
      <c r="E43" s="28"/>
    </row>
    <row r="44" spans="1:5" s="2" customFormat="1" ht="12.75" x14ac:dyDescent="0.2">
      <c r="A44" s="114" t="s">
        <v>61</v>
      </c>
      <c r="B44" s="131" t="s">
        <v>4</v>
      </c>
      <c r="C44" s="114" t="s">
        <v>58</v>
      </c>
      <c r="D44" s="28"/>
      <c r="E44" s="28"/>
    </row>
    <row r="45" spans="1:5" s="2" customFormat="1" ht="12.75" x14ac:dyDescent="0.2">
      <c r="A45" s="115"/>
      <c r="B45" s="132" t="s">
        <v>5</v>
      </c>
      <c r="C45" s="132" t="s">
        <v>6</v>
      </c>
      <c r="D45" s="28"/>
      <c r="E45" s="28"/>
    </row>
    <row r="46" spans="1:5" s="2" customFormat="1" ht="12.75" x14ac:dyDescent="0.2">
      <c r="A46" s="57" t="s">
        <v>62</v>
      </c>
      <c r="B46" s="140">
        <f>B47+B50+B53</f>
        <v>145300000</v>
      </c>
      <c r="C46" s="141">
        <f>C47+C50+C53</f>
        <v>57778732.57</v>
      </c>
      <c r="D46" s="28"/>
      <c r="E46" s="28"/>
    </row>
    <row r="47" spans="1:5" s="2" customFormat="1" ht="12.75" x14ac:dyDescent="0.2">
      <c r="A47" s="57" t="s">
        <v>63</v>
      </c>
      <c r="B47" s="140">
        <f>SUM(B48:B49)</f>
        <v>145300000</v>
      </c>
      <c r="C47" s="142">
        <f>SUM(C48:C49)</f>
        <v>57778732.57</v>
      </c>
      <c r="D47" s="28"/>
      <c r="E47" s="28"/>
    </row>
    <row r="48" spans="1:5" s="2" customFormat="1" ht="12.75" x14ac:dyDescent="0.2">
      <c r="A48" s="57" t="s">
        <v>64</v>
      </c>
      <c r="B48" s="140">
        <v>145000000</v>
      </c>
      <c r="C48" s="142">
        <v>57457591.039999999</v>
      </c>
      <c r="D48" s="28"/>
      <c r="E48" s="28"/>
    </row>
    <row r="49" spans="1:5" s="2" customFormat="1" ht="12.75" x14ac:dyDescent="0.2">
      <c r="A49" s="57" t="s">
        <v>65</v>
      </c>
      <c r="B49" s="140">
        <v>300000</v>
      </c>
      <c r="C49" s="142">
        <v>321141.53000000003</v>
      </c>
      <c r="D49" s="28"/>
      <c r="E49" s="28"/>
    </row>
    <row r="50" spans="1:5" s="2" customFormat="1" ht="12.75" x14ac:dyDescent="0.2">
      <c r="A50" s="57" t="s">
        <v>66</v>
      </c>
      <c r="B50" s="140">
        <f>SUM(B51:B52)</f>
        <v>0</v>
      </c>
      <c r="C50" s="142">
        <f>SUM(C51:C52)</f>
        <v>0</v>
      </c>
      <c r="D50" s="28"/>
      <c r="E50" s="28"/>
    </row>
    <row r="51" spans="1:5" s="2" customFormat="1" ht="12.75" x14ac:dyDescent="0.2">
      <c r="A51" s="57" t="s">
        <v>67</v>
      </c>
      <c r="B51" s="140"/>
      <c r="C51" s="142"/>
      <c r="D51" s="28"/>
      <c r="E51" s="28"/>
    </row>
    <row r="52" spans="1:5" s="2" customFormat="1" ht="12.75" x14ac:dyDescent="0.2">
      <c r="A52" s="57" t="s">
        <v>68</v>
      </c>
      <c r="B52" s="140"/>
      <c r="C52" s="142"/>
      <c r="D52" s="28"/>
      <c r="E52" s="28"/>
    </row>
    <row r="53" spans="1:5" s="2" customFormat="1" ht="12.75" x14ac:dyDescent="0.2">
      <c r="A53" s="57" t="s">
        <v>69</v>
      </c>
      <c r="B53" s="140">
        <f>SUM(B54:B55)</f>
        <v>0</v>
      </c>
      <c r="C53" s="142">
        <f>SUM(C54:C55)</f>
        <v>0</v>
      </c>
      <c r="D53" s="28"/>
      <c r="E53" s="28"/>
    </row>
    <row r="54" spans="1:5" s="2" customFormat="1" ht="12.75" x14ac:dyDescent="0.2">
      <c r="A54" s="57" t="s">
        <v>70</v>
      </c>
      <c r="B54" s="140"/>
      <c r="C54" s="142"/>
      <c r="D54" s="28"/>
      <c r="E54" s="28"/>
    </row>
    <row r="55" spans="1:5" s="2" customFormat="1" ht="12.75" x14ac:dyDescent="0.2">
      <c r="A55" s="57" t="s">
        <v>71</v>
      </c>
      <c r="B55" s="140"/>
      <c r="C55" s="142"/>
      <c r="D55" s="28"/>
      <c r="E55" s="28"/>
    </row>
    <row r="56" spans="1:5" s="2" customFormat="1" ht="15.75" x14ac:dyDescent="0.2">
      <c r="A56" s="58" t="s">
        <v>72</v>
      </c>
      <c r="B56" s="143">
        <f>B48-B38</f>
        <v>45900000</v>
      </c>
      <c r="C56" s="144">
        <f>C48-C38</f>
        <v>13290220.469999999</v>
      </c>
      <c r="D56" s="28"/>
      <c r="E56" s="28"/>
    </row>
    <row r="57" spans="1:5" s="2" customFormat="1" ht="12.75" x14ac:dyDescent="0.2">
      <c r="A57" s="60"/>
      <c r="B57" s="60"/>
      <c r="C57" s="60"/>
      <c r="D57" s="28"/>
      <c r="E57" s="28"/>
    </row>
    <row r="58" spans="1:5" s="2" customFormat="1" ht="12.75" x14ac:dyDescent="0.2">
      <c r="A58" s="116"/>
      <c r="B58" s="116"/>
      <c r="C58" s="116"/>
      <c r="D58" s="28"/>
      <c r="E58" s="28"/>
    </row>
    <row r="59" spans="1:5" s="2" customFormat="1" ht="12.75" x14ac:dyDescent="0.2">
      <c r="A59" s="116"/>
      <c r="B59" s="116"/>
      <c r="C59" s="116"/>
      <c r="D59" s="28"/>
      <c r="E59" s="28"/>
    </row>
    <row r="60" spans="1:5" s="2" customFormat="1" ht="12.75" x14ac:dyDescent="0.2">
      <c r="A60" s="116"/>
      <c r="B60" s="116"/>
      <c r="C60" s="116"/>
      <c r="D60" s="28"/>
      <c r="E60" s="28"/>
    </row>
    <row r="61" spans="1:5" s="2" customFormat="1" ht="12.75" x14ac:dyDescent="0.2">
      <c r="A61" s="116"/>
      <c r="B61" s="116"/>
      <c r="C61" s="116"/>
      <c r="D61" s="28"/>
      <c r="E61" s="28"/>
    </row>
    <row r="62" spans="1:5" s="2" customFormat="1" ht="12.75" x14ac:dyDescent="0.2">
      <c r="A62" s="113"/>
      <c r="B62" s="130"/>
      <c r="C62" s="28"/>
      <c r="D62" s="28"/>
    </row>
    <row r="63" spans="1:5" s="2" customFormat="1" ht="12.75" x14ac:dyDescent="0.2">
      <c r="A63" s="114" t="s">
        <v>220</v>
      </c>
      <c r="B63" s="114" t="s">
        <v>19</v>
      </c>
      <c r="C63" s="28"/>
      <c r="D63" s="28"/>
    </row>
    <row r="64" spans="1:5" s="2" customFormat="1" ht="12.75" x14ac:dyDescent="0.2">
      <c r="A64" s="115"/>
      <c r="B64" s="132"/>
      <c r="C64" s="28"/>
      <c r="D64" s="28"/>
    </row>
    <row r="65" spans="1:7" s="2" customFormat="1" ht="12.75" x14ac:dyDescent="0.2">
      <c r="A65" s="61" t="s">
        <v>73</v>
      </c>
      <c r="B65" s="145">
        <f>SUM(B66:B67)</f>
        <v>0</v>
      </c>
      <c r="C65" s="28"/>
      <c r="D65" s="28"/>
    </row>
    <row r="66" spans="1:7" s="2" customFormat="1" ht="12.75" x14ac:dyDescent="0.2">
      <c r="A66" s="62" t="s">
        <v>74</v>
      </c>
      <c r="B66" s="145">
        <v>0</v>
      </c>
      <c r="C66" s="28"/>
      <c r="D66" s="28"/>
    </row>
    <row r="67" spans="1:7" s="2" customFormat="1" ht="12.75" x14ac:dyDescent="0.2">
      <c r="A67" s="63" t="s">
        <v>75</v>
      </c>
      <c r="B67" s="146"/>
      <c r="C67" s="28"/>
      <c r="D67" s="28"/>
    </row>
    <row r="68" spans="1:7" s="2" customFormat="1" ht="12.75" x14ac:dyDescent="0.2">
      <c r="A68" s="64"/>
      <c r="B68" s="59"/>
      <c r="C68" s="28"/>
      <c r="D68" s="28"/>
    </row>
    <row r="69" spans="1:7" s="2" customFormat="1" ht="12.75" x14ac:dyDescent="0.2">
      <c r="A69" s="163" t="s">
        <v>17</v>
      </c>
      <c r="B69" s="130" t="s">
        <v>8</v>
      </c>
      <c r="C69" s="130" t="s">
        <v>9</v>
      </c>
      <c r="D69" s="130" t="s">
        <v>9</v>
      </c>
      <c r="E69" s="130" t="s">
        <v>9</v>
      </c>
      <c r="F69" s="130" t="s">
        <v>76</v>
      </c>
      <c r="G69" s="53"/>
    </row>
    <row r="70" spans="1:7" s="2" customFormat="1" ht="12.75" x14ac:dyDescent="0.2">
      <c r="A70" s="164"/>
      <c r="B70" s="114" t="s">
        <v>4</v>
      </c>
      <c r="C70" s="114" t="s">
        <v>30</v>
      </c>
      <c r="D70" s="114" t="s">
        <v>77</v>
      </c>
      <c r="E70" s="114" t="s">
        <v>78</v>
      </c>
      <c r="F70" s="114" t="s">
        <v>79</v>
      </c>
      <c r="G70" s="54"/>
    </row>
    <row r="71" spans="1:7" s="2" customFormat="1" ht="12.75" x14ac:dyDescent="0.2">
      <c r="A71" s="165"/>
      <c r="B71" s="132" t="s">
        <v>7</v>
      </c>
      <c r="C71" s="132" t="s">
        <v>10</v>
      </c>
      <c r="D71" s="132" t="s">
        <v>11</v>
      </c>
      <c r="E71" s="132" t="s">
        <v>21</v>
      </c>
      <c r="F71" s="132" t="s">
        <v>12</v>
      </c>
      <c r="G71" s="54"/>
    </row>
    <row r="72" spans="1:7" s="2" customFormat="1" ht="12.75" x14ac:dyDescent="0.2">
      <c r="A72" s="65" t="s">
        <v>80</v>
      </c>
      <c r="B72" s="19">
        <f>B73+B76</f>
        <v>105237000</v>
      </c>
      <c r="C72" s="19">
        <f>C73+C76</f>
        <v>52232669.829999998</v>
      </c>
      <c r="D72" s="19">
        <f>D73+D76</f>
        <v>52232669.829999998</v>
      </c>
      <c r="E72" s="19">
        <f>E73+E76</f>
        <v>38879006.629999995</v>
      </c>
      <c r="F72" s="41">
        <f>F73+F76</f>
        <v>0</v>
      </c>
    </row>
    <row r="73" spans="1:7" s="2" customFormat="1" ht="12.75" x14ac:dyDescent="0.2">
      <c r="A73" s="57" t="s">
        <v>81</v>
      </c>
      <c r="B73" s="21">
        <f>SUM(B74:B75)</f>
        <v>31572000</v>
      </c>
      <c r="C73" s="21">
        <f>SUM(C74:C75)</f>
        <v>20904500.370000001</v>
      </c>
      <c r="D73" s="21">
        <f>SUM(D74:D75)</f>
        <v>20904500.370000001</v>
      </c>
      <c r="E73" s="21">
        <f>SUM(E74:E75)</f>
        <v>15654121.449999999</v>
      </c>
      <c r="F73" s="66">
        <f>SUM(F74:F75)</f>
        <v>0</v>
      </c>
    </row>
    <row r="74" spans="1:7" s="2" customFormat="1" ht="12.75" x14ac:dyDescent="0.2">
      <c r="A74" s="57" t="s">
        <v>82</v>
      </c>
      <c r="B74" s="21"/>
      <c r="C74" s="21"/>
      <c r="D74" s="21"/>
      <c r="E74" s="21"/>
      <c r="F74" s="66"/>
    </row>
    <row r="75" spans="1:7" s="2" customFormat="1" ht="12.75" x14ac:dyDescent="0.2">
      <c r="A75" s="57" t="s">
        <v>83</v>
      </c>
      <c r="B75" s="21">
        <v>31572000</v>
      </c>
      <c r="C75" s="21">
        <v>20904500.370000001</v>
      </c>
      <c r="D75" s="21">
        <v>20904500.370000001</v>
      </c>
      <c r="E75" s="21">
        <v>15654121.449999999</v>
      </c>
      <c r="F75" s="66"/>
    </row>
    <row r="76" spans="1:7" s="2" customFormat="1" ht="12.75" x14ac:dyDescent="0.2">
      <c r="A76" s="57" t="s">
        <v>84</v>
      </c>
      <c r="B76" s="21">
        <v>73665000</v>
      </c>
      <c r="C76" s="21">
        <v>31328169.460000001</v>
      </c>
      <c r="D76" s="21">
        <v>31328169.460000001</v>
      </c>
      <c r="E76" s="21">
        <v>23224885.18</v>
      </c>
      <c r="F76" s="66"/>
    </row>
    <row r="77" spans="1:7" s="2" customFormat="1" ht="12.75" x14ac:dyDescent="0.2">
      <c r="A77" s="57" t="s">
        <v>85</v>
      </c>
      <c r="B77" s="21">
        <f>B78+B81</f>
        <v>40063000</v>
      </c>
      <c r="C77" s="21">
        <f>C78+C81</f>
        <v>313222.38</v>
      </c>
      <c r="D77" s="21">
        <f>D78+D81</f>
        <v>313222.38</v>
      </c>
      <c r="E77" s="21">
        <f>E78+E81</f>
        <v>230895.03</v>
      </c>
      <c r="F77" s="66">
        <f>F78+F81</f>
        <v>0</v>
      </c>
    </row>
    <row r="78" spans="1:7" s="2" customFormat="1" ht="12.75" x14ac:dyDescent="0.2">
      <c r="A78" s="57" t="s">
        <v>86</v>
      </c>
      <c r="B78" s="21">
        <f>SUM(B79:B80)</f>
        <v>23810000</v>
      </c>
      <c r="C78" s="21">
        <f>SUM(C79:C80)</f>
        <v>0</v>
      </c>
      <c r="D78" s="21">
        <f>SUM(D79:D80)</f>
        <v>0</v>
      </c>
      <c r="E78" s="21">
        <f>SUM(E79:E80)</f>
        <v>0</v>
      </c>
      <c r="F78" s="66">
        <f>SUM(F79:F80)</f>
        <v>0</v>
      </c>
    </row>
    <row r="79" spans="1:7" s="2" customFormat="1" ht="12.75" x14ac:dyDescent="0.2">
      <c r="A79" s="57" t="s">
        <v>87</v>
      </c>
      <c r="B79" s="21"/>
      <c r="C79" s="21"/>
      <c r="D79" s="21"/>
      <c r="E79" s="21"/>
      <c r="F79" s="66"/>
    </row>
    <row r="80" spans="1:7" s="2" customFormat="1" ht="12.75" x14ac:dyDescent="0.2">
      <c r="A80" s="57" t="s">
        <v>88</v>
      </c>
      <c r="B80" s="21">
        <v>23810000</v>
      </c>
      <c r="C80" s="21">
        <v>0</v>
      </c>
      <c r="D80" s="21">
        <v>0</v>
      </c>
      <c r="E80" s="21">
        <v>0</v>
      </c>
      <c r="F80" s="66"/>
    </row>
    <row r="81" spans="1:6" s="2" customFormat="1" ht="12.75" x14ac:dyDescent="0.2">
      <c r="A81" s="57" t="s">
        <v>89</v>
      </c>
      <c r="B81" s="21">
        <v>16253000</v>
      </c>
      <c r="C81" s="21">
        <v>313222.38</v>
      </c>
      <c r="D81" s="21">
        <v>313222.38</v>
      </c>
      <c r="E81" s="21">
        <v>230895.03</v>
      </c>
      <c r="F81" s="66"/>
    </row>
    <row r="82" spans="1:6" s="2" customFormat="1" ht="12.75" x14ac:dyDescent="0.2">
      <c r="A82" s="56" t="s">
        <v>90</v>
      </c>
      <c r="B82" s="23">
        <f>B72+B77</f>
        <v>145300000</v>
      </c>
      <c r="C82" s="24">
        <f>C72+C77</f>
        <v>52545892.210000001</v>
      </c>
      <c r="D82" s="24">
        <f>D72+D77</f>
        <v>52545892.210000001</v>
      </c>
      <c r="E82" s="23">
        <f>E72+E77</f>
        <v>39109901.659999996</v>
      </c>
      <c r="F82" s="23">
        <f>F72+F77</f>
        <v>0</v>
      </c>
    </row>
    <row r="83" spans="1:6" s="2" customFormat="1" ht="12.75" x14ac:dyDescent="0.2">
      <c r="A83" s="64"/>
      <c r="B83" s="59"/>
      <c r="C83" s="28"/>
      <c r="D83" s="28"/>
    </row>
    <row r="84" spans="1:6" s="2" customFormat="1" ht="12.75" x14ac:dyDescent="0.2">
      <c r="A84" s="163" t="s">
        <v>91</v>
      </c>
      <c r="B84" s="130" t="s">
        <v>9</v>
      </c>
      <c r="C84" s="130" t="s">
        <v>9</v>
      </c>
      <c r="D84" s="130" t="s">
        <v>9</v>
      </c>
      <c r="E84" s="130" t="s">
        <v>92</v>
      </c>
      <c r="F84" s="130" t="s">
        <v>93</v>
      </c>
    </row>
    <row r="85" spans="1:6" s="2" customFormat="1" ht="12.75" x14ac:dyDescent="0.2">
      <c r="A85" s="148"/>
      <c r="B85" s="114" t="s">
        <v>30</v>
      </c>
      <c r="C85" s="114" t="s">
        <v>77</v>
      </c>
      <c r="D85" s="114" t="s">
        <v>78</v>
      </c>
      <c r="E85" s="114" t="s">
        <v>94</v>
      </c>
      <c r="F85" s="114" t="s">
        <v>95</v>
      </c>
    </row>
    <row r="86" spans="1:6" s="2" customFormat="1" ht="12.75" x14ac:dyDescent="0.2">
      <c r="A86" s="164"/>
      <c r="B86" s="114"/>
      <c r="C86" s="114"/>
      <c r="D86" s="114"/>
      <c r="E86" s="114" t="s">
        <v>96</v>
      </c>
      <c r="F86" s="114" t="s">
        <v>97</v>
      </c>
    </row>
    <row r="87" spans="1:6" s="2" customFormat="1" ht="12.75" x14ac:dyDescent="0.2">
      <c r="A87" s="165"/>
      <c r="B87" s="132" t="s">
        <v>10</v>
      </c>
      <c r="C87" s="132" t="s">
        <v>11</v>
      </c>
      <c r="D87" s="132" t="s">
        <v>21</v>
      </c>
      <c r="E87" s="132" t="s">
        <v>12</v>
      </c>
      <c r="F87" s="132" t="s">
        <v>13</v>
      </c>
    </row>
    <row r="88" spans="1:6" s="2" customFormat="1" ht="12.75" x14ac:dyDescent="0.2">
      <c r="A88" s="67" t="s">
        <v>98</v>
      </c>
      <c r="B88" s="19">
        <v>52232669.829999998</v>
      </c>
      <c r="C88" s="19">
        <v>52232669.829999998</v>
      </c>
      <c r="D88" s="20">
        <v>38879006.630000003</v>
      </c>
      <c r="E88" s="5"/>
      <c r="F88" s="5"/>
    </row>
    <row r="89" spans="1:6" s="2" customFormat="1" ht="12.75" x14ac:dyDescent="0.2">
      <c r="A89" s="68" t="s">
        <v>99</v>
      </c>
      <c r="B89" s="21">
        <v>52545892.210000001</v>
      </c>
      <c r="C89" s="21">
        <v>52545892.210000001</v>
      </c>
      <c r="D89" s="69">
        <v>39109901.659999996</v>
      </c>
      <c r="E89" s="1"/>
      <c r="F89" s="1">
        <v>0</v>
      </c>
    </row>
    <row r="90" spans="1:6" s="2" customFormat="1" ht="12.75" x14ac:dyDescent="0.2">
      <c r="A90" s="68" t="s">
        <v>100</v>
      </c>
      <c r="B90" s="21"/>
      <c r="C90" s="21"/>
      <c r="D90" s="69"/>
      <c r="E90" s="1"/>
      <c r="F90" s="1">
        <v>0</v>
      </c>
    </row>
    <row r="91" spans="1:6" s="2" customFormat="1" ht="12.75" x14ac:dyDescent="0.2">
      <c r="A91" s="68" t="s">
        <v>101</v>
      </c>
      <c r="B91" s="21"/>
      <c r="C91" s="21"/>
      <c r="D91" s="22"/>
      <c r="E91" s="1"/>
      <c r="F91" s="1">
        <v>0</v>
      </c>
    </row>
    <row r="92" spans="1:6" s="2" customFormat="1" ht="12.75" customHeight="1" x14ac:dyDescent="0.2">
      <c r="A92" s="68" t="s">
        <v>102</v>
      </c>
      <c r="B92" s="21"/>
      <c r="C92" s="21"/>
      <c r="D92" s="22"/>
      <c r="E92" s="1"/>
      <c r="F92" s="1"/>
    </row>
    <row r="93" spans="1:6" s="2" customFormat="1" ht="12.75" customHeight="1" x14ac:dyDescent="0.2">
      <c r="A93" s="70" t="s">
        <v>103</v>
      </c>
      <c r="B93" s="21"/>
      <c r="C93" s="21"/>
      <c r="D93" s="22"/>
      <c r="E93" s="1"/>
      <c r="F93" s="16"/>
    </row>
    <row r="94" spans="1:6" s="2" customFormat="1" ht="12.75" x14ac:dyDescent="0.2">
      <c r="A94" s="10"/>
      <c r="B94" s="10"/>
      <c r="C94" s="26"/>
      <c r="D94" s="26"/>
      <c r="E94" s="26"/>
    </row>
    <row r="95" spans="1:6" s="2" customFormat="1" ht="12.75" customHeight="1" x14ac:dyDescent="0.2">
      <c r="A95" s="163" t="s">
        <v>104</v>
      </c>
      <c r="B95" s="130"/>
      <c r="C95" s="130"/>
      <c r="D95" s="130" t="s">
        <v>105</v>
      </c>
      <c r="E95" s="130"/>
    </row>
    <row r="96" spans="1:6" s="2" customFormat="1" ht="12.75" x14ac:dyDescent="0.2">
      <c r="A96" s="164"/>
      <c r="B96" s="114" t="s">
        <v>106</v>
      </c>
      <c r="C96" s="114" t="s">
        <v>107</v>
      </c>
      <c r="D96" s="114" t="s">
        <v>108</v>
      </c>
      <c r="E96" s="114" t="s">
        <v>109</v>
      </c>
    </row>
    <row r="97" spans="1:7" s="2" customFormat="1" ht="12.75" x14ac:dyDescent="0.2">
      <c r="A97" s="165"/>
      <c r="B97" s="132" t="s">
        <v>27</v>
      </c>
      <c r="C97" s="132" t="s">
        <v>25</v>
      </c>
      <c r="D97" s="132" t="s">
        <v>26</v>
      </c>
      <c r="E97" s="132" t="s">
        <v>110</v>
      </c>
    </row>
    <row r="98" spans="1:7" s="2" customFormat="1" ht="12.75" x14ac:dyDescent="0.2">
      <c r="A98" s="71" t="s">
        <v>111</v>
      </c>
      <c r="B98" s="19">
        <f>C46*0.7</f>
        <v>40445112.798999995</v>
      </c>
      <c r="C98" s="19">
        <f>B88</f>
        <v>52232669.829999998</v>
      </c>
      <c r="D98" s="20">
        <f>C98-E88</f>
        <v>52232669.829999998</v>
      </c>
      <c r="E98" s="5">
        <f>IF(C46&gt;0,D98/C46*100,0)</f>
        <v>90.401203880197883</v>
      </c>
    </row>
    <row r="99" spans="1:7" s="2" customFormat="1" ht="12.75" x14ac:dyDescent="0.2">
      <c r="A99" s="72" t="s">
        <v>112</v>
      </c>
      <c r="B99" s="21">
        <f>C53*0.5</f>
        <v>0</v>
      </c>
      <c r="C99" s="21">
        <f>B92</f>
        <v>0</v>
      </c>
      <c r="D99" s="69">
        <f>C99-E92</f>
        <v>0</v>
      </c>
      <c r="E99" s="1">
        <f>IF(C53&gt;0,D99/C53*100,0)</f>
        <v>0</v>
      </c>
    </row>
    <row r="100" spans="1:7" s="2" customFormat="1" ht="12.75" customHeight="1" x14ac:dyDescent="0.2">
      <c r="A100" s="73" t="s">
        <v>113</v>
      </c>
      <c r="B100" s="74">
        <f>C53*0.15</f>
        <v>0</v>
      </c>
      <c r="C100" s="74">
        <f>B93</f>
        <v>0</v>
      </c>
      <c r="D100" s="75">
        <f>C100-E93</f>
        <v>0</v>
      </c>
      <c r="E100" s="16">
        <f>IF(C53&gt;0,D100/C53*100,0)</f>
        <v>0</v>
      </c>
    </row>
    <row r="101" spans="1:7" s="2" customFormat="1" ht="12.75" x14ac:dyDescent="0.2">
      <c r="A101" s="76"/>
      <c r="B101" s="77"/>
      <c r="C101" s="77"/>
      <c r="D101" s="22"/>
      <c r="E101" s="7"/>
    </row>
    <row r="102" spans="1:7" s="2" customFormat="1" ht="12.75" x14ac:dyDescent="0.2">
      <c r="A102" s="163" t="s">
        <v>114</v>
      </c>
      <c r="B102" s="130" t="s">
        <v>115</v>
      </c>
      <c r="C102" s="130" t="s">
        <v>116</v>
      </c>
      <c r="D102" s="130" t="s">
        <v>117</v>
      </c>
      <c r="E102" s="130"/>
    </row>
    <row r="103" spans="1:7" s="2" customFormat="1" ht="12.75" x14ac:dyDescent="0.2">
      <c r="A103" s="164"/>
      <c r="B103" s="114" t="s">
        <v>118</v>
      </c>
      <c r="C103" s="114" t="s">
        <v>119</v>
      </c>
      <c r="D103" s="114" t="s">
        <v>120</v>
      </c>
      <c r="E103" s="139" t="s">
        <v>121</v>
      </c>
    </row>
    <row r="104" spans="1:7" s="2" customFormat="1" ht="12.75" x14ac:dyDescent="0.2">
      <c r="A104" s="165"/>
      <c r="B104" s="132" t="s">
        <v>28</v>
      </c>
      <c r="C104" s="132" t="s">
        <v>50</v>
      </c>
      <c r="D104" s="132" t="s">
        <v>122</v>
      </c>
      <c r="E104" s="132" t="s">
        <v>51</v>
      </c>
    </row>
    <row r="105" spans="1:7" s="2" customFormat="1" ht="12.75" x14ac:dyDescent="0.2">
      <c r="A105" s="78" t="s">
        <v>123</v>
      </c>
      <c r="B105" s="24">
        <f>C46*0.1</f>
        <v>5777873.2570000002</v>
      </c>
      <c r="C105" s="24">
        <f>C46-B89-B90-B91</f>
        <v>5232840.3599999994</v>
      </c>
      <c r="D105" s="77">
        <f>C105-F89-F90-F91</f>
        <v>5232840.3599999994</v>
      </c>
      <c r="E105" s="9">
        <f>IF(C46&gt;0,D105/C46*100,0)</f>
        <v>9.056689420558536</v>
      </c>
    </row>
    <row r="106" spans="1:7" s="2" customFormat="1" ht="12.75" x14ac:dyDescent="0.2">
      <c r="A106" s="79"/>
      <c r="B106" s="20"/>
      <c r="C106" s="77"/>
      <c r="D106" s="69"/>
      <c r="E106" s="7"/>
    </row>
    <row r="107" spans="1:7" s="2" customFormat="1" ht="12.75" x14ac:dyDescent="0.2">
      <c r="A107" s="166" t="s">
        <v>124</v>
      </c>
      <c r="B107" s="130" t="s">
        <v>125</v>
      </c>
      <c r="C107" s="130" t="s">
        <v>116</v>
      </c>
      <c r="D107" s="130" t="s">
        <v>126</v>
      </c>
      <c r="E107" s="130" t="s">
        <v>127</v>
      </c>
      <c r="F107" s="130" t="s">
        <v>126</v>
      </c>
      <c r="G107" s="130" t="s">
        <v>116</v>
      </c>
    </row>
    <row r="108" spans="1:7" s="2" customFormat="1" ht="12.75" x14ac:dyDescent="0.2">
      <c r="A108" s="167"/>
      <c r="B108" s="114" t="s">
        <v>128</v>
      </c>
      <c r="C108" s="114" t="s">
        <v>119</v>
      </c>
      <c r="D108" s="114" t="s">
        <v>129</v>
      </c>
      <c r="E108" s="114" t="s">
        <v>130</v>
      </c>
      <c r="F108" s="114" t="s">
        <v>131</v>
      </c>
      <c r="G108" s="114" t="s">
        <v>132</v>
      </c>
    </row>
    <row r="109" spans="1:7" s="2" customFormat="1" ht="12.75" x14ac:dyDescent="0.2">
      <c r="A109" s="168"/>
      <c r="B109" s="114" t="s">
        <v>133</v>
      </c>
      <c r="C109" s="114" t="s">
        <v>134</v>
      </c>
      <c r="D109" s="114" t="s">
        <v>130</v>
      </c>
      <c r="E109" s="114" t="s">
        <v>135</v>
      </c>
      <c r="F109" s="114" t="s">
        <v>130</v>
      </c>
      <c r="G109" s="114" t="s">
        <v>136</v>
      </c>
    </row>
    <row r="110" spans="1:7" s="2" customFormat="1" ht="12.75" x14ac:dyDescent="0.2">
      <c r="A110" s="168"/>
      <c r="B110" s="114" t="s">
        <v>137</v>
      </c>
      <c r="C110" s="114" t="s">
        <v>18</v>
      </c>
      <c r="D110" s="114"/>
      <c r="E110" s="114" t="s">
        <v>138</v>
      </c>
      <c r="F110" s="114"/>
      <c r="G110" s="114"/>
    </row>
    <row r="111" spans="1:7" s="2" customFormat="1" ht="12.75" x14ac:dyDescent="0.2">
      <c r="A111" s="169"/>
      <c r="B111" s="132" t="s">
        <v>139</v>
      </c>
      <c r="C111" s="132" t="s">
        <v>140</v>
      </c>
      <c r="D111" s="132" t="s">
        <v>52</v>
      </c>
      <c r="E111" s="132" t="s">
        <v>53</v>
      </c>
      <c r="F111" s="132" t="s">
        <v>54</v>
      </c>
      <c r="G111" s="132" t="s">
        <v>141</v>
      </c>
    </row>
    <row r="112" spans="1:7" s="2" customFormat="1" ht="12.75" x14ac:dyDescent="0.2">
      <c r="A112" s="67" t="s">
        <v>142</v>
      </c>
      <c r="B112" s="41">
        <f t="shared" ref="B112:G112" si="0">SUM(B113:B114)</f>
        <v>15320253.109999999</v>
      </c>
      <c r="C112" s="41">
        <f t="shared" si="0"/>
        <v>0</v>
      </c>
      <c r="D112" s="41">
        <f t="shared" si="0"/>
        <v>0</v>
      </c>
      <c r="E112" s="5">
        <f t="shared" si="0"/>
        <v>0</v>
      </c>
      <c r="F112" s="5">
        <f t="shared" si="0"/>
        <v>0</v>
      </c>
      <c r="G112" s="5">
        <f t="shared" si="0"/>
        <v>0</v>
      </c>
    </row>
    <row r="113" spans="1:7" s="2" customFormat="1" ht="12.75" x14ac:dyDescent="0.2">
      <c r="A113" s="68" t="s">
        <v>143</v>
      </c>
      <c r="B113" s="66">
        <v>15320253.109999999</v>
      </c>
      <c r="C113" s="66"/>
      <c r="D113" s="66"/>
      <c r="E113" s="1"/>
      <c r="F113" s="40"/>
      <c r="G113" s="40"/>
    </row>
    <row r="114" spans="1:7" s="2" customFormat="1" ht="12.75" x14ac:dyDescent="0.2">
      <c r="A114" s="70" t="s">
        <v>144</v>
      </c>
      <c r="B114" s="30"/>
      <c r="C114" s="30"/>
      <c r="D114" s="30"/>
      <c r="E114" s="16"/>
      <c r="F114" s="80"/>
      <c r="G114" s="80"/>
    </row>
    <row r="115" spans="1:7" s="2" customFormat="1" ht="12.75" x14ac:dyDescent="0.2">
      <c r="A115" s="76"/>
      <c r="B115" s="21"/>
      <c r="C115" s="69"/>
      <c r="D115" s="22"/>
      <c r="E115" s="7"/>
    </row>
    <row r="116" spans="1:7" s="2" customFormat="1" ht="12.75" x14ac:dyDescent="0.2">
      <c r="A116" s="147" t="s">
        <v>145</v>
      </c>
      <c r="B116" s="130" t="s">
        <v>8</v>
      </c>
      <c r="C116" s="130" t="s">
        <v>9</v>
      </c>
      <c r="D116" s="130" t="s">
        <v>9</v>
      </c>
      <c r="E116" s="130" t="s">
        <v>9</v>
      </c>
      <c r="F116" s="130" t="s">
        <v>76</v>
      </c>
    </row>
    <row r="117" spans="1:7" s="2" customFormat="1" ht="12.75" x14ac:dyDescent="0.2">
      <c r="A117" s="177"/>
      <c r="B117" s="114" t="s">
        <v>4</v>
      </c>
      <c r="C117" s="114" t="s">
        <v>30</v>
      </c>
      <c r="D117" s="114" t="s">
        <v>77</v>
      </c>
      <c r="E117" s="114" t="s">
        <v>78</v>
      </c>
      <c r="F117" s="114" t="s">
        <v>79</v>
      </c>
    </row>
    <row r="118" spans="1:7" s="2" customFormat="1" ht="12.75" x14ac:dyDescent="0.2">
      <c r="A118" s="160"/>
      <c r="B118" s="132" t="s">
        <v>7</v>
      </c>
      <c r="C118" s="132" t="s">
        <v>10</v>
      </c>
      <c r="D118" s="132" t="s">
        <v>11</v>
      </c>
      <c r="E118" s="132" t="s">
        <v>21</v>
      </c>
      <c r="F118" s="132" t="s">
        <v>12</v>
      </c>
    </row>
    <row r="119" spans="1:7" s="2" customFormat="1" ht="12.75" x14ac:dyDescent="0.2">
      <c r="A119" s="65" t="s">
        <v>146</v>
      </c>
      <c r="B119" s="19">
        <f>SUM(B120:B121)</f>
        <v>77980000</v>
      </c>
      <c r="C119" s="19">
        <f>SUM(C120:C121)</f>
        <v>42864960.880000003</v>
      </c>
      <c r="D119" s="19">
        <f>SUM(D120:D121)</f>
        <v>17939717.629999999</v>
      </c>
      <c r="E119" s="19">
        <f>SUM(E120:E121)</f>
        <v>14705173.1</v>
      </c>
      <c r="F119" s="41">
        <f>SUM(F120:F121)</f>
        <v>0</v>
      </c>
    </row>
    <row r="120" spans="1:7" s="2" customFormat="1" ht="12.75" x14ac:dyDescent="0.2">
      <c r="A120" s="57" t="s">
        <v>147</v>
      </c>
      <c r="B120" s="21"/>
      <c r="C120" s="21"/>
      <c r="D120" s="21"/>
      <c r="E120" s="21"/>
      <c r="F120" s="66"/>
    </row>
    <row r="121" spans="1:7" s="2" customFormat="1" ht="12.75" x14ac:dyDescent="0.2">
      <c r="A121" s="57" t="s">
        <v>148</v>
      </c>
      <c r="B121" s="21">
        <v>77980000</v>
      </c>
      <c r="C121" s="21">
        <v>42864960.880000003</v>
      </c>
      <c r="D121" s="21">
        <v>17939717.629999999</v>
      </c>
      <c r="E121" s="21">
        <v>14705173.1</v>
      </c>
      <c r="F121" s="66"/>
    </row>
    <row r="122" spans="1:7" s="2" customFormat="1" ht="12.75" x14ac:dyDescent="0.2">
      <c r="A122" s="57" t="s">
        <v>149</v>
      </c>
      <c r="B122" s="21">
        <v>75846900</v>
      </c>
      <c r="C122" s="21">
        <v>49768213</v>
      </c>
      <c r="D122" s="21">
        <v>20627147.559999999</v>
      </c>
      <c r="E122" s="21">
        <v>17040500.440000001</v>
      </c>
      <c r="F122" s="66"/>
    </row>
    <row r="123" spans="1:7" s="2" customFormat="1" ht="12.75" x14ac:dyDescent="0.2">
      <c r="A123" s="81" t="s">
        <v>150</v>
      </c>
      <c r="B123" s="23">
        <f>B119+B122</f>
        <v>153826900</v>
      </c>
      <c r="C123" s="23">
        <f>C119+C122</f>
        <v>92633173.879999995</v>
      </c>
      <c r="D123" s="23">
        <f>D119+D122</f>
        <v>38566865.189999998</v>
      </c>
      <c r="E123" s="23">
        <f>E119+E122</f>
        <v>31745673.539999999</v>
      </c>
      <c r="F123" s="23">
        <f>F119+F122</f>
        <v>0</v>
      </c>
    </row>
    <row r="124" spans="1:7" s="2" customFormat="1" ht="12.75" x14ac:dyDescent="0.2">
      <c r="A124" s="33"/>
      <c r="B124" s="18"/>
      <c r="C124" s="18"/>
      <c r="D124" s="18"/>
      <c r="E124" s="18"/>
      <c r="F124" s="18"/>
      <c r="G124" s="14"/>
    </row>
    <row r="125" spans="1:7" s="2" customFormat="1" ht="12.75" x14ac:dyDescent="0.2">
      <c r="A125" s="33"/>
      <c r="B125" s="18"/>
      <c r="C125" s="18"/>
      <c r="D125" s="18"/>
      <c r="E125" s="18"/>
      <c r="F125" s="18"/>
      <c r="G125" s="14"/>
    </row>
    <row r="126" spans="1:7" s="2" customFormat="1" ht="12.75" x14ac:dyDescent="0.2">
      <c r="A126" s="33"/>
      <c r="B126" s="18"/>
      <c r="C126" s="18"/>
      <c r="D126" s="18"/>
      <c r="E126" s="18"/>
      <c r="F126" s="18"/>
      <c r="G126" s="14"/>
    </row>
    <row r="127" spans="1:7" s="2" customFormat="1" ht="12.75" x14ac:dyDescent="0.2">
      <c r="A127" s="33"/>
      <c r="B127" s="18"/>
      <c r="C127" s="18"/>
      <c r="D127" s="18"/>
      <c r="E127" s="18"/>
      <c r="F127" s="18"/>
      <c r="G127" s="14"/>
    </row>
    <row r="128" spans="1:7" s="2" customFormat="1" ht="12.75" x14ac:dyDescent="0.2">
      <c r="A128" s="149" t="s">
        <v>151</v>
      </c>
      <c r="B128" s="155"/>
      <c r="C128" s="155"/>
      <c r="D128" s="155"/>
      <c r="E128" s="150"/>
      <c r="F128" s="112" t="s">
        <v>19</v>
      </c>
      <c r="G128" s="101"/>
    </row>
    <row r="129" spans="1:7" s="2" customFormat="1" ht="12.75" customHeight="1" x14ac:dyDescent="0.2">
      <c r="A129" s="156" t="s">
        <v>152</v>
      </c>
      <c r="B129" s="157"/>
      <c r="C129" s="157"/>
      <c r="D129" s="157"/>
      <c r="E129" s="157"/>
      <c r="F129" s="134">
        <f>C89+E89+D123+F123+E113</f>
        <v>91112757.400000006</v>
      </c>
      <c r="G129" s="102"/>
    </row>
    <row r="130" spans="1:7" s="2" customFormat="1" ht="12.75" x14ac:dyDescent="0.2">
      <c r="A130" s="158" t="s">
        <v>153</v>
      </c>
      <c r="B130" s="159"/>
      <c r="C130" s="159"/>
      <c r="D130" s="159"/>
      <c r="E130" s="159"/>
      <c r="F130" s="135">
        <f>C56</f>
        <v>13290220.469999999</v>
      </c>
      <c r="G130" s="102"/>
    </row>
    <row r="131" spans="1:7" s="2" customFormat="1" ht="12.75" customHeight="1" x14ac:dyDescent="0.2">
      <c r="A131" s="158" t="s">
        <v>154</v>
      </c>
      <c r="B131" s="159"/>
      <c r="C131" s="159"/>
      <c r="D131" s="159"/>
      <c r="E131" s="159"/>
      <c r="F131" s="136">
        <f>F89</f>
        <v>0</v>
      </c>
      <c r="G131" s="103"/>
    </row>
    <row r="132" spans="1:7" s="2" customFormat="1" ht="12.75" x14ac:dyDescent="0.2">
      <c r="A132" s="174" t="s">
        <v>155</v>
      </c>
      <c r="B132" s="175"/>
      <c r="C132" s="175"/>
      <c r="D132" s="175"/>
      <c r="E132" s="176"/>
      <c r="F132" s="136"/>
      <c r="G132" s="103">
        <v>13204292.25</v>
      </c>
    </row>
    <row r="133" spans="1:7" s="2" customFormat="1" ht="12.75" customHeight="1" x14ac:dyDescent="0.2">
      <c r="A133" s="179" t="s">
        <v>156</v>
      </c>
      <c r="B133" s="180"/>
      <c r="C133" s="180"/>
      <c r="D133" s="180"/>
      <c r="E133" s="180"/>
      <c r="F133" s="137">
        <f>E143+E146</f>
        <v>1646628.21</v>
      </c>
      <c r="G133" s="104"/>
    </row>
    <row r="134" spans="1:7" s="2" customFormat="1" ht="12.75" x14ac:dyDescent="0.2">
      <c r="A134" s="171" t="s">
        <v>157</v>
      </c>
      <c r="B134" s="172"/>
      <c r="C134" s="172"/>
      <c r="D134" s="172"/>
      <c r="E134" s="173"/>
      <c r="F134" s="138">
        <f>F129-SUM(F130:F133)</f>
        <v>76175908.719999999</v>
      </c>
      <c r="G134" s="50"/>
    </row>
    <row r="135" spans="1:7" s="36" customFormat="1" ht="12.75" x14ac:dyDescent="0.2">
      <c r="A135" s="82"/>
      <c r="B135" s="34"/>
      <c r="C135" s="34"/>
      <c r="D135" s="34"/>
      <c r="E135" s="35"/>
    </row>
    <row r="136" spans="1:7" s="36" customFormat="1" ht="12.75" x14ac:dyDescent="0.2">
      <c r="A136" s="147" t="s">
        <v>158</v>
      </c>
      <c r="B136" s="130" t="s">
        <v>106</v>
      </c>
      <c r="C136" s="130" t="s">
        <v>107</v>
      </c>
      <c r="D136" s="130" t="s">
        <v>109</v>
      </c>
      <c r="E136" s="35"/>
    </row>
    <row r="137" spans="1:7" s="36" customFormat="1" ht="12.75" x14ac:dyDescent="0.2">
      <c r="A137" s="160"/>
      <c r="B137" s="132" t="s">
        <v>55</v>
      </c>
      <c r="C137" s="132" t="s">
        <v>159</v>
      </c>
      <c r="D137" s="132" t="s">
        <v>56</v>
      </c>
      <c r="E137" s="35"/>
    </row>
    <row r="138" spans="1:7" s="36" customFormat="1" ht="12.75" x14ac:dyDescent="0.2">
      <c r="A138" s="83" t="s">
        <v>160</v>
      </c>
      <c r="B138" s="23">
        <f>C36*0.25</f>
        <v>94240185.280000001</v>
      </c>
      <c r="C138" s="23">
        <f>F134</f>
        <v>76175908.719999999</v>
      </c>
      <c r="D138" s="23">
        <f>IF(C36&gt;0,F134/C36*100,0)</f>
        <v>20.207915682060509</v>
      </c>
      <c r="E138" s="35"/>
    </row>
    <row r="139" spans="1:7" s="36" customFormat="1" ht="12.75" x14ac:dyDescent="0.2">
      <c r="A139" s="84"/>
      <c r="B139" s="41"/>
      <c r="C139" s="41"/>
      <c r="D139" s="25"/>
      <c r="E139" s="35"/>
    </row>
    <row r="140" spans="1:7" s="36" customFormat="1" ht="12.75" x14ac:dyDescent="0.2">
      <c r="A140" s="161" t="s">
        <v>161</v>
      </c>
      <c r="B140" s="130" t="s">
        <v>162</v>
      </c>
      <c r="C140" s="130" t="s">
        <v>163</v>
      </c>
      <c r="D140" s="130" t="s">
        <v>164</v>
      </c>
      <c r="E140" s="130" t="s">
        <v>165</v>
      </c>
      <c r="F140" s="130" t="s">
        <v>166</v>
      </c>
    </row>
    <row r="141" spans="1:7" s="2" customFormat="1" ht="12.75" x14ac:dyDescent="0.2">
      <c r="A141" s="162"/>
      <c r="B141" s="132" t="s">
        <v>57</v>
      </c>
      <c r="C141" s="132" t="s">
        <v>167</v>
      </c>
      <c r="D141" s="132" t="s">
        <v>168</v>
      </c>
      <c r="E141" s="132" t="s">
        <v>169</v>
      </c>
      <c r="F141" s="132" t="s">
        <v>170</v>
      </c>
      <c r="G141" s="54"/>
    </row>
    <row r="142" spans="1:7" s="2" customFormat="1" ht="12.75" x14ac:dyDescent="0.2">
      <c r="A142" s="85" t="s">
        <v>171</v>
      </c>
      <c r="B142" s="13">
        <f>B143+B146+B149</f>
        <v>14779699.890000001</v>
      </c>
      <c r="C142" s="15">
        <f>C143+C146+C149</f>
        <v>12661947.85</v>
      </c>
      <c r="D142" s="15">
        <f>D143+D146+D149</f>
        <v>12992707.73</v>
      </c>
      <c r="E142" s="15">
        <f>E143+E146+E149</f>
        <v>1646628.21</v>
      </c>
      <c r="F142" s="13">
        <f>F143+F146+F149</f>
        <v>140363.95000000019</v>
      </c>
      <c r="G142" s="105"/>
    </row>
    <row r="143" spans="1:7" s="2" customFormat="1" ht="12.75" x14ac:dyDescent="0.2">
      <c r="A143" s="86" t="s">
        <v>172</v>
      </c>
      <c r="B143" s="15">
        <f>SUM(B144:B145)</f>
        <v>14779699.890000001</v>
      </c>
      <c r="C143" s="15">
        <f>SUM(C144:C145)</f>
        <v>12661947.85</v>
      </c>
      <c r="D143" s="15">
        <f>SUM(D144:D145)</f>
        <v>12992707.73</v>
      </c>
      <c r="E143" s="15">
        <f>SUM(E144:E145)</f>
        <v>1646628.21</v>
      </c>
      <c r="F143" s="15">
        <f>SUM(F144:F145)</f>
        <v>140363.95000000019</v>
      </c>
      <c r="G143" s="101"/>
    </row>
    <row r="144" spans="1:7" s="2" customFormat="1" ht="12.75" x14ac:dyDescent="0.2">
      <c r="A144" s="86" t="s">
        <v>221</v>
      </c>
      <c r="B144" s="15">
        <v>354459.88</v>
      </c>
      <c r="C144" s="12"/>
      <c r="D144" s="12">
        <v>354459.88</v>
      </c>
      <c r="E144" s="12">
        <v>0</v>
      </c>
      <c r="F144" s="15">
        <v>0</v>
      </c>
      <c r="G144" s="101">
        <v>0</v>
      </c>
    </row>
    <row r="145" spans="1:7" s="2" customFormat="1" ht="12.75" x14ac:dyDescent="0.2">
      <c r="A145" s="86" t="s">
        <v>222</v>
      </c>
      <c r="B145" s="15">
        <v>14425240.01</v>
      </c>
      <c r="C145" s="12">
        <v>12661947.85</v>
      </c>
      <c r="D145" s="12">
        <v>12638247.85</v>
      </c>
      <c r="E145" s="12">
        <v>1646628.21</v>
      </c>
      <c r="F145" s="15">
        <v>140363.95000000019</v>
      </c>
      <c r="G145" s="101">
        <v>0</v>
      </c>
    </row>
    <row r="146" spans="1:7" s="2" customFormat="1" ht="14.25" customHeight="1" x14ac:dyDescent="0.2">
      <c r="A146" s="86" t="s">
        <v>173</v>
      </c>
      <c r="B146" s="15"/>
      <c r="C146" s="12">
        <f>SUM(C147:C148)</f>
        <v>0</v>
      </c>
      <c r="D146" s="12">
        <f>SUM(D147:D148)</f>
        <v>0</v>
      </c>
      <c r="E146" s="12">
        <f>SUM(E147:E148)</f>
        <v>0</v>
      </c>
      <c r="F146" s="15">
        <f>SUM(F147:F148)</f>
        <v>0</v>
      </c>
      <c r="G146" s="50"/>
    </row>
    <row r="147" spans="1:7" s="2" customFormat="1" ht="14.25" customHeight="1" x14ac:dyDescent="0.2">
      <c r="A147" s="86" t="s">
        <v>223</v>
      </c>
      <c r="B147" s="15"/>
      <c r="C147" s="12"/>
      <c r="D147" s="12">
        <v>0</v>
      </c>
      <c r="E147" s="12">
        <v>0</v>
      </c>
      <c r="F147" s="15">
        <f>B147-D147-E147</f>
        <v>0</v>
      </c>
      <c r="G147" s="50">
        <v>0</v>
      </c>
    </row>
    <row r="148" spans="1:7" s="2" customFormat="1" ht="14.25" customHeight="1" x14ac:dyDescent="0.2">
      <c r="A148" s="86" t="s">
        <v>224</v>
      </c>
      <c r="B148" s="15"/>
      <c r="C148" s="12">
        <v>0</v>
      </c>
      <c r="D148" s="12">
        <v>0</v>
      </c>
      <c r="E148" s="12">
        <v>0</v>
      </c>
      <c r="F148" s="15">
        <f>B148-D148-E148</f>
        <v>0</v>
      </c>
      <c r="G148" s="50">
        <v>0</v>
      </c>
    </row>
    <row r="149" spans="1:7" s="2" customFormat="1" ht="14.25" customHeight="1" x14ac:dyDescent="0.2">
      <c r="A149" s="86" t="s">
        <v>174</v>
      </c>
      <c r="B149" s="15"/>
      <c r="C149" s="12">
        <f>SUM(C150:C151)</f>
        <v>0</v>
      </c>
      <c r="D149" s="12">
        <f>SUM(D150:D151)</f>
        <v>0</v>
      </c>
      <c r="E149" s="12">
        <f>SUM(E150:E151)</f>
        <v>0</v>
      </c>
      <c r="F149" s="15">
        <f>SUM(F150:F151)</f>
        <v>0</v>
      </c>
      <c r="G149" s="50"/>
    </row>
    <row r="150" spans="1:7" s="2" customFormat="1" ht="14.25" customHeight="1" x14ac:dyDescent="0.2">
      <c r="A150" s="86" t="s">
        <v>225</v>
      </c>
      <c r="B150" s="15"/>
      <c r="C150" s="12"/>
      <c r="D150" s="12"/>
      <c r="E150" s="12"/>
      <c r="F150" s="15">
        <f>B150-D150-E150</f>
        <v>0</v>
      </c>
      <c r="G150" s="50"/>
    </row>
    <row r="151" spans="1:7" s="2" customFormat="1" ht="12.75" x14ac:dyDescent="0.2">
      <c r="A151" s="86" t="s">
        <v>226</v>
      </c>
      <c r="B151" s="32"/>
      <c r="C151" s="15"/>
      <c r="D151" s="15"/>
      <c r="E151" s="15"/>
      <c r="F151" s="32">
        <f>B151-D151-E151</f>
        <v>0</v>
      </c>
      <c r="G151" s="50"/>
    </row>
    <row r="152" spans="1:7" s="2" customFormat="1" ht="12.75" x14ac:dyDescent="0.2">
      <c r="A152" s="37"/>
      <c r="B152" s="27"/>
      <c r="C152" s="27"/>
      <c r="D152" s="27"/>
      <c r="E152" s="27"/>
      <c r="F152" s="27"/>
    </row>
    <row r="153" spans="1:7" s="2" customFormat="1" ht="12.75" x14ac:dyDescent="0.2">
      <c r="A153" s="151" t="s">
        <v>24</v>
      </c>
      <c r="B153" s="152"/>
      <c r="C153" s="153"/>
      <c r="D153" s="28"/>
      <c r="E153" s="28"/>
      <c r="F153" s="28"/>
    </row>
    <row r="154" spans="1:7" s="2" customFormat="1" ht="12.75" x14ac:dyDescent="0.2">
      <c r="A154" s="113"/>
      <c r="B154" s="129" t="s">
        <v>2</v>
      </c>
      <c r="C154" s="130" t="s">
        <v>3</v>
      </c>
      <c r="D154" s="28"/>
      <c r="E154" s="28"/>
      <c r="F154" s="28"/>
    </row>
    <row r="155" spans="1:7" s="2" customFormat="1" ht="12.75" x14ac:dyDescent="0.2">
      <c r="A155" s="114" t="s">
        <v>33</v>
      </c>
      <c r="B155" s="131" t="s">
        <v>4</v>
      </c>
      <c r="C155" s="114" t="s">
        <v>58</v>
      </c>
      <c r="D155" s="28"/>
      <c r="E155" s="28"/>
      <c r="F155" s="28"/>
    </row>
    <row r="156" spans="1:7" s="2" customFormat="1" ht="12.75" x14ac:dyDescent="0.2">
      <c r="A156" s="115"/>
      <c r="B156" s="132" t="s">
        <v>5</v>
      </c>
      <c r="C156" s="132" t="s">
        <v>6</v>
      </c>
      <c r="D156" s="28"/>
      <c r="E156" s="28"/>
      <c r="F156" s="28"/>
    </row>
    <row r="157" spans="1:7" s="2" customFormat="1" ht="12.75" x14ac:dyDescent="0.2">
      <c r="A157" s="87" t="s">
        <v>175</v>
      </c>
      <c r="B157" s="4">
        <f>SUM(B158:B162)</f>
        <v>23935900</v>
      </c>
      <c r="C157" s="1">
        <f>SUM(C158:C162)</f>
        <v>11036492.73</v>
      </c>
      <c r="D157" s="28"/>
      <c r="E157" s="28"/>
      <c r="F157" s="28"/>
    </row>
    <row r="158" spans="1:7" s="2" customFormat="1" ht="12.75" x14ac:dyDescent="0.2">
      <c r="A158" s="87" t="s">
        <v>176</v>
      </c>
      <c r="B158" s="4">
        <v>18805000</v>
      </c>
      <c r="C158" s="1">
        <v>9415922.4399999995</v>
      </c>
      <c r="D158" s="28"/>
      <c r="E158" s="28"/>
      <c r="F158" s="28"/>
    </row>
    <row r="159" spans="1:7" s="2" customFormat="1" ht="12.75" x14ac:dyDescent="0.2">
      <c r="A159" s="87" t="s">
        <v>177</v>
      </c>
      <c r="B159" s="4"/>
      <c r="C159" s="1">
        <v>1.34</v>
      </c>
      <c r="D159" s="28"/>
      <c r="E159" s="28"/>
      <c r="F159" s="28"/>
    </row>
    <row r="160" spans="1:7" s="2" customFormat="1" ht="12.75" x14ac:dyDescent="0.2">
      <c r="A160" s="87" t="s">
        <v>178</v>
      </c>
      <c r="B160" s="4">
        <v>5006000</v>
      </c>
      <c r="C160" s="1">
        <v>1552460.74</v>
      </c>
      <c r="D160" s="28"/>
      <c r="E160" s="28"/>
      <c r="F160" s="28"/>
    </row>
    <row r="161" spans="1:6" s="2" customFormat="1" ht="12.75" x14ac:dyDescent="0.2">
      <c r="A161" s="87" t="s">
        <v>179</v>
      </c>
      <c r="B161" s="4">
        <v>110900</v>
      </c>
      <c r="C161" s="1">
        <v>31191.83</v>
      </c>
      <c r="D161" s="28"/>
      <c r="E161" s="28"/>
      <c r="F161" s="28"/>
    </row>
    <row r="162" spans="1:6" s="2" customFormat="1" ht="12.75" x14ac:dyDescent="0.2">
      <c r="A162" s="87" t="s">
        <v>180</v>
      </c>
      <c r="B162" s="4">
        <v>14000</v>
      </c>
      <c r="C162" s="1">
        <v>36916.379999999997</v>
      </c>
      <c r="D162" s="28"/>
      <c r="E162" s="28"/>
      <c r="F162" s="28"/>
    </row>
    <row r="163" spans="1:6" s="2" customFormat="1" ht="12.75" x14ac:dyDescent="0.2">
      <c r="A163" s="87" t="s">
        <v>181</v>
      </c>
      <c r="B163" s="4">
        <v>24395177.449999999</v>
      </c>
      <c r="C163" s="1">
        <v>5029670.16</v>
      </c>
      <c r="D163" s="28"/>
      <c r="E163" s="28"/>
      <c r="F163" s="28"/>
    </row>
    <row r="164" spans="1:6" s="2" customFormat="1" ht="12.75" x14ac:dyDescent="0.2">
      <c r="A164" s="88" t="s">
        <v>182</v>
      </c>
      <c r="B164" s="4"/>
      <c r="C164" s="1"/>
      <c r="D164" s="28"/>
      <c r="E164" s="28"/>
      <c r="F164" s="28"/>
    </row>
    <row r="165" spans="1:6" s="2" customFormat="1" ht="12.75" x14ac:dyDescent="0.2">
      <c r="A165" s="88" t="s">
        <v>183</v>
      </c>
      <c r="B165" s="4"/>
      <c r="C165" s="1"/>
      <c r="D165" s="28"/>
      <c r="E165" s="28"/>
      <c r="F165" s="28"/>
    </row>
    <row r="166" spans="1:6" s="2" customFormat="1" ht="12.75" x14ac:dyDescent="0.2">
      <c r="A166" s="87" t="s">
        <v>184</v>
      </c>
      <c r="B166" s="4">
        <v>525400</v>
      </c>
      <c r="C166" s="1">
        <v>1257476.08</v>
      </c>
      <c r="D166" s="28"/>
      <c r="E166" s="28"/>
      <c r="F166" s="28"/>
    </row>
    <row r="167" spans="1:6" s="2" customFormat="1" ht="12.75" x14ac:dyDescent="0.2">
      <c r="A167" s="89" t="s">
        <v>185</v>
      </c>
      <c r="B167" s="29">
        <f>B157+B163+B164+B165+B166</f>
        <v>48856477.450000003</v>
      </c>
      <c r="C167" s="83">
        <f>C157+C163+C164+C165+C166</f>
        <v>17323638.969999999</v>
      </c>
      <c r="D167" s="31"/>
      <c r="E167" s="31"/>
      <c r="F167" s="28"/>
    </row>
    <row r="168" spans="1:6" s="2" customFormat="1" ht="12.75" x14ac:dyDescent="0.2">
      <c r="A168" s="31"/>
      <c r="B168" s="31"/>
      <c r="C168" s="31"/>
      <c r="D168" s="31"/>
      <c r="E168" s="31"/>
      <c r="F168" s="28"/>
    </row>
    <row r="169" spans="1:6" s="2" customFormat="1" ht="12.75" x14ac:dyDescent="0.2">
      <c r="A169" s="147" t="s">
        <v>186</v>
      </c>
      <c r="B169" s="130" t="s">
        <v>8</v>
      </c>
      <c r="C169" s="130" t="s">
        <v>9</v>
      </c>
      <c r="D169" s="130" t="s">
        <v>9</v>
      </c>
      <c r="E169" s="130" t="s">
        <v>9</v>
      </c>
      <c r="F169" s="130" t="s">
        <v>76</v>
      </c>
    </row>
    <row r="170" spans="1:6" s="2" customFormat="1" ht="12.75" x14ac:dyDescent="0.2">
      <c r="A170" s="177"/>
      <c r="B170" s="114" t="s">
        <v>4</v>
      </c>
      <c r="C170" s="114" t="s">
        <v>30</v>
      </c>
      <c r="D170" s="114" t="s">
        <v>77</v>
      </c>
      <c r="E170" s="114" t="s">
        <v>78</v>
      </c>
      <c r="F170" s="114" t="s">
        <v>79</v>
      </c>
    </row>
    <row r="171" spans="1:6" s="2" customFormat="1" ht="12.75" x14ac:dyDescent="0.2">
      <c r="A171" s="160"/>
      <c r="B171" s="132" t="s">
        <v>7</v>
      </c>
      <c r="C171" s="132" t="s">
        <v>10</v>
      </c>
      <c r="D171" s="132" t="s">
        <v>11</v>
      </c>
      <c r="E171" s="132" t="s">
        <v>21</v>
      </c>
      <c r="F171" s="132" t="s">
        <v>12</v>
      </c>
    </row>
    <row r="172" spans="1:6" s="2" customFormat="1" ht="12.75" x14ac:dyDescent="0.2">
      <c r="A172" s="65" t="s">
        <v>187</v>
      </c>
      <c r="B172" s="19">
        <f>SUM(B173:B174)</f>
        <v>7638023.4500000002</v>
      </c>
      <c r="C172" s="19">
        <f>SUM(C173:C174)</f>
        <v>111420</v>
      </c>
      <c r="D172" s="19">
        <f>SUM(D173:D174)</f>
        <v>0</v>
      </c>
      <c r="E172" s="19">
        <f>SUM(E173:E174)</f>
        <v>0</v>
      </c>
      <c r="F172" s="41">
        <f>SUM(F173:F174)</f>
        <v>0</v>
      </c>
    </row>
    <row r="173" spans="1:6" s="2" customFormat="1" ht="12.75" x14ac:dyDescent="0.2">
      <c r="A173" s="57" t="s">
        <v>188</v>
      </c>
      <c r="B173" s="21"/>
      <c r="C173" s="21"/>
      <c r="D173" s="21"/>
      <c r="E173" s="21"/>
      <c r="F173" s="66"/>
    </row>
    <row r="174" spans="1:6" s="2" customFormat="1" ht="12.75" x14ac:dyDescent="0.2">
      <c r="A174" s="57" t="s">
        <v>189</v>
      </c>
      <c r="B174" s="21">
        <v>7638023.4500000002</v>
      </c>
      <c r="C174" s="21">
        <v>111420</v>
      </c>
      <c r="D174" s="21"/>
      <c r="E174" s="21"/>
      <c r="F174" s="66"/>
    </row>
    <row r="175" spans="1:6" s="2" customFormat="1" ht="12.75" x14ac:dyDescent="0.2">
      <c r="A175" s="57" t="s">
        <v>190</v>
      </c>
      <c r="B175" s="21">
        <v>22522616.530000001</v>
      </c>
      <c r="C175" s="21">
        <v>3739627.0799999996</v>
      </c>
      <c r="D175" s="21">
        <v>2414027.29</v>
      </c>
      <c r="E175" s="21">
        <v>2410467.04</v>
      </c>
      <c r="F175" s="66"/>
    </row>
    <row r="176" spans="1:6" s="2" customFormat="1" ht="12.75" x14ac:dyDescent="0.2">
      <c r="A176" s="57" t="s">
        <v>191</v>
      </c>
      <c r="B176" s="21">
        <v>4026000</v>
      </c>
      <c r="C176" s="21">
        <v>478784.52999999997</v>
      </c>
      <c r="D176" s="21">
        <v>284081.63</v>
      </c>
      <c r="E176" s="21">
        <v>284081.63</v>
      </c>
      <c r="F176" s="66"/>
    </row>
    <row r="177" spans="1:6" s="2" customFormat="1" ht="12.75" x14ac:dyDescent="0.2">
      <c r="A177" s="57" t="s">
        <v>192</v>
      </c>
      <c r="B177" s="21"/>
      <c r="C177" s="21"/>
      <c r="D177" s="21"/>
      <c r="E177" s="21"/>
      <c r="F177" s="66"/>
    </row>
    <row r="178" spans="1:6" s="2" customFormat="1" ht="12.75" x14ac:dyDescent="0.2">
      <c r="A178" s="90" t="s">
        <v>193</v>
      </c>
      <c r="B178" s="21">
        <v>5533000</v>
      </c>
      <c r="C178" s="21">
        <v>2188899.2699999996</v>
      </c>
      <c r="D178" s="21">
        <v>1312554.8500000006</v>
      </c>
      <c r="E178" s="21">
        <v>1228388.4300000006</v>
      </c>
      <c r="F178" s="66"/>
    </row>
    <row r="179" spans="1:6" s="2" customFormat="1" ht="12.75" x14ac:dyDescent="0.2">
      <c r="A179" s="89" t="s">
        <v>194</v>
      </c>
      <c r="B179" s="23">
        <f>B172+B175+B176+B177+B178</f>
        <v>39719639.980000004</v>
      </c>
      <c r="C179" s="23">
        <f>C172+C175+C176+C177+C178</f>
        <v>6518730.879999999</v>
      </c>
      <c r="D179" s="23">
        <f>D172+D175+D176+D177+D178</f>
        <v>4010663.7700000005</v>
      </c>
      <c r="E179" s="23">
        <f>E172+E175+E176+E177+E178</f>
        <v>3922937.1000000006</v>
      </c>
      <c r="F179" s="23">
        <f>F172+F175+F176+F177+F178</f>
        <v>0</v>
      </c>
    </row>
    <row r="180" spans="1:6" s="2" customFormat="1" ht="12.75" x14ac:dyDescent="0.2">
      <c r="A180" s="31"/>
      <c r="B180" s="31"/>
      <c r="C180" s="31"/>
      <c r="D180" s="31"/>
      <c r="E180" s="31"/>
      <c r="F180" s="28"/>
    </row>
    <row r="181" spans="1:6" s="2" customFormat="1" ht="12.75" x14ac:dyDescent="0.2">
      <c r="A181" s="31"/>
      <c r="B181" s="31"/>
      <c r="C181" s="31"/>
      <c r="D181" s="31"/>
      <c r="E181" s="31"/>
      <c r="F181" s="28"/>
    </row>
    <row r="182" spans="1:6" s="2" customFormat="1" ht="12.75" x14ac:dyDescent="0.2">
      <c r="A182" s="31"/>
      <c r="B182" s="31"/>
      <c r="C182" s="31"/>
      <c r="D182" s="31"/>
      <c r="E182" s="31"/>
      <c r="F182" s="28"/>
    </row>
    <row r="183" spans="1:6" s="2" customFormat="1" ht="12.75" x14ac:dyDescent="0.2">
      <c r="A183" s="31"/>
      <c r="B183" s="31"/>
      <c r="C183" s="31"/>
      <c r="D183" s="31"/>
      <c r="E183" s="31"/>
      <c r="F183" s="28"/>
    </row>
    <row r="184" spans="1:6" s="2" customFormat="1" ht="12.75" x14ac:dyDescent="0.2">
      <c r="A184" s="31"/>
      <c r="B184" s="31"/>
      <c r="C184" s="31"/>
      <c r="D184" s="31"/>
      <c r="E184" s="31"/>
      <c r="F184" s="28"/>
    </row>
    <row r="185" spans="1:6" s="2" customFormat="1" ht="12.75" x14ac:dyDescent="0.2">
      <c r="A185" s="31"/>
      <c r="B185" s="31"/>
      <c r="C185" s="31"/>
      <c r="D185" s="31"/>
      <c r="E185" s="31"/>
      <c r="F185" s="28"/>
    </row>
    <row r="186" spans="1:6" s="2" customFormat="1" ht="12.75" x14ac:dyDescent="0.2">
      <c r="A186" s="31"/>
      <c r="B186" s="31"/>
      <c r="C186" s="31"/>
      <c r="D186" s="31"/>
      <c r="E186" s="31"/>
      <c r="F186" s="28"/>
    </row>
    <row r="187" spans="1:6" s="2" customFormat="1" ht="12.75" x14ac:dyDescent="0.2">
      <c r="A187" s="147" t="s">
        <v>195</v>
      </c>
      <c r="B187" s="130" t="s">
        <v>8</v>
      </c>
      <c r="C187" s="130" t="s">
        <v>9</v>
      </c>
      <c r="D187" s="130" t="s">
        <v>9</v>
      </c>
      <c r="E187" s="130" t="s">
        <v>9</v>
      </c>
      <c r="F187" s="130" t="s">
        <v>76</v>
      </c>
    </row>
    <row r="188" spans="1:6" s="2" customFormat="1" ht="12.75" x14ac:dyDescent="0.2">
      <c r="A188" s="177"/>
      <c r="B188" s="114" t="s">
        <v>4</v>
      </c>
      <c r="C188" s="114" t="s">
        <v>30</v>
      </c>
      <c r="D188" s="114" t="s">
        <v>77</v>
      </c>
      <c r="E188" s="114" t="s">
        <v>78</v>
      </c>
      <c r="F188" s="114" t="s">
        <v>79</v>
      </c>
    </row>
    <row r="189" spans="1:6" s="2" customFormat="1" ht="12.75" x14ac:dyDescent="0.2">
      <c r="A189" s="160"/>
      <c r="B189" s="132" t="s">
        <v>7</v>
      </c>
      <c r="C189" s="132" t="s">
        <v>10</v>
      </c>
      <c r="D189" s="132" t="s">
        <v>11</v>
      </c>
      <c r="E189" s="132" t="s">
        <v>21</v>
      </c>
      <c r="F189" s="132" t="s">
        <v>12</v>
      </c>
    </row>
    <row r="190" spans="1:6" s="2" customFormat="1" ht="12.75" x14ac:dyDescent="0.2">
      <c r="A190" s="91" t="s">
        <v>230</v>
      </c>
      <c r="B190" s="41">
        <f>B191+B196</f>
        <v>395968478.84999996</v>
      </c>
      <c r="C190" s="19">
        <f>C191+C196</f>
        <v>176451740.44999999</v>
      </c>
      <c r="D190" s="19">
        <f>D191+D196</f>
        <v>105468400.97</v>
      </c>
      <c r="E190" s="19">
        <f>E191+E196</f>
        <v>84686211.450000003</v>
      </c>
      <c r="F190" s="41">
        <f>F191+F196</f>
        <v>0</v>
      </c>
    </row>
    <row r="191" spans="1:6" s="2" customFormat="1" ht="12.75" x14ac:dyDescent="0.2">
      <c r="A191" s="87" t="s">
        <v>196</v>
      </c>
      <c r="B191" s="66">
        <f>SUM(B192:B195)</f>
        <v>365921255.39999998</v>
      </c>
      <c r="C191" s="21">
        <f>SUM(C192:C195)</f>
        <v>161845563.88999999</v>
      </c>
      <c r="D191" s="21">
        <f>SUM(D192:D195)</f>
        <v>99292695.879999995</v>
      </c>
      <c r="E191" s="21">
        <f>SUM(E192:E195)</f>
        <v>79217876.109999999</v>
      </c>
      <c r="F191" s="66">
        <f>SUM(F192:F195)</f>
        <v>0</v>
      </c>
    </row>
    <row r="192" spans="1:6" s="2" customFormat="1" ht="12.75" x14ac:dyDescent="0.2">
      <c r="A192" s="87" t="s">
        <v>197</v>
      </c>
      <c r="B192" s="66">
        <v>176415000</v>
      </c>
      <c r="C192" s="21">
        <v>57342046.960000001</v>
      </c>
      <c r="D192" s="21">
        <v>57320277.670000002</v>
      </c>
      <c r="E192" s="21">
        <v>43605397.079999998</v>
      </c>
      <c r="F192" s="66"/>
    </row>
    <row r="193" spans="1:6" s="2" customFormat="1" ht="12.75" x14ac:dyDescent="0.2">
      <c r="A193" s="87" t="s">
        <v>198</v>
      </c>
      <c r="B193" s="66"/>
      <c r="C193" s="21"/>
      <c r="D193" s="21"/>
      <c r="E193" s="21"/>
      <c r="F193" s="66"/>
    </row>
    <row r="194" spans="1:6" s="2" customFormat="1" ht="12.75" x14ac:dyDescent="0.2">
      <c r="A194" s="87" t="s">
        <v>199</v>
      </c>
      <c r="B194" s="66">
        <v>29022500</v>
      </c>
      <c r="C194" s="21">
        <v>27489942.550000001</v>
      </c>
      <c r="D194" s="21">
        <v>11525703.6</v>
      </c>
      <c r="E194" s="21">
        <v>9221362.8800000008</v>
      </c>
      <c r="F194" s="66"/>
    </row>
    <row r="195" spans="1:6" s="2" customFormat="1" ht="12.75" x14ac:dyDescent="0.2">
      <c r="A195" s="87" t="s">
        <v>200</v>
      </c>
      <c r="B195" s="66">
        <v>160483755.40000001</v>
      </c>
      <c r="C195" s="21">
        <v>77013574.379999995</v>
      </c>
      <c r="D195" s="21">
        <v>30446714.609999999</v>
      </c>
      <c r="E195" s="21">
        <v>26391116.149999999</v>
      </c>
      <c r="F195" s="66"/>
    </row>
    <row r="196" spans="1:6" s="2" customFormat="1" ht="12.75" x14ac:dyDescent="0.2">
      <c r="A196" s="87" t="s">
        <v>201</v>
      </c>
      <c r="B196" s="66">
        <f>SUM(B197:B198)</f>
        <v>30047223.449999999</v>
      </c>
      <c r="C196" s="21">
        <f>SUM(C197:C198)</f>
        <v>14606176.560000001</v>
      </c>
      <c r="D196" s="21">
        <f>SUM(D197:D198)</f>
        <v>6175705.0899999999</v>
      </c>
      <c r="E196" s="21">
        <f>SUM(E197:E198)</f>
        <v>5468335.3399999999</v>
      </c>
      <c r="F196" s="66">
        <f>SUM(F197:F198)</f>
        <v>0</v>
      </c>
    </row>
    <row r="197" spans="1:6" s="2" customFormat="1" ht="12.75" x14ac:dyDescent="0.2">
      <c r="A197" s="87" t="s">
        <v>202</v>
      </c>
      <c r="B197" s="66"/>
      <c r="C197" s="21"/>
      <c r="D197" s="21"/>
      <c r="E197" s="21"/>
      <c r="F197" s="66"/>
    </row>
    <row r="198" spans="1:6" s="2" customFormat="1" ht="12.75" x14ac:dyDescent="0.2">
      <c r="A198" s="92" t="s">
        <v>203</v>
      </c>
      <c r="B198" s="30">
        <v>30047223.449999999</v>
      </c>
      <c r="C198" s="74">
        <v>14606176.560000001</v>
      </c>
      <c r="D198" s="74">
        <v>6175705.0899999999</v>
      </c>
      <c r="E198" s="74">
        <v>5468335.3399999999</v>
      </c>
      <c r="F198" s="30"/>
    </row>
    <row r="199" spans="1:6" s="2" customFormat="1" ht="12.75" x14ac:dyDescent="0.2">
      <c r="A199" s="31"/>
      <c r="B199" s="31"/>
      <c r="C199" s="31"/>
      <c r="D199" s="31"/>
      <c r="E199" s="31"/>
      <c r="F199" s="28"/>
    </row>
    <row r="200" spans="1:6" s="2" customFormat="1" ht="12.75" x14ac:dyDescent="0.2">
      <c r="A200" s="166" t="s">
        <v>31</v>
      </c>
      <c r="B200" s="163" t="s">
        <v>16</v>
      </c>
      <c r="C200" s="133" t="s">
        <v>48</v>
      </c>
    </row>
    <row r="201" spans="1:6" s="2" customFormat="1" ht="12.75" x14ac:dyDescent="0.2">
      <c r="A201" s="167"/>
      <c r="B201" s="148"/>
      <c r="C201" s="111" t="s">
        <v>49</v>
      </c>
    </row>
    <row r="202" spans="1:6" s="2" customFormat="1" ht="12.75" x14ac:dyDescent="0.2">
      <c r="A202" s="178"/>
      <c r="B202" s="132" t="s">
        <v>204</v>
      </c>
      <c r="C202" s="132" t="s">
        <v>205</v>
      </c>
    </row>
    <row r="203" spans="1:6" s="2" customFormat="1" ht="12.75" x14ac:dyDescent="0.2">
      <c r="A203" s="93" t="s">
        <v>206</v>
      </c>
      <c r="B203" s="13">
        <v>0</v>
      </c>
      <c r="C203" s="13">
        <v>26089532.050000001</v>
      </c>
    </row>
    <row r="204" spans="1:6" s="2" customFormat="1" ht="12.75" x14ac:dyDescent="0.2">
      <c r="A204" s="94" t="s">
        <v>207</v>
      </c>
      <c r="B204" s="15">
        <f>C46</f>
        <v>57778732.57</v>
      </c>
      <c r="C204" s="15">
        <f>C158</f>
        <v>9415922.4399999995</v>
      </c>
    </row>
    <row r="205" spans="1:6" s="2" customFormat="1" ht="12.75" x14ac:dyDescent="0.2">
      <c r="A205" s="94" t="s">
        <v>208</v>
      </c>
      <c r="B205" s="15">
        <f>SUM(B206:B207)</f>
        <v>39109901.659999996</v>
      </c>
      <c r="C205" s="15">
        <f>SUM(C206:C207)</f>
        <v>4176308.7800000003</v>
      </c>
    </row>
    <row r="206" spans="1:6" s="2" customFormat="1" ht="12.75" x14ac:dyDescent="0.2">
      <c r="A206" s="94" t="s">
        <v>227</v>
      </c>
      <c r="B206" s="15">
        <v>39109901.659999996</v>
      </c>
      <c r="C206" s="15">
        <v>2713645.17</v>
      </c>
    </row>
    <row r="207" spans="1:6" s="2" customFormat="1" ht="12.75" x14ac:dyDescent="0.2">
      <c r="A207" s="94" t="s">
        <v>228</v>
      </c>
      <c r="B207" s="15">
        <v>0</v>
      </c>
      <c r="C207" s="15">
        <v>1462663.61</v>
      </c>
    </row>
    <row r="208" spans="1:6" s="2" customFormat="1" ht="12.75" x14ac:dyDescent="0.2">
      <c r="A208" s="94" t="s">
        <v>209</v>
      </c>
      <c r="B208" s="15">
        <f>B203+B204-B205</f>
        <v>18668830.910000004</v>
      </c>
      <c r="C208" s="15">
        <f>C203+C204-C205</f>
        <v>31329145.710000001</v>
      </c>
    </row>
    <row r="209" spans="1:7" s="2" customFormat="1" ht="12.75" x14ac:dyDescent="0.2">
      <c r="A209" s="94" t="s">
        <v>210</v>
      </c>
      <c r="B209" s="15"/>
      <c r="C209" s="15"/>
    </row>
    <row r="210" spans="1:7" s="2" customFormat="1" ht="12.75" x14ac:dyDescent="0.2">
      <c r="A210" s="94" t="s">
        <v>211</v>
      </c>
      <c r="B210" s="15"/>
      <c r="C210" s="15"/>
    </row>
    <row r="211" spans="1:7" s="2" customFormat="1" ht="12.75" x14ac:dyDescent="0.2">
      <c r="A211" s="95" t="s">
        <v>212</v>
      </c>
      <c r="B211" s="32">
        <f>B208+B209-B210</f>
        <v>18668830.910000004</v>
      </c>
      <c r="C211" s="32">
        <f>C208+C209-C210</f>
        <v>31329145.710000001</v>
      </c>
    </row>
    <row r="212" spans="1:7" s="2" customFormat="1" ht="12.75" x14ac:dyDescent="0.2">
      <c r="A212" s="110" t="s">
        <v>242</v>
      </c>
      <c r="B212" s="28"/>
      <c r="C212" s="28"/>
      <c r="D212" s="28"/>
      <c r="E212" s="28"/>
      <c r="F212" s="28"/>
    </row>
    <row r="213" spans="1:7" s="2" customFormat="1" ht="12.75" x14ac:dyDescent="0.2">
      <c r="A213" s="128" t="s">
        <v>213</v>
      </c>
      <c r="B213" s="97"/>
      <c r="C213" s="97"/>
      <c r="D213" s="97"/>
      <c r="E213" s="97"/>
      <c r="F213" s="97"/>
      <c r="G213" s="97"/>
    </row>
    <row r="214" spans="1:7" s="2" customFormat="1" ht="12.75" x14ac:dyDescent="0.2">
      <c r="A214" s="96" t="s">
        <v>214</v>
      </c>
      <c r="B214" s="98"/>
      <c r="C214" s="98"/>
      <c r="D214" s="98"/>
      <c r="E214" s="98"/>
      <c r="F214" s="98"/>
      <c r="G214" s="98"/>
    </row>
    <row r="215" spans="1:7" s="2" customFormat="1" ht="27" customHeight="1" x14ac:dyDescent="0.2">
      <c r="A215" s="181" t="s">
        <v>249</v>
      </c>
      <c r="B215" s="181"/>
      <c r="C215" s="181"/>
      <c r="D215" s="181"/>
      <c r="E215" s="181"/>
      <c r="F215" s="181"/>
      <c r="G215" s="181"/>
    </row>
    <row r="216" spans="1:7" s="2" customFormat="1" ht="12.75" x14ac:dyDescent="0.2">
      <c r="A216" s="96" t="s">
        <v>215</v>
      </c>
      <c r="B216" s="99"/>
      <c r="C216" s="99"/>
      <c r="D216" s="99"/>
      <c r="E216" s="99"/>
      <c r="F216" s="99"/>
      <c r="G216" s="99"/>
    </row>
    <row r="217" spans="1:7" s="2" customFormat="1" ht="12.75" x14ac:dyDescent="0.2">
      <c r="A217" s="96" t="s">
        <v>216</v>
      </c>
      <c r="B217" s="100"/>
      <c r="C217" s="100"/>
      <c r="D217" s="100"/>
      <c r="E217" s="100"/>
      <c r="F217" s="100"/>
      <c r="G217" s="100"/>
    </row>
    <row r="218" spans="1:7" s="2" customFormat="1" ht="12.75" customHeight="1" x14ac:dyDescent="0.2">
      <c r="A218" s="96" t="s">
        <v>217</v>
      </c>
      <c r="B218" s="100"/>
      <c r="C218" s="100"/>
      <c r="D218" s="98"/>
      <c r="E218" s="98"/>
      <c r="F218" s="98"/>
      <c r="G218" s="98"/>
    </row>
    <row r="219" spans="1:7" ht="12.75" x14ac:dyDescent="0.2">
      <c r="A219" s="96" t="s">
        <v>218</v>
      </c>
      <c r="B219" s="100"/>
      <c r="C219" s="100"/>
      <c r="D219" s="98"/>
      <c r="E219" s="98"/>
      <c r="F219" s="98"/>
      <c r="G219" s="98"/>
    </row>
    <row r="220" spans="1:7" ht="12.75" x14ac:dyDescent="0.2">
      <c r="A220" s="96" t="s">
        <v>219</v>
      </c>
      <c r="B220" s="100"/>
      <c r="C220" s="100"/>
      <c r="D220" s="98"/>
      <c r="E220" s="98"/>
      <c r="F220" s="98"/>
      <c r="G220" s="98"/>
    </row>
    <row r="222" spans="1:7" ht="11.25" customHeight="1" x14ac:dyDescent="0.2">
      <c r="A222" s="182" t="s">
        <v>245</v>
      </c>
      <c r="B222" s="182"/>
      <c r="C222" s="182"/>
      <c r="D222" s="182"/>
      <c r="E222" s="182"/>
      <c r="F222" s="182"/>
      <c r="G222" s="182"/>
    </row>
    <row r="223" spans="1:7" ht="11.25" customHeight="1" x14ac:dyDescent="0.2">
      <c r="A223" s="182"/>
      <c r="B223" s="182"/>
      <c r="C223" s="182"/>
      <c r="D223" s="182"/>
      <c r="E223" s="182"/>
      <c r="F223" s="182"/>
      <c r="G223" s="182"/>
    </row>
    <row r="224" spans="1:7" ht="11.25" customHeight="1" x14ac:dyDescent="0.2">
      <c r="A224" s="182"/>
      <c r="B224" s="182"/>
      <c r="C224" s="182"/>
      <c r="D224" s="182"/>
      <c r="E224" s="182"/>
      <c r="F224" s="182"/>
      <c r="G224" s="182"/>
    </row>
    <row r="225" spans="1:7" ht="11.25" customHeight="1" x14ac:dyDescent="0.2">
      <c r="A225" s="182"/>
      <c r="B225" s="182"/>
      <c r="C225" s="182"/>
      <c r="D225" s="182"/>
      <c r="E225" s="182"/>
      <c r="F225" s="182"/>
      <c r="G225" s="182"/>
    </row>
    <row r="230" spans="1:7" s="120" customFormat="1" ht="11.25" customHeight="1" x14ac:dyDescent="0.2">
      <c r="A230" s="117" t="s">
        <v>236</v>
      </c>
      <c r="B230" s="118"/>
      <c r="C230" s="118"/>
      <c r="D230" s="183" t="s">
        <v>238</v>
      </c>
      <c r="E230" s="183"/>
      <c r="F230" s="183"/>
      <c r="G230" s="119"/>
    </row>
    <row r="231" spans="1:7" s="120" customFormat="1" ht="11.25" customHeight="1" x14ac:dyDescent="0.2">
      <c r="A231" s="121" t="s">
        <v>237</v>
      </c>
      <c r="B231" s="118"/>
      <c r="C231" s="118"/>
      <c r="D231" s="183" t="s">
        <v>239</v>
      </c>
      <c r="E231" s="183"/>
      <c r="F231" s="183"/>
      <c r="G231" s="119"/>
    </row>
    <row r="232" spans="1:7" s="120" customFormat="1" ht="11.25" customHeight="1" x14ac:dyDescent="0.2">
      <c r="A232" s="122"/>
      <c r="B232" s="123"/>
      <c r="C232" s="124"/>
      <c r="D232" s="184" t="s">
        <v>246</v>
      </c>
      <c r="E232" s="184"/>
      <c r="F232" s="184"/>
      <c r="G232" s="119"/>
    </row>
    <row r="233" spans="1:7" s="120" customFormat="1" ht="11.25" customHeight="1" x14ac:dyDescent="0.2">
      <c r="A233" s="119"/>
      <c r="B233" s="125"/>
      <c r="C233" s="125"/>
      <c r="D233" s="125"/>
      <c r="E233" s="119"/>
      <c r="F233" s="126"/>
      <c r="G233" s="119"/>
    </row>
    <row r="234" spans="1:7" s="120" customFormat="1" ht="11.25" customHeight="1" x14ac:dyDescent="0.2">
      <c r="A234" s="119"/>
      <c r="B234" s="125"/>
      <c r="C234" s="125"/>
      <c r="D234" s="125"/>
      <c r="E234" s="119"/>
      <c r="F234" s="126"/>
      <c r="G234" s="119"/>
    </row>
    <row r="235" spans="1:7" s="120" customFormat="1" ht="11.25" customHeight="1" x14ac:dyDescent="0.2">
      <c r="A235" s="119"/>
      <c r="B235" s="127"/>
      <c r="C235" s="119"/>
      <c r="D235" s="119"/>
      <c r="E235" s="119"/>
      <c r="F235" s="119"/>
      <c r="G235" s="119"/>
    </row>
    <row r="236" spans="1:7" s="120" customFormat="1" ht="11.25" customHeight="1" x14ac:dyDescent="0.2">
      <c r="A236" s="119"/>
      <c r="B236" s="119"/>
      <c r="C236" s="119"/>
      <c r="D236" s="119"/>
      <c r="E236" s="119"/>
      <c r="F236" s="119"/>
      <c r="G236" s="119"/>
    </row>
    <row r="237" spans="1:7" s="120" customFormat="1" ht="11.25" customHeight="1" x14ac:dyDescent="0.2">
      <c r="A237" s="122" t="s">
        <v>247</v>
      </c>
      <c r="B237" s="123"/>
      <c r="C237" s="123"/>
      <c r="D237" s="184" t="s">
        <v>240</v>
      </c>
      <c r="E237" s="184"/>
      <c r="F237" s="184"/>
      <c r="G237" s="119"/>
    </row>
    <row r="238" spans="1:7" s="120" customFormat="1" ht="11.25" customHeight="1" x14ac:dyDescent="0.2">
      <c r="A238" s="121" t="s">
        <v>248</v>
      </c>
      <c r="B238" s="123"/>
      <c r="C238" s="123"/>
      <c r="D238" s="121" t="s">
        <v>241</v>
      </c>
      <c r="E238" s="121"/>
      <c r="F238" s="121"/>
      <c r="G238" s="119"/>
    </row>
    <row r="239" spans="1:7" s="120" customFormat="1" ht="11.25" customHeight="1" x14ac:dyDescent="0.2">
      <c r="A239" s="123"/>
      <c r="B239" s="123"/>
      <c r="C239" s="123"/>
      <c r="D239" s="170" t="s">
        <v>243</v>
      </c>
      <c r="E239" s="170"/>
      <c r="F239" s="170"/>
      <c r="G239" s="119"/>
    </row>
  </sheetData>
  <mergeCells count="32">
    <mergeCell ref="A215:G215"/>
    <mergeCell ref="A222:G225"/>
    <mergeCell ref="D230:F230"/>
    <mergeCell ref="D231:F231"/>
    <mergeCell ref="D232:F232"/>
    <mergeCell ref="D237:F237"/>
    <mergeCell ref="D239:F239"/>
    <mergeCell ref="A134:E134"/>
    <mergeCell ref="A132:E132"/>
    <mergeCell ref="A102:A104"/>
    <mergeCell ref="A169:A171"/>
    <mergeCell ref="A187:A189"/>
    <mergeCell ref="A200:A202"/>
    <mergeCell ref="B200:B201"/>
    <mergeCell ref="A116:A118"/>
    <mergeCell ref="A133:E133"/>
    <mergeCell ref="A42:C42"/>
    <mergeCell ref="A69:A71"/>
    <mergeCell ref="A84:A87"/>
    <mergeCell ref="A95:A97"/>
    <mergeCell ref="A107:A111"/>
    <mergeCell ref="A131:E131"/>
    <mergeCell ref="A153:C153"/>
    <mergeCell ref="A11:F11"/>
    <mergeCell ref="A13:F13"/>
    <mergeCell ref="A14:F14"/>
    <mergeCell ref="A128:E128"/>
    <mergeCell ref="A129:E129"/>
    <mergeCell ref="A130:E130"/>
    <mergeCell ref="A136:A137"/>
    <mergeCell ref="A140:A141"/>
    <mergeCell ref="A17:C17"/>
  </mergeCells>
  <printOptions horizontalCentered="1"/>
  <pageMargins left="0.78740157480314965" right="0.59055118110236227" top="0.78740157480314965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08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 Henrique Bortoletto</cp:lastModifiedBy>
  <cp:lastPrinted>2022-05-26T20:14:56Z</cp:lastPrinted>
  <dcterms:created xsi:type="dcterms:W3CDTF">2004-08-09T19:29:24Z</dcterms:created>
  <dcterms:modified xsi:type="dcterms:W3CDTF">2022-05-27T13:57:40Z</dcterms:modified>
</cp:coreProperties>
</file>