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rreo\"/>
    </mc:Choice>
  </mc:AlternateContent>
  <xr:revisionPtr revIDLastSave="0" documentId="13_ncr:1_{A592EC81-2DD4-4ABC-BCEF-81FD88225664}" xr6:coauthVersionLast="47" xr6:coauthVersionMax="47" xr10:uidLastSave="{00000000-0000-0000-0000-000000000000}"/>
  <bookViews>
    <workbookView xWindow="-28920" yWindow="465" windowWidth="29040" windowHeight="15720" xr2:uid="{01602C99-C907-4D9E-ABB7-BF1AB977F477}"/>
  </bookViews>
  <sheets>
    <sheet name="RREO-Anexo 08" sheetId="2" r:id="rId1"/>
  </sheets>
  <definedNames>
    <definedName name="Cancela">#REF!,#REF!</definedName>
    <definedName name="fdsafs">#REF!,#REF!</definedName>
    <definedName name="fdsf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">#REF!</definedName>
    <definedName name="Planilha">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rgps">#REF!</definedName>
    <definedName name="RGPS1">#REF!</definedName>
    <definedName name="RGPS2">#REF!,#REF!</definedName>
    <definedName name="xxx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6" i="2" l="1"/>
  <c r="B226" i="2"/>
  <c r="C225" i="2"/>
  <c r="C229" i="2" s="1"/>
  <c r="C232" i="2" s="1"/>
  <c r="F217" i="2"/>
  <c r="E217" i="2"/>
  <c r="D217" i="2"/>
  <c r="D211" i="2" s="1"/>
  <c r="C217" i="2"/>
  <c r="C211" i="2" s="1"/>
  <c r="B217" i="2"/>
  <c r="F212" i="2"/>
  <c r="F211" i="2" s="1"/>
  <c r="E212" i="2"/>
  <c r="D212" i="2"/>
  <c r="C212" i="2"/>
  <c r="B212" i="2"/>
  <c r="E211" i="2"/>
  <c r="B211" i="2"/>
  <c r="F198" i="2"/>
  <c r="E198" i="2"/>
  <c r="D198" i="2"/>
  <c r="C198" i="2"/>
  <c r="B198" i="2"/>
  <c r="C177" i="2"/>
  <c r="B177" i="2"/>
  <c r="C176" i="2"/>
  <c r="B176" i="2"/>
  <c r="F170" i="2"/>
  <c r="F169" i="2"/>
  <c r="F168" i="2"/>
  <c r="F167" i="2"/>
  <c r="E167" i="2"/>
  <c r="D167" i="2"/>
  <c r="C167" i="2"/>
  <c r="B167" i="2"/>
  <c r="F158" i="2"/>
  <c r="F156" i="2"/>
  <c r="F154" i="2"/>
  <c r="F147" i="2"/>
  <c r="E147" i="2"/>
  <c r="D147" i="2"/>
  <c r="C147" i="2"/>
  <c r="B147" i="2"/>
  <c r="F146" i="2"/>
  <c r="E146" i="2"/>
  <c r="D146" i="2"/>
  <c r="C146" i="2"/>
  <c r="B146" i="2"/>
  <c r="F134" i="2"/>
  <c r="E134" i="2"/>
  <c r="D134" i="2"/>
  <c r="F153" i="2" s="1"/>
  <c r="C134" i="2"/>
  <c r="B134" i="2"/>
  <c r="G124" i="2"/>
  <c r="F124" i="2"/>
  <c r="E124" i="2"/>
  <c r="D124" i="2"/>
  <c r="C124" i="2"/>
  <c r="B124" i="2"/>
  <c r="D111" i="2"/>
  <c r="C111" i="2"/>
  <c r="E110" i="2"/>
  <c r="D110" i="2"/>
  <c r="C110" i="2"/>
  <c r="B110" i="2"/>
  <c r="B102" i="2"/>
  <c r="G101" i="2"/>
  <c r="G99" i="2"/>
  <c r="G98" i="2"/>
  <c r="G97" i="2"/>
  <c r="F97" i="2"/>
  <c r="D97" i="2"/>
  <c r="C97" i="2"/>
  <c r="B97" i="2"/>
  <c r="E97" i="2" s="1"/>
  <c r="E84" i="2"/>
  <c r="D84" i="2"/>
  <c r="D77" i="2" s="1"/>
  <c r="C84" i="2"/>
  <c r="F84" i="2" s="1"/>
  <c r="B84" i="2"/>
  <c r="B77" i="2" s="1"/>
  <c r="F78" i="2"/>
  <c r="E102" i="2" s="1"/>
  <c r="F102" i="2" s="1"/>
  <c r="E78" i="2"/>
  <c r="D102" i="2" s="1"/>
  <c r="D78" i="2"/>
  <c r="C102" i="2" s="1"/>
  <c r="C78" i="2"/>
  <c r="B78" i="2"/>
  <c r="C77" i="2"/>
  <c r="F77" i="2" s="1"/>
  <c r="B68" i="2"/>
  <c r="C63" i="2"/>
  <c r="B63" i="2"/>
  <c r="C59" i="2"/>
  <c r="B59" i="2"/>
  <c r="C55" i="2"/>
  <c r="E111" i="2" s="1"/>
  <c r="B55" i="2"/>
  <c r="C51" i="2"/>
  <c r="B51" i="2"/>
  <c r="C47" i="2"/>
  <c r="C46" i="2" s="1"/>
  <c r="B47" i="2"/>
  <c r="B46" i="2"/>
  <c r="C27" i="2"/>
  <c r="C26" i="2" s="1"/>
  <c r="B27" i="2"/>
  <c r="B26" i="2" s="1"/>
  <c r="C21" i="2"/>
  <c r="C36" i="2" s="1"/>
  <c r="B21" i="2"/>
  <c r="B12" i="2"/>
  <c r="B163" i="2" l="1"/>
  <c r="C40" i="2"/>
  <c r="C117" i="2"/>
  <c r="D117" i="2" s="1"/>
  <c r="E117" i="2" s="1"/>
  <c r="F155" i="2" s="1"/>
  <c r="F159" i="2" s="1"/>
  <c r="B117" i="2"/>
  <c r="B109" i="2"/>
  <c r="B225" i="2"/>
  <c r="B229" i="2" s="1"/>
  <c r="B232" i="2" s="1"/>
  <c r="B72" i="2"/>
  <c r="D109" i="2"/>
  <c r="E109" i="2" s="1"/>
  <c r="C109" i="2"/>
  <c r="B36" i="2"/>
  <c r="B40" i="2" s="1"/>
  <c r="G100" i="2"/>
  <c r="B111" i="2"/>
  <c r="E77" i="2"/>
  <c r="C163" i="2" l="1"/>
  <c r="D163" i="2"/>
  <c r="F117" i="2"/>
</calcChain>
</file>

<file path=xl/sharedStrings.xml><?xml version="1.0" encoding="utf-8"?>
<sst xmlns="http://schemas.openxmlformats.org/spreadsheetml/2006/main" count="377" uniqueCount="278">
  <si>
    <t>PREFEITURA MUNICIPAL DE INDAIATUBA</t>
  </si>
  <si>
    <t>Av. Eng. Fabio R. Barnabe, 2800 - Jd. Esplanada II</t>
  </si>
  <si>
    <t>C.N.P.J. 44.733.608/0001-09</t>
  </si>
  <si>
    <t>Telefone: (19) 3834-9000</t>
  </si>
  <si>
    <t>Tabela 8.2 - Demonstrativo das Receitas e Despesas com Manutenção e Desenvolvimento do Ensino - MDE - MUNICÍPIOS</t>
  </si>
  <si>
    <t>RELATÓRIO RESUMIDO DA EXECUÇÃO ORÇAMENTÁRIA</t>
  </si>
  <si>
    <t>DEMONSTRATIVO DAS RECEITAS E DESPESAS COM MANUTENÇÃO E DESENVOLVIMENTO DO ENSINO - MDE</t>
  </si>
  <si>
    <t>ORÇAMENTOS FISCAL E DA SEGURIDADE SOCIAL</t>
  </si>
  <si>
    <t>Período: 5º Bimestre</t>
  </si>
  <si>
    <t>Exercício: 2025</t>
  </si>
  <si>
    <t>RREO - ANEXO 8 (LDB, art. 72)</t>
  </si>
  <si>
    <t>Em Reais</t>
  </si>
  <si>
    <t>RECEITAS DO ENSINO</t>
  </si>
  <si>
    <t>PREVISÃO</t>
  </si>
  <si>
    <t>RECEITAS</t>
  </si>
  <si>
    <t>RECEITA RESULTANTE DE IMPOSTOS (caput do art. 212 da Constituição)</t>
  </si>
  <si>
    <t>ATUALIZADA</t>
  </si>
  <si>
    <t>REALIZADAS</t>
  </si>
  <si>
    <t>(a)</t>
  </si>
  <si>
    <t>(b)</t>
  </si>
  <si>
    <t>1- RECEITA DE IMPOSTOS</t>
  </si>
  <si>
    <t xml:space="preserve">    1.1- Receita Resultante do Imposto sobre a Propriedade Predial e Territorial Urbana – IPTU</t>
  </si>
  <si>
    <r>
      <t xml:space="preserve">    1.2- Receita Resultante do Imposto sobre Transmissão </t>
    </r>
    <r>
      <rPr>
        <i/>
        <sz val="10"/>
        <color indexed="8"/>
        <rFont val="Times New Roman"/>
        <family val="1"/>
      </rPr>
      <t>Inter Vivos</t>
    </r>
    <r>
      <rPr>
        <sz val="10"/>
        <color indexed="8"/>
        <rFont val="Times New Roman"/>
        <family val="1"/>
      </rPr>
      <t xml:space="preserve"> – ITBI</t>
    </r>
  </si>
  <si>
    <t xml:space="preserve">    1.3- Receita Resultante do Imposto sobre Serviços de Qualquer Natureza – ISS</t>
  </si>
  <si>
    <t xml:space="preserve">    1.4- Receita Resultante do Imposto de Renda Retido na Fonte – IRRF</t>
  </si>
  <si>
    <t xml:space="preserve">2- RECEITA DE TRANSFERÊNCIAS CONSTITUCIONAIS E LEGAIS </t>
  </si>
  <si>
    <t xml:space="preserve">    2.1- Cota-Parte FPM </t>
  </si>
  <si>
    <t xml:space="preserve">        2.1.1- Parcela referente à CF, art. 159, I, alínea b</t>
  </si>
  <si>
    <t xml:space="preserve">        2.1.2- Parcela referente à CF, art. 159, I, alínea d e e</t>
  </si>
  <si>
    <t xml:space="preserve">    2.2- Cota-Parte ICMS </t>
  </si>
  <si>
    <t xml:space="preserve">    2.3- Cota-Parte IPI-Exportação </t>
  </si>
  <si>
    <t xml:space="preserve">    2.4- Cota-Parte ITR </t>
  </si>
  <si>
    <t xml:space="preserve">    2.5- Cota-Parte IPVA </t>
  </si>
  <si>
    <t xml:space="preserve">    2.6- Cota-Parte IOF-Ouro </t>
  </si>
  <si>
    <t xml:space="preserve">    2.7- Compensações Financeiras Provenientes de Impostos e Transferências Constitucionais</t>
  </si>
  <si>
    <t>3- TOTAL DA RECEITA DE IMPOSTOS (1 + 2)</t>
  </si>
  <si>
    <t>4- TOTAL DESTINADO AO FUNDEB - 20% DE ((2.1.1) + (2.2) + (2.3) + (2.4) + (2.5) + (2.7))</t>
  </si>
  <si>
    <t>5- VALOR MÍNIMO A SER APLICADO ALÉM DO VALOR DESTINADO AO FUNDEB - 5% DE ((2.1.1) + (2.2) + (2.3) + (2.4) + (2.5)) + 25% DE ((1.1) + (1.2) + (1.3) + (1.4) + (2.1.2) + (2.6)+ (2.7))</t>
  </si>
  <si>
    <t>FUNDEB</t>
  </si>
  <si>
    <t>RECEITAS RECEBIDAS DO FUNDEB NO EXERCÍCIO</t>
  </si>
  <si>
    <t>6- RECEITAS RECEBIDAS DO FUNDEB</t>
  </si>
  <si>
    <t xml:space="preserve">    6.1- FUNDEB - Impostos e Transferências de Impostos</t>
  </si>
  <si>
    <t xml:space="preserve">       6.1.1- Principal</t>
  </si>
  <si>
    <t xml:space="preserve">       6.1.2- Rendimentos de Aplicação Financeira</t>
  </si>
  <si>
    <t xml:space="preserve">       6.1.3- Ressarcimento de Recursos do Fundeb</t>
  </si>
  <si>
    <t xml:space="preserve">    6.2- FUNDEB - Complementação da União - VAAF</t>
  </si>
  <si>
    <t xml:space="preserve">       6.2.1- Principal</t>
  </si>
  <si>
    <t xml:space="preserve">       6.2.2- Rendimentos de Aplicação Financeira</t>
  </si>
  <si>
    <t xml:space="preserve">       6.2.3- Ressarcimento de Recursos do Fundeb</t>
  </si>
  <si>
    <t xml:space="preserve">    6.3- FUNDEB - Complementação da União - VAAT</t>
  </si>
  <si>
    <t xml:space="preserve">       6.3.1- Principal</t>
  </si>
  <si>
    <t xml:space="preserve">       6.3.2- Rendimentos de Aplicação Financeira</t>
  </si>
  <si>
    <t xml:space="preserve">       6.3.3- Ressarcimento de Recursos do Fundeb</t>
  </si>
  <si>
    <t xml:space="preserve">    6.4- FUNDEB - Complementação da União - VAAR</t>
  </si>
  <si>
    <t xml:space="preserve">       6.4.1- Principal</t>
  </si>
  <si>
    <t xml:space="preserve">       6.4.2- Rendimentos de Aplicação Financeira</t>
  </si>
  <si>
    <t xml:space="preserve">       6.4.3- Ressarcimento de Recursos do Fundeb</t>
  </si>
  <si>
    <r>
      <t>7- RESULTADO LÍQUIDO DAS TRANSFERÊNCIAS DO FUNDEB (6.1.1 – 4)</t>
    </r>
    <r>
      <rPr>
        <vertAlign val="superscript"/>
        <sz val="10"/>
        <rFont val="Times New Roman"/>
        <family val="1"/>
      </rPr>
      <t>1</t>
    </r>
  </si>
  <si>
    <t>RECURSOS RECEBIDOS EM EXERCÍCIOS ANTERIORES E NÃO UTILIZADOS (SUPERÁVIT)</t>
  </si>
  <si>
    <t>VALOR</t>
  </si>
  <si>
    <t>8- TOTAL DOS RECURSOS DE SUPERÁVIT</t>
  </si>
  <si>
    <t xml:space="preserve">  8.1- SUPERÁVIT DO EXERCÍCIO IMEDIATAMENTE ANTERIOR</t>
  </si>
  <si>
    <t xml:space="preserve">  8.2- SUPERÁVIT RESIDUAL DE OUTROS EXERCÍCIOS</t>
  </si>
  <si>
    <t>9- TOTAL DOS RECURSOS DO FUNDEB DISPONÍVEIS PARA UTILIZAÇÃO (6 +8)</t>
  </si>
  <si>
    <t>DESPESAS DO FUNDEB</t>
  </si>
  <si>
    <t>DOTAÇÃO</t>
  </si>
  <si>
    <t>DESPESAS</t>
  </si>
  <si>
    <t>INSCR EM RP</t>
  </si>
  <si>
    <t>EMPENHADAS</t>
  </si>
  <si>
    <t>LIQUIDADA</t>
  </si>
  <si>
    <t>PAGA</t>
  </si>
  <si>
    <t>Ñ PROC</t>
  </si>
  <si>
    <t>(c)</t>
  </si>
  <si>
    <t>(d)</t>
  </si>
  <si>
    <t>(e)</t>
  </si>
  <si>
    <t>(f)</t>
  </si>
  <si>
    <t>(g)</t>
  </si>
  <si>
    <t>10- TOTAL DAS DESPESAS COM RECURSOS DO FUNDEB</t>
  </si>
  <si>
    <t xml:space="preserve">   10.1- PROFISSIONAIS DA EDUCAÇÃO BÁSICA</t>
  </si>
  <si>
    <t xml:space="preserve">      10.1.1 - Educação Infantil</t>
  </si>
  <si>
    <t xml:space="preserve">      10.1.2- Ensino Fundamental </t>
  </si>
  <si>
    <t xml:space="preserve">      10.1.3- Educação de Jovens e Adultos</t>
  </si>
  <si>
    <t xml:space="preserve">      10.1.4- Educação Especial</t>
  </si>
  <si>
    <t xml:space="preserve">      10.1.5- Administração Geral</t>
  </si>
  <si>
    <t xml:space="preserve">   10.2- OUTRAS DESPESAS</t>
  </si>
  <si>
    <t xml:space="preserve">      10.2.1- Educação Infantil</t>
  </si>
  <si>
    <t xml:space="preserve">      10.2.2- Ensino Fundamental </t>
  </si>
  <si>
    <t xml:space="preserve">      10.2.3- Educação de Jovens e Adultos</t>
  </si>
  <si>
    <t xml:space="preserve">      10.2.4- Educação Especial</t>
  </si>
  <si>
    <t xml:space="preserve">      10.2.5- Administração Geral</t>
  </si>
  <si>
    <t xml:space="preserve">      10.2.6- Transporte (Escolar)</t>
  </si>
  <si>
    <t xml:space="preserve">      10.2.7- Outras</t>
  </si>
  <si>
    <t>DESPESAS CUSTEADAS COM RECEITAS DO FUNDEB RECEBIDAS NO EXERCÍCIO</t>
  </si>
  <si>
    <t xml:space="preserve">INSCRIÇÃO DE </t>
  </si>
  <si>
    <t>INSCR RPNP</t>
  </si>
  <si>
    <t xml:space="preserve">DESPESAS EM VALOR SUPERIOR AO DAS RECEITAS  </t>
  </si>
  <si>
    <t xml:space="preserve">RESTOS A PAGAR </t>
  </si>
  <si>
    <t>SEM</t>
  </si>
  <si>
    <t>Ñ PROCESSADOS</t>
  </si>
  <si>
    <t>DISPONIBILIDADE</t>
  </si>
  <si>
    <t>(h)</t>
  </si>
  <si>
    <t>(i)</t>
  </si>
  <si>
    <t>11- TOTAL DAS DESPESAS CUSTEADAS COM RECURSOS DO FUNDEB RECEBIDAS NO EXERCÍCIO</t>
  </si>
  <si>
    <t xml:space="preserve">   11.1- Total das Despesas custeadas com FUNDEB - Impostos e Transferências de Impostos</t>
  </si>
  <si>
    <t xml:space="preserve">   11.2- Total das Despesas custeadas com FUNDEB - Complementação da União - VAAF</t>
  </si>
  <si>
    <t xml:space="preserve">   11.3- Total das Despesas custeadas com FUNDEB - Complementação da União - VAAT</t>
  </si>
  <si>
    <t xml:space="preserve">   11.4- Total das Despesas custeadas com FUNDEB - Complementação da União - VAAR</t>
  </si>
  <si>
    <t>12- TOTAL DAS DESPESAS DO FUNDEB COM PROFISSIONAIS DA EDUCAÇÃO BÁSICA</t>
  </si>
  <si>
    <t>13- TOTAL DAS DESPESAS CUSTEADAS COM FUNDEB - VAAT APLICADAS NA EDUCAÇÃO INFANTIL</t>
  </si>
  <si>
    <t>14- TOTAL DAS DESPESAS CUSTEADAS COM FUNDEB - VAAT APLICADAS EM DESPESA DE CAPITAL</t>
  </si>
  <si>
    <t>INDICADORES - Art. 212-A, inciso XI e § 3º - Constituição Federal2</t>
  </si>
  <si>
    <t>VALOR APÓS</t>
  </si>
  <si>
    <t>VALOR EXIGIDO</t>
  </si>
  <si>
    <t>VALOR APLICADO</t>
  </si>
  <si>
    <t>DEDUÇÕES</t>
  </si>
  <si>
    <t>% APLICADO</t>
  </si>
  <si>
    <t>(j)</t>
  </si>
  <si>
    <t>(k)</t>
  </si>
  <si>
    <t>(l)</t>
  </si>
  <si>
    <t>(m)</t>
  </si>
  <si>
    <t>15- MÍNIMO DE 70% DO FUNDEB NA REMUNERAÇÃO DOS PROFISSIONAIS DA EDUCAÇÃO BÁSICA</t>
  </si>
  <si>
    <t>16 - PERCENTUAL DE 50% DA COMPLEMENTAÇÃO DA UNIÃO AO FUNDEB - VAAT NA EDUCAÇÃO INFANTIL</t>
  </si>
  <si>
    <t>17- MÍNIMO DE 15% DA COMPLEMENTAÇÃO DA UNIÃO AO FUNDEB - VAAT EM DESPESAS DE CAPITAL</t>
  </si>
  <si>
    <t>INDICADOR - Art.25, § 3º - Lei nº 14.113, de 2020 - (Máximo de 10% de Superávit)3</t>
  </si>
  <si>
    <t xml:space="preserve">VALOR MÁXIMO </t>
  </si>
  <si>
    <t xml:space="preserve">VALOR </t>
  </si>
  <si>
    <t>VALOR NÃO</t>
  </si>
  <si>
    <t>VL NÃO APLIC</t>
  </si>
  <si>
    <t>PERMITIDO</t>
  </si>
  <si>
    <t>NÃO APLICADO</t>
  </si>
  <si>
    <t>APLICADO</t>
  </si>
  <si>
    <t xml:space="preserve">EXCEDENTE AO </t>
  </si>
  <si>
    <t>% NÃO APLICADO</t>
  </si>
  <si>
    <t>APÓS AJUSTE</t>
  </si>
  <si>
    <t>(n)</t>
  </si>
  <si>
    <t>(o)</t>
  </si>
  <si>
    <t>(p)</t>
  </si>
  <si>
    <t>(q)</t>
  </si>
  <si>
    <t>(r)</t>
  </si>
  <si>
    <t xml:space="preserve">18- TOTAL DA RECEITA RECEBIDA E NÃO APLICADA NO EXERCÍCIO </t>
  </si>
  <si>
    <t>INDICADOR - Art.25, § 3º - Lei nº 14.113, de 2020 - (Aplicação do Superávit de Exercício Anterior)3</t>
  </si>
  <si>
    <t xml:space="preserve">VALOR DE </t>
  </si>
  <si>
    <t>VALOR DE</t>
  </si>
  <si>
    <t>VALOR TOTAL DE</t>
  </si>
  <si>
    <t xml:space="preserve">SUPERÁVIT </t>
  </si>
  <si>
    <t>SUPERÁVIT</t>
  </si>
  <si>
    <t>SUPERÁVIT NÃO</t>
  </si>
  <si>
    <t>ATÉ O 1ºQUAD.</t>
  </si>
  <si>
    <t xml:space="preserve">PERMITIDO NO </t>
  </si>
  <si>
    <t>NO EXERCÍCIO</t>
  </si>
  <si>
    <t xml:space="preserve">APLICADO ATÉ O </t>
  </si>
  <si>
    <t xml:space="preserve">APLICADO APÓS O </t>
  </si>
  <si>
    <t>APLICADO ATÉ</t>
  </si>
  <si>
    <t>QUE INTREGRA O</t>
  </si>
  <si>
    <t>EXERC ANTERIOR</t>
  </si>
  <si>
    <t>ANTERIOR</t>
  </si>
  <si>
    <t>1ºQUADRIMESTRE</t>
  </si>
  <si>
    <t>LIMITE CONST.</t>
  </si>
  <si>
    <t>(s)</t>
  </si>
  <si>
    <t>(t)</t>
  </si>
  <si>
    <t>(u)</t>
  </si>
  <si>
    <t>(v)</t>
  </si>
  <si>
    <t>(w)</t>
  </si>
  <si>
    <t>(x)</t>
  </si>
  <si>
    <t>19- TOTAL DAS DESPESAS CUSTEADAS COM SUPERÁVIT DO FUNDEB</t>
  </si>
  <si>
    <t xml:space="preserve">   19.1- Total das Despesas custeadas com FUNDEB - Impostos e Transferências de Impostos</t>
  </si>
  <si>
    <t xml:space="preserve">   19.2- Total das Despesas custeadas com FUNDEB - Complementação da União (VAAF + VAAT + VAAR)</t>
  </si>
  <si>
    <t xml:space="preserve"> DESPESAS COM AÇÕES TÍPICAS DE MDE - RECEITAS DE IMPOSTOS - EXCETO FUNDEB                                           (Por Subfunção)</t>
  </si>
  <si>
    <t>20-TOTAL DAS DESPESAS COM AÇÕES TÍPICAS DE MDE CUSTEADAS COM RECEITAS DE IMPOSTOS</t>
  </si>
  <si>
    <t xml:space="preserve">   20.1- Educação Infantil</t>
  </si>
  <si>
    <t xml:space="preserve">   20.2- Ensino Fundamental</t>
  </si>
  <si>
    <t xml:space="preserve">   20.3- Educação de Jovens e Adultos</t>
  </si>
  <si>
    <t xml:space="preserve">   20.4- Educação Especial</t>
  </si>
  <si>
    <t xml:space="preserve">   20.5- Administração Geral</t>
  </si>
  <si>
    <t xml:space="preserve">   20.6- Transporte (Escolar)</t>
  </si>
  <si>
    <t xml:space="preserve">   20.7- Outras</t>
  </si>
  <si>
    <t xml:space="preserve"> DESPESAS COM AÇÕES TÍPICAS DE MDE - RECEITAS DE IMPOSTOS E RECURSOS DO FUNDEB                                                     (Por Área de Atuação)6</t>
  </si>
  <si>
    <t>21- TOTAL DAS DESPESAS COM AÇÕES TÍPICAS DE MDE CUSTEADAS COM IMPOSTOS E FUNDEB</t>
  </si>
  <si>
    <t xml:space="preserve">   21.1- EDUCAÇÃO INFANTIL</t>
  </si>
  <si>
    <t xml:space="preserve">      21.1.1- Creche</t>
  </si>
  <si>
    <t xml:space="preserve">      21.1.2- Pré-escola</t>
  </si>
  <si>
    <t xml:space="preserve">   21.2- ENSINO FUNDAMENTAL </t>
  </si>
  <si>
    <t>APURAÇÃO DAS DESPESAS PARA FINS DE LIMITE MÍNIMO CONSTITUCIONAL</t>
  </si>
  <si>
    <t>22- TOTAL DAS DESPESAS DE MDE CUSTEADAS COM RECURSOS DE IMPOSTOS = L20(d ou e)</t>
  </si>
  <si>
    <t>23- TOTAL DAS RECEITAS TRANSFERIDAS AO FUNDEB = (L4)</t>
  </si>
  <si>
    <t>24- (-) RECEITAS DO FUNDEB NÃO UTILIZADAS NO EXERCÍCIO, EM VALOR SUPERIOR A 10% = L18(q)</t>
  </si>
  <si>
    <t>25- (-) SUPERÁVIT PERMITIDO NO EXERCÍCIO IMEDIATAMENTE ANTERIOR NÃO APLICADO NO EXERCÍCIO ATUAL = L19.1(x)</t>
  </si>
  <si>
    <t xml:space="preserve">26- (-) RESTOS A PAGAR NÃO PROCESSADOS INSCRITOS NO EXERCÍCIO SEM DISPONIBILIDADE FINANCEIRA DE RECURSOS DE IMPOSTOS4 </t>
  </si>
  <si>
    <t xml:space="preserve">27- (-) CANCELAMENTO, NO EXERCÍCIO, DE RESTOS A PAGAR INSCRITOS COM DISPONIBILIDADE FINANCEIRA DE RECURSOS DE IMPOSTOS VINCULADOS AO ENSINO = (L30.1(af) + L30.2(af)) </t>
  </si>
  <si>
    <t>28- TOTAL DAS DESPESAS PARA FINS DE LIMITE  (22 + 23 - 24 + 25 - 26 - 27)</t>
  </si>
  <si>
    <t>APURAÇÃO DO LIMITE MÍNIMO CONSTITUCIONAL2 e 5</t>
  </si>
  <si>
    <t>(z)</t>
  </si>
  <si>
    <t>(aa)</t>
  </si>
  <si>
    <t>(ab)</t>
  </si>
  <si>
    <t>29- APLICAÇÃO EM MDE SOBRE A RECEITA RESULTANTE DE IMPOSTOS</t>
  </si>
  <si>
    <t>RESTOS A PAGAR INSCRITOS EM EXERCÍCIOS ANTERIORES DE DESPESAS CONSIDERADAS PARA CUMPRIMENTO DO LIMITE8</t>
  </si>
  <si>
    <t>SALDO INICIAL</t>
  </si>
  <si>
    <t>RP LIQUIDADOS</t>
  </si>
  <si>
    <t>RP PAGOS</t>
  </si>
  <si>
    <t>RP CANCELADOS</t>
  </si>
  <si>
    <t>SALDO FINAL</t>
  </si>
  <si>
    <t>(ac)</t>
  </si>
  <si>
    <t>(ad)</t>
  </si>
  <si>
    <t>(ae)</t>
  </si>
  <si>
    <t>(af)</t>
  </si>
  <si>
    <t>(ag) = (ac) - (ae) - (af)</t>
  </si>
  <si>
    <t>30- RESTOS A PAGAR DE DESPESAS COM MDE</t>
  </si>
  <si>
    <t xml:space="preserve">   30.1 - Executadas com Recursos de Impostos e Transferências de Impostos</t>
  </si>
  <si>
    <t xml:space="preserve">   30.2 - Executadas com Recursos do FUNDEB - Impostos</t>
  </si>
  <si>
    <t xml:space="preserve">   30.3 - Executadas com Recursos do FUNDEB - Complementação da União (VAAT + VAAF + VAAR)</t>
  </si>
  <si>
    <t>OUTRAS INFORMAÇÕES PARA CONTROLE</t>
  </si>
  <si>
    <t>RECEITAS ADICIONAIS PARA FINANCIAMENTO DO ENSINO</t>
  </si>
  <si>
    <t>31- TOTAL DAS RECEITAS ADICIONAIS PARA FINANCIAMENTO DO ENSINO</t>
  </si>
  <si>
    <t xml:space="preserve">   31.1- RECEITA DE TRANSFERÊNCIAS DO FNDE (INCLUINDO RENDIMENTOS DE APLICAÇÃO FINANCEIRA)</t>
  </si>
  <si>
    <t xml:space="preserve">       31.1.1- Salário-Educação</t>
  </si>
  <si>
    <t xml:space="preserve">       31.1.2- PDDE</t>
  </si>
  <si>
    <t xml:space="preserve">       31.1.3- PNAE</t>
  </si>
  <si>
    <t xml:space="preserve">       31.1.4 - PNATE</t>
  </si>
  <si>
    <t xml:space="preserve">       31.1.5- Outras Transferências do FNDE</t>
  </si>
  <si>
    <t xml:space="preserve">   31.2- RECEITA DE TRANSFERÊNCIAS DE CONVÊNIOS</t>
  </si>
  <si>
    <t xml:space="preserve">   31.3- RECEITA DE ROYALTIES DESTINADOS À EDUCAÇÃO</t>
  </si>
  <si>
    <t xml:space="preserve">   31.4- RECEITA DE OPERAÇÕES DE CRÉDITO VINCULADAS À EDUCAÇÃO</t>
  </si>
  <si>
    <t xml:space="preserve">   31.5- OUTRAS RECEITAS PARA FINANCIAMENTO DO ENSINO</t>
  </si>
  <si>
    <t xml:space="preserve"> OUTRAS DESPESAS COM EDUCAÇÃO                                                                                                                                                 (Por Subfunção)6</t>
  </si>
  <si>
    <t>32- TOTAL DAS OUTRAS DESPESAS COM EDUCAÇÃO</t>
  </si>
  <si>
    <t xml:space="preserve">   32.1- EDUCAÇÃO INFANTIL</t>
  </si>
  <si>
    <t xml:space="preserve">   32.2- ENSINO FUNDAMENTAL </t>
  </si>
  <si>
    <t xml:space="preserve">   32.3- ENSINO MÉDIO </t>
  </si>
  <si>
    <t xml:space="preserve">   32.4- ENSINO SUPERIOR</t>
  </si>
  <si>
    <t xml:space="preserve">   32.5- ENSINO PROFISSIONAL</t>
  </si>
  <si>
    <t xml:space="preserve">   32.6- EDUCAÇÃO DE JOVENS E ADULTOS</t>
  </si>
  <si>
    <t xml:space="preserve">   32.7- EDUCAÇÃO ESPECIAL</t>
  </si>
  <si>
    <t xml:space="preserve">   32.8- OUTRAS</t>
  </si>
  <si>
    <t>TOTAL GERAL DAS DESPESAS COM EDUCAÇÃO</t>
  </si>
  <si>
    <t>33- TOTAL GERAL DAS DESPESAS COM EDUCAÇÃO (10 + 20 + 32)</t>
  </si>
  <si>
    <t xml:space="preserve">   33.1- Despesas Correntes</t>
  </si>
  <si>
    <t xml:space="preserve">      33.1.1- Pessoal Ativo</t>
  </si>
  <si>
    <t xml:space="preserve">      33.1.2- Pessoal Inativo</t>
  </si>
  <si>
    <t xml:space="preserve">      33.1.3-Transferências às instituições comunitárias, confessionais ou filantrópicas sem fins lucrativos</t>
  </si>
  <si>
    <t xml:space="preserve">      33.1.4- Outras Despesas Correntes</t>
  </si>
  <si>
    <t xml:space="preserve">   33.2- Despesas de Capital</t>
  </si>
  <si>
    <t xml:space="preserve">      33.2.1- Transferências às instituições comunitárias, confessionais ou filantrópicas sem fins lucrativos</t>
  </si>
  <si>
    <t xml:space="preserve">      33.2.2- Outras Despesas de Capital</t>
  </si>
  <si>
    <t>CONTROLE DA DISPONIBILIDADE FINANCEIRA E CONCILIAÇÃO BANCÁRIA</t>
  </si>
  <si>
    <t>SALÁRIO</t>
  </si>
  <si>
    <t>EDUCAÇÃO</t>
  </si>
  <si>
    <t>(ah)</t>
  </si>
  <si>
    <t>(ai)</t>
  </si>
  <si>
    <t>34- DISPONIBILIDADE FINANCEIRA EM 31 DE DEZEMBRO DE 2022</t>
  </si>
  <si>
    <t>35- (+) INGRESSO DE RECURSOS ATÉ O BIMESTRE (orçamentário)</t>
  </si>
  <si>
    <t>36- (-) PAGAMENTOS EFETUADOS ATÉ O BIMESTRE (orçamentário e restos a pagar)</t>
  </si>
  <si>
    <t xml:space="preserve">    36.1 Orçamentário</t>
  </si>
  <si>
    <t xml:space="preserve">    36.2 Restos a Pagar</t>
  </si>
  <si>
    <t>37- (=) DISPONIBILIDADE FINANCEIRA ATÉ O BIMESTRE</t>
  </si>
  <si>
    <t>38- (+) AJUSTES POSITIVOS ( RETENÇÕES E OUTROS VALORES EXTRAORÇAMENTÁRIOS)</t>
  </si>
  <si>
    <t>39- (-) AJUSTES NEGATIVOS (OUTROS VALORES EXTRAORÇAMENTÁRIOS)</t>
  </si>
  <si>
    <t>40- (=) SALDO FINANCEIRO CONCILIADO (Saldo Bancário)</t>
  </si>
  <si>
    <t>FONTE: Sistema CECAM, Unidade Responsável: CONTABILIDADE. Emissão: 18/11/2025, às 07:23:14. Assinado Digitalmente no dia 18/11/2025, às 07:23:14.</t>
  </si>
  <si>
    <t>1 Os valores informados devem corresponder ao efetivamente transferido. Os percentuais correspodem ao disposto na legislação.</t>
  </si>
  <si>
    <t>2 Limites mínimos anuais a serem cumpridos no encerramento do exercício.</t>
  </si>
  <si>
    <r>
      <rPr>
        <sz val="8"/>
        <rFont val="Times New Roman"/>
        <family val="1"/>
      </rPr>
      <t>3</t>
    </r>
    <r>
      <rPr>
        <vertAlign val="superscript"/>
        <sz val="8"/>
        <rFont val="Times New Roman"/>
        <family val="1"/>
      </rPr>
      <t xml:space="preserve"> </t>
    </r>
    <r>
      <rPr>
        <sz val="8"/>
        <rFont val="Times New Roman"/>
        <family val="1"/>
      </rPr>
      <t>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adicional.”
   utilizados no 1º trimestre do exercício imediatamente subseqüente, mediante abertura de crédito adicional.”</t>
    </r>
    <r>
      <rPr>
        <vertAlign val="superscript"/>
        <sz val="8"/>
        <rFont val="Times New Roman"/>
        <family val="1"/>
      </rPr>
      <t xml:space="preserve">
</t>
    </r>
  </si>
  <si>
    <t>4 Os valores referentes à parcela dos Restos a Pagar inscritos sem disponibilidade financeira deverão ser informados somente no RREO do último bimestre do exercício.</t>
  </si>
  <si>
    <t xml:space="preserve">5 Nos cinco primeiros bimestres do exercício o acompanhamento será feito com base na despesa liquidada. No último bimestre do exercício, o valor deverá corresponder ao total da despesa empenhada. </t>
  </si>
  <si>
    <t>6 As linhas representam áreas de atuação e não correspondem exatamente às subfunções da Função Educação. As despesas classificadas nas demais subfunções típicas e nas subfunções atípicas deverão ser rateadas para essas áreas de atuação.</t>
  </si>
  <si>
    <t>7 Valor inscrito em RPNP sem disponibilidade de caixa, que não será considerado na apuração dos indicadores e limites. Para as linhas 15, 16 e 17, deverá ser comparado o total inscrito em RPNP com a disponibilidade de caixa por fonte de recursos. Para a linha 14, deverá ser verificada a diferença entre a disponibilidade nas Fontes do Fundeb e os RPNP referentes a essas despesas. Para a linha 18, deverá ser verificada a diferença entre as disponibilidades na Fonte VAAT e os RPNP dessas despesas.</t>
  </si>
  <si>
    <t>8 Controle da execução de restos a pagar considerados no cumprimento do limite mínimo dos exercícios anteriores.</t>
  </si>
  <si>
    <t>9 Nesta coluna não devem se informados valores inferiores a 0 (zero).</t>
  </si>
  <si>
    <t xml:space="preserve">10 Essa coluna não deve conter percentual superior a 100%. Caso isso ocorra, em razão de valores informados na coluna (i), os percentuais devem ser ajustados para 100%. </t>
  </si>
  <si>
    <t>DR. CUSTÓDIO TAVARES DIAS NETO</t>
  </si>
  <si>
    <t>ROMEU SÉRGIO COLAN</t>
  </si>
  <si>
    <t>PREFEITO MUNICIPAL</t>
  </si>
  <si>
    <t>CONTADOR</t>
  </si>
  <si>
    <t>CRC-SP 127629</t>
  </si>
  <si>
    <t>EDIVILSON CARDOSO RAFAETA</t>
  </si>
  <si>
    <t>LUIS HENRIQUE BORTOLETTO</t>
  </si>
  <si>
    <t>SECRETÁRIO MUNICIPAL DE EDUCAÇÃO</t>
  </si>
  <si>
    <t>COORDENADOR DE CONTABILIDADE</t>
  </si>
  <si>
    <t>CRC-SP 289944/O-3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</si>
</sst>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Arial"/>
    </font>
    <font>
      <sz val="8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0"/>
      <color theme="0"/>
      <name val="Times New Roman"/>
      <family val="1"/>
    </font>
    <font>
      <b/>
      <u/>
      <sz val="10"/>
      <name val="Times New Roman"/>
      <family val="1"/>
    </font>
    <font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vertAlign val="superscript"/>
      <sz val="10"/>
      <name val="Times New Roman"/>
      <family val="1"/>
    </font>
    <font>
      <sz val="9.5"/>
      <name val="Times New Roman"/>
      <family val="1"/>
    </font>
    <font>
      <sz val="9.5"/>
      <color theme="0"/>
      <name val="Times New Roman"/>
      <family val="1"/>
    </font>
    <font>
      <sz val="10"/>
      <name val="Calibri Light"/>
      <family val="2"/>
    </font>
    <font>
      <vertAlign val="superscript"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7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</cellStyleXfs>
  <cellXfs count="208">
    <xf numFmtId="0" fontId="0" fillId="0" borderId="0" xfId="0"/>
    <xf numFmtId="43" fontId="2" fillId="0" borderId="0" xfId="1" applyNumberFormat="1"/>
    <xf numFmtId="43" fontId="3" fillId="0" borderId="0" xfId="1" applyNumberFormat="1" applyFont="1"/>
    <xf numFmtId="43" fontId="4" fillId="0" borderId="0" xfId="1" applyNumberFormat="1" applyFont="1"/>
    <xf numFmtId="43" fontId="5" fillId="0" borderId="0" xfId="1" applyNumberFormat="1" applyFont="1" applyAlignment="1">
      <alignment horizontal="left"/>
    </xf>
    <xf numFmtId="43" fontId="6" fillId="0" borderId="0" xfId="1" applyNumberFormat="1" applyFont="1"/>
    <xf numFmtId="43" fontId="8" fillId="0" borderId="0" xfId="2" applyNumberFormat="1" applyFont="1" applyAlignment="1">
      <alignment horizontal="left"/>
    </xf>
    <xf numFmtId="43" fontId="9" fillId="0" borderId="0" xfId="1" applyNumberFormat="1" applyFont="1" applyAlignment="1">
      <alignment horizontal="left" vertical="top" wrapText="1"/>
    </xf>
    <xf numFmtId="43" fontId="10" fillId="0" borderId="0" xfId="1" applyNumberFormat="1" applyFont="1"/>
    <xf numFmtId="43" fontId="9" fillId="0" borderId="0" xfId="1" applyNumberFormat="1" applyFont="1" applyAlignment="1">
      <alignment horizontal="left"/>
    </xf>
    <xf numFmtId="43" fontId="9" fillId="0" borderId="0" xfId="1" applyNumberFormat="1" applyFont="1"/>
    <xf numFmtId="43" fontId="6" fillId="0" borderId="0" xfId="1" applyNumberFormat="1" applyFont="1" applyAlignment="1">
      <alignment horizontal="left"/>
    </xf>
    <xf numFmtId="43" fontId="8" fillId="0" borderId="0" xfId="2" applyNumberFormat="1" applyFont="1"/>
    <xf numFmtId="43" fontId="11" fillId="0" borderId="0" xfId="1" applyNumberFormat="1" applyFont="1"/>
    <xf numFmtId="43" fontId="9" fillId="0" borderId="0" xfId="2" applyNumberFormat="1" applyFont="1" applyAlignment="1">
      <alignment horizontal="left"/>
    </xf>
    <xf numFmtId="43" fontId="9" fillId="0" borderId="0" xfId="1" applyNumberFormat="1" applyFont="1" applyAlignment="1">
      <alignment horizontal="center"/>
    </xf>
    <xf numFmtId="43" fontId="9" fillId="0" borderId="0" xfId="2" applyNumberFormat="1" applyFont="1" applyAlignment="1">
      <alignment horizontal="right"/>
    </xf>
    <xf numFmtId="43" fontId="9" fillId="0" borderId="0" xfId="1" applyNumberFormat="1" applyFont="1" applyAlignment="1">
      <alignment horizontal="right"/>
    </xf>
    <xf numFmtId="43" fontId="6" fillId="0" borderId="4" xfId="1" applyNumberFormat="1" applyFont="1" applyBorder="1"/>
    <xf numFmtId="43" fontId="6" fillId="0" borderId="5" xfId="1" applyNumberFormat="1" applyFont="1" applyBorder="1" applyAlignment="1">
      <alignment horizontal="center"/>
    </xf>
    <xf numFmtId="43" fontId="6" fillId="0" borderId="4" xfId="1" applyNumberFormat="1" applyFont="1" applyBorder="1" applyAlignment="1">
      <alignment horizontal="center"/>
    </xf>
    <xf numFmtId="43" fontId="6" fillId="0" borderId="6" xfId="1" applyNumberFormat="1" applyFont="1" applyBorder="1" applyAlignment="1">
      <alignment horizontal="center"/>
    </xf>
    <xf numFmtId="43" fontId="6" fillId="0" borderId="7" xfId="1" applyNumberFormat="1" applyFont="1" applyBorder="1" applyAlignment="1">
      <alignment horizontal="center"/>
    </xf>
    <xf numFmtId="43" fontId="6" fillId="0" borderId="8" xfId="1" applyNumberFormat="1" applyFont="1" applyBorder="1"/>
    <xf numFmtId="43" fontId="6" fillId="0" borderId="8" xfId="1" applyNumberFormat="1" applyFont="1" applyBorder="1" applyAlignment="1">
      <alignment horizontal="center"/>
    </xf>
    <xf numFmtId="0" fontId="9" fillId="0" borderId="6" xfId="1" applyFont="1" applyBorder="1" applyAlignment="1">
      <alignment horizontal="left" vertical="top" wrapText="1"/>
    </xf>
    <xf numFmtId="164" fontId="8" fillId="0" borderId="7" xfId="3" applyNumberFormat="1" applyFont="1" applyFill="1" applyBorder="1" applyAlignment="1"/>
    <xf numFmtId="164" fontId="8" fillId="0" borderId="4" xfId="3" applyNumberFormat="1" applyFont="1" applyFill="1" applyBorder="1" applyAlignment="1"/>
    <xf numFmtId="43" fontId="13" fillId="0" borderId="6" xfId="1" applyNumberFormat="1" applyFont="1" applyBorder="1" applyAlignment="1">
      <alignment horizontal="left" vertical="top" wrapText="1"/>
    </xf>
    <xf numFmtId="164" fontId="8" fillId="0" borderId="6" xfId="3" applyNumberFormat="1" applyFont="1" applyFill="1" applyBorder="1" applyAlignment="1"/>
    <xf numFmtId="43" fontId="9" fillId="0" borderId="6" xfId="1" applyNumberFormat="1" applyFont="1" applyBorder="1" applyAlignment="1">
      <alignment horizontal="left" vertical="top" wrapText="1"/>
    </xf>
    <xf numFmtId="164" fontId="8" fillId="0" borderId="8" xfId="3" applyNumberFormat="1" applyFont="1" applyFill="1" applyBorder="1" applyAlignment="1"/>
    <xf numFmtId="0" fontId="9" fillId="0" borderId="9" xfId="1" applyFont="1" applyBorder="1" applyAlignment="1">
      <alignment horizontal="left" vertical="top" wrapText="1"/>
    </xf>
    <xf numFmtId="164" fontId="8" fillId="0" borderId="1" xfId="3" applyNumberFormat="1" applyFont="1" applyFill="1" applyBorder="1" applyAlignment="1"/>
    <xf numFmtId="164" fontId="8" fillId="0" borderId="9" xfId="3" applyNumberFormat="1" applyFont="1" applyFill="1" applyBorder="1" applyAlignment="1"/>
    <xf numFmtId="43" fontId="9" fillId="0" borderId="2" xfId="1" applyNumberFormat="1" applyFont="1" applyBorder="1" applyAlignment="1">
      <alignment horizontal="left" vertical="top" wrapText="1"/>
    </xf>
    <xf numFmtId="43" fontId="8" fillId="0" borderId="2" xfId="3" applyFont="1" applyFill="1" applyBorder="1" applyAlignment="1"/>
    <xf numFmtId="43" fontId="9" fillId="0" borderId="7" xfId="1" applyNumberFormat="1" applyFont="1" applyBorder="1"/>
    <xf numFmtId="43" fontId="9" fillId="0" borderId="2" xfId="1" applyNumberFormat="1" applyFont="1" applyBorder="1"/>
    <xf numFmtId="0" fontId="9" fillId="0" borderId="10" xfId="1" applyFont="1" applyBorder="1" applyAlignment="1">
      <alignment horizontal="left" vertical="top" wrapText="1"/>
    </xf>
    <xf numFmtId="164" fontId="8" fillId="0" borderId="0" xfId="3" applyNumberFormat="1" applyFont="1" applyAlignment="1">
      <alignment horizontal="right" vertical="top" wrapText="1"/>
    </xf>
    <xf numFmtId="164" fontId="8" fillId="0" borderId="4" xfId="3" applyNumberFormat="1" applyFont="1" applyBorder="1" applyAlignment="1">
      <alignment horizontal="right" vertical="top" wrapText="1"/>
    </xf>
    <xf numFmtId="164" fontId="8" fillId="0" borderId="6" xfId="3" applyNumberFormat="1" applyFont="1" applyBorder="1" applyAlignment="1">
      <alignment horizontal="right" vertical="top" wrapText="1"/>
    </xf>
    <xf numFmtId="0" fontId="9" fillId="0" borderId="11" xfId="1" applyFont="1" applyBorder="1" applyAlignment="1">
      <alignment horizontal="left" vertical="top" wrapText="1"/>
    </xf>
    <xf numFmtId="164" fontId="8" fillId="0" borderId="12" xfId="3" applyNumberFormat="1" applyFont="1" applyBorder="1" applyAlignment="1">
      <alignment horizontal="right" vertical="top" wrapText="1"/>
    </xf>
    <xf numFmtId="164" fontId="8" fillId="0" borderId="8" xfId="3" applyNumberFormat="1" applyFont="1" applyBorder="1" applyAlignment="1">
      <alignment horizontal="right" vertical="top" wrapText="1"/>
    </xf>
    <xf numFmtId="0" fontId="9" fillId="0" borderId="2" xfId="1" applyFont="1" applyBorder="1" applyAlignment="1">
      <alignment horizontal="left" vertical="top" wrapText="1"/>
    </xf>
    <xf numFmtId="0" fontId="9" fillId="0" borderId="2" xfId="1" applyFont="1" applyBorder="1" applyAlignment="1">
      <alignment horizontal="right" vertical="top" wrapText="1"/>
    </xf>
    <xf numFmtId="0" fontId="9" fillId="0" borderId="13" xfId="1" applyFont="1" applyBorder="1" applyAlignment="1">
      <alignment horizontal="right" vertical="top" wrapText="1"/>
    </xf>
    <xf numFmtId="0" fontId="9" fillId="0" borderId="14" xfId="1" applyFont="1" applyBorder="1" applyAlignment="1">
      <alignment horizontal="left" vertical="center" wrapText="1"/>
    </xf>
    <xf numFmtId="164" fontId="9" fillId="0" borderId="6" xfId="3" applyNumberFormat="1" applyFont="1" applyBorder="1" applyAlignment="1">
      <alignment horizontal="right" vertical="top" wrapText="1"/>
    </xf>
    <xf numFmtId="0" fontId="9" fillId="2" borderId="10" xfId="1" applyFont="1" applyFill="1" applyBorder="1" applyAlignment="1">
      <alignment horizontal="left" vertical="center" wrapText="1"/>
    </xf>
    <xf numFmtId="0" fontId="9" fillId="2" borderId="11" xfId="1" applyFont="1" applyFill="1" applyBorder="1" applyAlignment="1">
      <alignment horizontal="left" vertical="center" wrapText="1"/>
    </xf>
    <xf numFmtId="164" fontId="9" fillId="0" borderId="8" xfId="3" applyNumberFormat="1" applyFont="1" applyBorder="1" applyAlignment="1">
      <alignment horizontal="right" vertical="top" wrapText="1"/>
    </xf>
    <xf numFmtId="0" fontId="9" fillId="2" borderId="12" xfId="1" applyFont="1" applyFill="1" applyBorder="1" applyAlignment="1">
      <alignment horizontal="left" vertical="center" wrapText="1"/>
    </xf>
    <xf numFmtId="43" fontId="9" fillId="0" borderId="12" xfId="3" applyFont="1" applyBorder="1" applyAlignment="1">
      <alignment horizontal="right" vertical="top" wrapText="1"/>
    </xf>
    <xf numFmtId="0" fontId="6" fillId="0" borderId="3" xfId="1" applyFont="1" applyBorder="1" applyAlignment="1">
      <alignment horizontal="left" vertical="top" wrapText="1"/>
    </xf>
    <xf numFmtId="164" fontId="9" fillId="0" borderId="9" xfId="3" applyNumberFormat="1" applyFont="1" applyBorder="1" applyAlignment="1">
      <alignment horizontal="right" vertical="top" wrapText="1"/>
    </xf>
    <xf numFmtId="0" fontId="9" fillId="2" borderId="2" xfId="1" applyFont="1" applyFill="1" applyBorder="1" applyAlignment="1">
      <alignment horizontal="left" vertical="center" wrapText="1"/>
    </xf>
    <xf numFmtId="43" fontId="6" fillId="0" borderId="4" xfId="1" applyNumberFormat="1" applyFont="1" applyBorder="1" applyAlignment="1">
      <alignment horizontal="center" vertical="center"/>
    </xf>
    <xf numFmtId="43" fontId="9" fillId="0" borderId="0" xfId="4" applyNumberFormat="1" applyFont="1" applyAlignment="1">
      <alignment vertical="center"/>
    </xf>
    <xf numFmtId="43" fontId="6" fillId="0" borderId="6" xfId="1" applyNumberFormat="1" applyFont="1" applyBorder="1" applyAlignment="1">
      <alignment horizontal="center" vertical="center"/>
    </xf>
    <xf numFmtId="43" fontId="9" fillId="0" borderId="0" xfId="4" applyNumberFormat="1" applyFont="1" applyAlignment="1">
      <alignment horizontal="center"/>
    </xf>
    <xf numFmtId="0" fontId="6" fillId="0" borderId="13" xfId="1" applyFont="1" applyBorder="1" applyAlignment="1">
      <alignment horizontal="left" vertical="top" wrapText="1"/>
    </xf>
    <xf numFmtId="164" fontId="8" fillId="0" borderId="4" xfId="3" applyNumberFormat="1" applyFont="1" applyBorder="1" applyAlignment="1"/>
    <xf numFmtId="164" fontId="8" fillId="0" borderId="6" xfId="3" applyNumberFormat="1" applyFont="1" applyBorder="1" applyAlignment="1"/>
    <xf numFmtId="164" fontId="8" fillId="0" borderId="10" xfId="3" applyNumberFormat="1" applyFont="1" applyBorder="1" applyAlignment="1"/>
    <xf numFmtId="0" fontId="9" fillId="0" borderId="0" xfId="5" applyFont="1" applyAlignment="1">
      <alignment vertical="center" wrapText="1"/>
    </xf>
    <xf numFmtId="0" fontId="9" fillId="0" borderId="0" xfId="1" applyFont="1" applyAlignment="1">
      <alignment horizontal="left" vertical="top" wrapText="1"/>
    </xf>
    <xf numFmtId="0" fontId="9" fillId="0" borderId="10" xfId="1" applyFont="1" applyBorder="1" applyAlignment="1">
      <alignment horizontal="left" vertical="top"/>
    </xf>
    <xf numFmtId="0" fontId="9" fillId="0" borderId="11" xfId="1" applyFont="1" applyBorder="1" applyAlignment="1">
      <alignment horizontal="left" vertical="top"/>
    </xf>
    <xf numFmtId="164" fontId="8" fillId="0" borderId="8" xfId="3" applyNumberFormat="1" applyFont="1" applyBorder="1" applyAlignment="1"/>
    <xf numFmtId="164" fontId="8" fillId="0" borderId="11" xfId="3" applyNumberFormat="1" applyFont="1" applyBorder="1" applyAlignment="1"/>
    <xf numFmtId="0" fontId="9" fillId="0" borderId="12" xfId="1" applyFont="1" applyBorder="1" applyAlignment="1">
      <alignment horizontal="right" vertical="top" wrapText="1"/>
    </xf>
    <xf numFmtId="0" fontId="9" fillId="0" borderId="13" xfId="1" applyFont="1" applyBorder="1" applyAlignment="1">
      <alignment horizontal="justify" vertical="center"/>
    </xf>
    <xf numFmtId="164" fontId="8" fillId="0" borderId="5" xfId="3" applyNumberFormat="1" applyFont="1" applyBorder="1" applyAlignment="1"/>
    <xf numFmtId="164" fontId="8" fillId="0" borderId="14" xfId="3" applyNumberFormat="1" applyFont="1" applyBorder="1" applyAlignment="1"/>
    <xf numFmtId="0" fontId="9" fillId="0" borderId="0" xfId="1" applyFont="1" applyAlignment="1">
      <alignment horizontal="justify" vertical="top"/>
    </xf>
    <xf numFmtId="164" fontId="8" fillId="0" borderId="0" xfId="3" applyNumberFormat="1" applyFont="1" applyBorder="1" applyAlignment="1"/>
    <xf numFmtId="164" fontId="8" fillId="0" borderId="10" xfId="3" applyNumberFormat="1" applyFont="1" applyFill="1" applyBorder="1" applyAlignment="1"/>
    <xf numFmtId="164" fontId="8" fillId="0" borderId="11" xfId="3" applyNumberFormat="1" applyFont="1" applyFill="1" applyBorder="1" applyAlignment="1"/>
    <xf numFmtId="164" fontId="8" fillId="0" borderId="0" xfId="3" applyNumberFormat="1" applyFont="1" applyAlignment="1"/>
    <xf numFmtId="164" fontId="8" fillId="0" borderId="15" xfId="3" applyNumberFormat="1" applyFont="1" applyFill="1" applyBorder="1" applyAlignment="1"/>
    <xf numFmtId="43" fontId="9" fillId="0" borderId="13" xfId="1" applyNumberFormat="1" applyFont="1" applyBorder="1" applyAlignment="1">
      <alignment horizontal="right" vertical="top" wrapText="1"/>
    </xf>
    <xf numFmtId="0" fontId="9" fillId="0" borderId="4" xfId="5" applyFont="1" applyBorder="1" applyAlignment="1">
      <alignment vertical="center"/>
    </xf>
    <xf numFmtId="164" fontId="8" fillId="0" borderId="13" xfId="3" applyNumberFormat="1" applyFont="1" applyBorder="1" applyAlignment="1"/>
    <xf numFmtId="164" fontId="8" fillId="0" borderId="14" xfId="3" applyNumberFormat="1" applyFont="1" applyFill="1" applyBorder="1" applyAlignment="1"/>
    <xf numFmtId="0" fontId="9" fillId="0" borderId="6" xfId="5" applyFont="1" applyBorder="1" applyAlignment="1">
      <alignment vertical="center"/>
    </xf>
    <xf numFmtId="164" fontId="8" fillId="0" borderId="7" xfId="3" applyNumberFormat="1" applyFont="1" applyBorder="1" applyAlignment="1"/>
    <xf numFmtId="0" fontId="9" fillId="0" borderId="8" xfId="5" applyFont="1" applyBorder="1" applyAlignment="1">
      <alignment vertical="center"/>
    </xf>
    <xf numFmtId="164" fontId="8" fillId="0" borderId="12" xfId="3" applyNumberFormat="1" applyFont="1" applyBorder="1" applyAlignment="1"/>
    <xf numFmtId="164" fontId="8" fillId="0" borderId="15" xfId="3" applyNumberFormat="1" applyFont="1" applyBorder="1" applyAlignment="1"/>
    <xf numFmtId="0" fontId="9" fillId="0" borderId="15" xfId="1" applyFont="1" applyBorder="1" applyAlignment="1">
      <alignment horizontal="justify" vertical="top"/>
    </xf>
    <xf numFmtId="43" fontId="8" fillId="0" borderId="2" xfId="3" applyFont="1" applyBorder="1" applyAlignment="1"/>
    <xf numFmtId="43" fontId="8" fillId="0" borderId="12" xfId="3" applyFont="1" applyBorder="1" applyAlignment="1"/>
    <xf numFmtId="43" fontId="8" fillId="0" borderId="0" xfId="3" applyFont="1" applyAlignment="1"/>
    <xf numFmtId="43" fontId="8" fillId="0" borderId="0" xfId="3" applyFont="1" applyFill="1" applyBorder="1" applyAlignment="1"/>
    <xf numFmtId="0" fontId="9" fillId="0" borderId="9" xfId="5" applyFont="1" applyBorder="1" applyAlignment="1">
      <alignment vertical="center"/>
    </xf>
    <xf numFmtId="164" fontId="8" fillId="0" borderId="3" xfId="3" applyNumberFormat="1" applyFont="1" applyBorder="1" applyAlignment="1"/>
    <xf numFmtId="164" fontId="8" fillId="0" borderId="2" xfId="3" applyNumberFormat="1" applyFont="1" applyBorder="1" applyAlignment="1"/>
    <xf numFmtId="0" fontId="9" fillId="0" borderId="15" xfId="1" applyFont="1" applyBorder="1" applyAlignment="1">
      <alignment vertical="center" wrapText="1"/>
    </xf>
    <xf numFmtId="43" fontId="8" fillId="0" borderId="13" xfId="3" applyFont="1" applyBorder="1" applyAlignment="1"/>
    <xf numFmtId="43" fontId="8" fillId="0" borderId="0" xfId="3" applyFont="1" applyBorder="1" applyAlignment="1"/>
    <xf numFmtId="0" fontId="6" fillId="0" borderId="8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justify" vertical="top"/>
    </xf>
    <xf numFmtId="164" fontId="9" fillId="0" borderId="6" xfId="1" applyNumberFormat="1" applyFont="1" applyBorder="1"/>
    <xf numFmtId="0" fontId="9" fillId="0" borderId="8" xfId="1" applyFont="1" applyBorder="1" applyAlignment="1">
      <alignment horizontal="justify" vertical="top"/>
    </xf>
    <xf numFmtId="164" fontId="9" fillId="0" borderId="8" xfId="1" applyNumberFormat="1" applyFont="1" applyBorder="1"/>
    <xf numFmtId="43" fontId="8" fillId="0" borderId="10" xfId="3" applyFont="1" applyBorder="1" applyAlignment="1"/>
    <xf numFmtId="0" fontId="9" fillId="0" borderId="4" xfId="1" applyFont="1" applyBorder="1" applyAlignment="1">
      <alignment horizontal="left" vertical="center" wrapText="1"/>
    </xf>
    <xf numFmtId="0" fontId="9" fillId="0" borderId="6" xfId="1" applyFont="1" applyBorder="1" applyAlignment="1">
      <alignment horizontal="left" vertical="top"/>
    </xf>
    <xf numFmtId="0" fontId="9" fillId="0" borderId="8" xfId="1" applyFont="1" applyBorder="1" applyAlignment="1">
      <alignment horizontal="left" vertical="top"/>
    </xf>
    <xf numFmtId="0" fontId="9" fillId="0" borderId="0" xfId="1" applyFont="1" applyAlignment="1">
      <alignment horizontal="left" vertical="top"/>
    </xf>
    <xf numFmtId="0" fontId="9" fillId="0" borderId="8" xfId="1" applyFont="1" applyBorder="1" applyAlignment="1">
      <alignment horizontal="left" vertical="top" wrapText="1"/>
    </xf>
    <xf numFmtId="43" fontId="8" fillId="0" borderId="0" xfId="3" applyFont="1" applyFill="1" applyBorder="1" applyAlignment="1">
      <alignment horizontal="right"/>
    </xf>
    <xf numFmtId="43" fontId="6" fillId="0" borderId="9" xfId="1" applyNumberFormat="1" applyFont="1" applyBorder="1" applyAlignment="1">
      <alignment horizontal="center" vertical="center" wrapText="1"/>
    </xf>
    <xf numFmtId="164" fontId="8" fillId="0" borderId="4" xfId="3" applyNumberFormat="1" applyFont="1" applyBorder="1" applyAlignment="1">
      <alignment horizontal="left" wrapText="1"/>
    </xf>
    <xf numFmtId="0" fontId="11" fillId="0" borderId="7" xfId="1" applyFont="1" applyBorder="1" applyAlignment="1">
      <alignment horizontal="left" vertical="top" wrapText="1"/>
    </xf>
    <xf numFmtId="0" fontId="9" fillId="0" borderId="0" xfId="1" applyFont="1" applyAlignment="1">
      <alignment horizontal="left" vertical="center" wrapText="1"/>
    </xf>
    <xf numFmtId="164" fontId="8" fillId="0" borderId="6" xfId="3" applyNumberFormat="1" applyFont="1" applyBorder="1" applyAlignment="1">
      <alignment horizontal="left" wrapText="1"/>
    </xf>
    <xf numFmtId="164" fontId="8" fillId="0" borderId="6" xfId="3" applyNumberFormat="1" applyFont="1" applyBorder="1" applyAlignment="1">
      <alignment wrapText="1"/>
    </xf>
    <xf numFmtId="0" fontId="11" fillId="0" borderId="7" xfId="1" applyFont="1" applyBorder="1" applyAlignment="1">
      <alignment wrapText="1"/>
    </xf>
    <xf numFmtId="0" fontId="9" fillId="0" borderId="7" xfId="1" applyFont="1" applyBorder="1" applyAlignment="1">
      <alignment horizontal="left" wrapText="1"/>
    </xf>
    <xf numFmtId="0" fontId="9" fillId="0" borderId="0" xfId="1" applyFont="1" applyAlignment="1">
      <alignment horizontal="left" wrapText="1"/>
    </xf>
    <xf numFmtId="0" fontId="9" fillId="0" borderId="10" xfId="1" applyFont="1" applyBorder="1" applyAlignment="1">
      <alignment horizontal="left" wrapText="1"/>
    </xf>
    <xf numFmtId="164" fontId="8" fillId="0" borderId="8" xfId="3" applyNumberFormat="1" applyFont="1" applyBorder="1" applyAlignment="1">
      <alignment wrapText="1"/>
    </xf>
    <xf numFmtId="0" fontId="17" fillId="0" borderId="7" xfId="1" applyFont="1" applyBorder="1" applyAlignment="1">
      <alignment wrapText="1"/>
    </xf>
    <xf numFmtId="43" fontId="9" fillId="0" borderId="0" xfId="1" applyNumberFormat="1" applyFont="1" applyAlignment="1">
      <alignment horizontal="left" vertical="center" wrapText="1"/>
    </xf>
    <xf numFmtId="43" fontId="9" fillId="0" borderId="0" xfId="1" applyNumberFormat="1" applyFont="1" applyAlignment="1">
      <alignment horizontal="left" vertical="center"/>
    </xf>
    <xf numFmtId="43" fontId="9" fillId="0" borderId="9" xfId="1" applyNumberFormat="1" applyFont="1" applyBorder="1" applyAlignment="1">
      <alignment vertical="top" wrapText="1"/>
    </xf>
    <xf numFmtId="164" fontId="8" fillId="0" borderId="9" xfId="3" applyNumberFormat="1" applyFont="1" applyBorder="1" applyAlignment="1"/>
    <xf numFmtId="43" fontId="9" fillId="0" borderId="13" xfId="1" applyNumberFormat="1" applyFont="1" applyBorder="1" applyAlignment="1">
      <alignment vertical="top" wrapText="1"/>
    </xf>
    <xf numFmtId="43" fontId="8" fillId="0" borderId="4" xfId="3" applyFont="1" applyBorder="1" applyAlignment="1"/>
    <xf numFmtId="43" fontId="8" fillId="0" borderId="1" xfId="3" applyFont="1" applyBorder="1" applyAlignment="1"/>
    <xf numFmtId="0" fontId="9" fillId="0" borderId="0" xfId="1" applyFont="1" applyAlignment="1">
      <alignment vertical="center"/>
    </xf>
    <xf numFmtId="164" fontId="8" fillId="0" borderId="4" xfId="3" applyNumberFormat="1" applyFont="1" applyFill="1" applyBorder="1" applyAlignment="1">
      <alignment horizontal="right"/>
    </xf>
    <xf numFmtId="164" fontId="8" fillId="0" borderId="5" xfId="3" applyNumberFormat="1" applyFont="1" applyFill="1" applyBorder="1" applyAlignment="1">
      <alignment horizontal="right"/>
    </xf>
    <xf numFmtId="43" fontId="11" fillId="0" borderId="0" xfId="4" applyNumberFormat="1" applyFont="1" applyAlignment="1">
      <alignment horizontal="center"/>
    </xf>
    <xf numFmtId="164" fontId="8" fillId="0" borderId="6" xfId="3" applyNumberFormat="1" applyFont="1" applyFill="1" applyBorder="1" applyAlignment="1">
      <alignment horizontal="right"/>
    </xf>
    <xf numFmtId="164" fontId="8" fillId="0" borderId="7" xfId="3" applyNumberFormat="1" applyFont="1" applyFill="1" applyBorder="1" applyAlignment="1">
      <alignment horizontal="right"/>
    </xf>
    <xf numFmtId="0" fontId="9" fillId="0" borderId="6" xfId="1" applyFont="1" applyBorder="1" applyAlignment="1">
      <alignment vertical="center"/>
    </xf>
    <xf numFmtId="164" fontId="8" fillId="0" borderId="8" xfId="3" applyNumberFormat="1" applyFont="1" applyFill="1" applyBorder="1" applyAlignment="1">
      <alignment horizontal="right"/>
    </xf>
    <xf numFmtId="43" fontId="9" fillId="0" borderId="13" xfId="1" applyNumberFormat="1" applyFont="1" applyBorder="1" applyAlignment="1">
      <alignment horizontal="left" wrapText="1"/>
    </xf>
    <xf numFmtId="43" fontId="9" fillId="0" borderId="13" xfId="1" applyNumberFormat="1" applyFont="1" applyBorder="1"/>
    <xf numFmtId="164" fontId="8" fillId="0" borderId="5" xfId="3" applyNumberFormat="1" applyFont="1" applyFill="1" applyBorder="1" applyAlignment="1"/>
    <xf numFmtId="0" fontId="13" fillId="0" borderId="0" xfId="1" applyFont="1" applyAlignment="1">
      <alignment horizontal="left" wrapText="1"/>
    </xf>
    <xf numFmtId="0" fontId="9" fillId="0" borderId="12" xfId="1" applyFont="1" applyBorder="1" applyAlignment="1">
      <alignment horizontal="left" wrapText="1"/>
    </xf>
    <xf numFmtId="164" fontId="8" fillId="0" borderId="15" xfId="1" applyNumberFormat="1" applyFont="1" applyBorder="1" applyAlignment="1">
      <alignment vertical="top" wrapText="1"/>
    </xf>
    <xf numFmtId="164" fontId="8" fillId="0" borderId="8" xfId="1" applyNumberFormat="1" applyFont="1" applyBorder="1" applyAlignment="1">
      <alignment vertical="top" wrapText="1"/>
    </xf>
    <xf numFmtId="43" fontId="9" fillId="0" borderId="0" xfId="1" applyNumberFormat="1" applyFont="1" applyAlignment="1">
      <alignment vertical="top" wrapText="1"/>
    </xf>
    <xf numFmtId="0" fontId="9" fillId="0" borderId="14" xfId="1" applyFont="1" applyBorder="1" applyAlignment="1">
      <alignment horizontal="left" wrapText="1"/>
    </xf>
    <xf numFmtId="0" fontId="9" fillId="0" borderId="11" xfId="1" applyFont="1" applyBorder="1" applyAlignment="1">
      <alignment horizontal="left" wrapText="1"/>
    </xf>
    <xf numFmtId="0" fontId="9" fillId="0" borderId="13" xfId="1" applyFont="1" applyBorder="1" applyAlignment="1">
      <alignment horizontal="left" vertical="top" wrapText="1"/>
    </xf>
    <xf numFmtId="0" fontId="9" fillId="0" borderId="12" xfId="1" applyFont="1" applyBorder="1" applyAlignment="1">
      <alignment horizontal="left" vertical="top" wrapText="1"/>
    </xf>
    <xf numFmtId="43" fontId="8" fillId="0" borderId="0" xfId="1" applyNumberFormat="1" applyFont="1"/>
    <xf numFmtId="0" fontId="8" fillId="0" borderId="0" xfId="1" applyFont="1" applyAlignment="1">
      <alignment horizontal="left" vertical="top"/>
    </xf>
    <xf numFmtId="0" fontId="18" fillId="0" borderId="0" xfId="1" applyFont="1"/>
    <xf numFmtId="0" fontId="2" fillId="0" borderId="0" xfId="1"/>
    <xf numFmtId="0" fontId="19" fillId="0" borderId="0" xfId="1" applyFont="1" applyAlignment="1">
      <alignment vertical="top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4" fontId="9" fillId="2" borderId="0" xfId="1" applyNumberFormat="1" applyFont="1" applyFill="1" applyAlignment="1">
      <alignment horizontal="left"/>
    </xf>
    <xf numFmtId="4" fontId="9" fillId="2" borderId="0" xfId="1" applyNumberFormat="1" applyFont="1" applyFill="1"/>
    <xf numFmtId="0" fontId="9" fillId="2" borderId="0" xfId="2" applyFont="1" applyFill="1" applyAlignment="1">
      <alignment vertical="center"/>
    </xf>
    <xf numFmtId="0" fontId="9" fillId="2" borderId="0" xfId="1" applyFont="1" applyFill="1" applyAlignment="1">
      <alignment horizontal="left"/>
    </xf>
    <xf numFmtId="43" fontId="2" fillId="0" borderId="0" xfId="1" applyNumberFormat="1" applyAlignment="1">
      <alignment horizontal="right" vertical="center"/>
    </xf>
    <xf numFmtId="4" fontId="9" fillId="2" borderId="0" xfId="1" applyNumberFormat="1" applyFont="1" applyFill="1" applyAlignment="1">
      <alignment horizontal="left" vertical="center"/>
    </xf>
    <xf numFmtId="0" fontId="9" fillId="2" borderId="0" xfId="1" applyFont="1" applyFill="1"/>
    <xf numFmtId="4" fontId="9" fillId="2" borderId="0" xfId="1" applyNumberFormat="1" applyFont="1" applyFill="1" applyAlignment="1">
      <alignment vertical="center"/>
    </xf>
    <xf numFmtId="0" fontId="9" fillId="0" borderId="0" xfId="2" applyFont="1" applyAlignment="1">
      <alignment vertical="center"/>
    </xf>
    <xf numFmtId="0" fontId="8" fillId="0" borderId="0" xfId="1" applyFont="1" applyAlignment="1">
      <alignment horizontal="left" vertical="top" wrapText="1"/>
    </xf>
    <xf numFmtId="0" fontId="6" fillId="0" borderId="1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43" fontId="6" fillId="0" borderId="4" xfId="1" applyNumberFormat="1" applyFont="1" applyBorder="1" applyAlignment="1">
      <alignment horizontal="center" vertical="center"/>
    </xf>
    <xf numFmtId="43" fontId="6" fillId="0" borderId="6" xfId="1" applyNumberFormat="1" applyFont="1" applyBorder="1" applyAlignment="1">
      <alignment horizontal="center" vertical="center"/>
    </xf>
    <xf numFmtId="43" fontId="6" fillId="0" borderId="8" xfId="1" applyNumberFormat="1" applyFont="1" applyBorder="1" applyAlignment="1">
      <alignment horizontal="center" vertical="center"/>
    </xf>
    <xf numFmtId="0" fontId="8" fillId="0" borderId="0" xfId="1" applyFont="1" applyAlignment="1">
      <alignment horizontal="left" vertical="top"/>
    </xf>
    <xf numFmtId="0" fontId="19" fillId="0" borderId="0" xfId="1" applyFont="1" applyAlignment="1">
      <alignment horizontal="left" vertical="top" wrapText="1"/>
    </xf>
    <xf numFmtId="0" fontId="16" fillId="0" borderId="15" xfId="1" applyFont="1" applyBorder="1" applyAlignment="1">
      <alignment horizontal="left" vertical="center" wrapText="1"/>
    </xf>
    <xf numFmtId="0" fontId="16" fillId="0" borderId="12" xfId="1" applyFont="1" applyBorder="1" applyAlignment="1">
      <alignment horizontal="left" vertical="center" wrapText="1"/>
    </xf>
    <xf numFmtId="0" fontId="16" fillId="0" borderId="11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top" wrapText="1"/>
    </xf>
    <xf numFmtId="0" fontId="9" fillId="0" borderId="2" xfId="1" applyFont="1" applyBorder="1" applyAlignment="1">
      <alignment horizontal="left" vertical="top" wrapText="1"/>
    </xf>
    <xf numFmtId="0" fontId="9" fillId="0" borderId="3" xfId="1" applyFont="1" applyBorder="1" applyAlignment="1">
      <alignment horizontal="left" vertical="top" wrapText="1"/>
    </xf>
    <xf numFmtId="43" fontId="6" fillId="0" borderId="4" xfId="1" applyNumberFormat="1" applyFont="1" applyBorder="1" applyAlignment="1">
      <alignment horizontal="center" vertical="center" wrapText="1"/>
    </xf>
    <xf numFmtId="43" fontId="6" fillId="0" borderId="8" xfId="1" applyNumberFormat="1" applyFont="1" applyBorder="1" applyAlignment="1">
      <alignment horizontal="center" vertical="center" wrapText="1"/>
    </xf>
    <xf numFmtId="43" fontId="6" fillId="0" borderId="14" xfId="1" applyNumberFormat="1" applyFont="1" applyBorder="1" applyAlignment="1">
      <alignment horizontal="center" vertical="center" wrapText="1"/>
    </xf>
    <xf numFmtId="43" fontId="6" fillId="0" borderId="11" xfId="1" applyNumberFormat="1" applyFont="1" applyBorder="1" applyAlignment="1">
      <alignment horizontal="center" vertical="center" wrapText="1"/>
    </xf>
    <xf numFmtId="43" fontId="12" fillId="0" borderId="1" xfId="1" applyNumberFormat="1" applyFont="1" applyBorder="1" applyAlignment="1">
      <alignment horizontal="center" vertical="center"/>
    </xf>
    <xf numFmtId="43" fontId="12" fillId="0" borderId="2" xfId="1" applyNumberFormat="1" applyFont="1" applyBorder="1" applyAlignment="1">
      <alignment horizontal="center" vertical="center"/>
    </xf>
    <xf numFmtId="43" fontId="12" fillId="0" borderId="3" xfId="1" applyNumberFormat="1" applyFont="1" applyBorder="1" applyAlignment="1">
      <alignment horizontal="center" vertical="center"/>
    </xf>
    <xf numFmtId="43" fontId="6" fillId="0" borderId="6" xfId="1" applyNumberFormat="1" applyFont="1" applyBorder="1" applyAlignment="1">
      <alignment horizontal="center" vertical="center" wrapText="1"/>
    </xf>
    <xf numFmtId="43" fontId="6" fillId="0" borderId="1" xfId="1" applyNumberFormat="1" applyFont="1" applyBorder="1" applyAlignment="1">
      <alignment horizontal="center" vertical="center" wrapText="1"/>
    </xf>
    <xf numFmtId="43" fontId="6" fillId="0" borderId="2" xfId="1" applyNumberFormat="1" applyFont="1" applyBorder="1" applyAlignment="1">
      <alignment horizontal="center" vertical="center" wrapText="1"/>
    </xf>
    <xf numFmtId="43" fontId="6" fillId="0" borderId="3" xfId="1" applyNumberFormat="1" applyFont="1" applyBorder="1" applyAlignment="1">
      <alignment horizontal="center" vertical="center" wrapText="1"/>
    </xf>
    <xf numFmtId="0" fontId="9" fillId="0" borderId="5" xfId="1" applyFont="1" applyBorder="1" applyAlignment="1">
      <alignment horizontal="left" vertical="center" wrapText="1"/>
    </xf>
    <xf numFmtId="0" fontId="9" fillId="0" borderId="13" xfId="1" applyFont="1" applyBorder="1" applyAlignment="1">
      <alignment horizontal="left" vertical="center" wrapText="1"/>
    </xf>
    <xf numFmtId="0" fontId="9" fillId="0" borderId="14" xfId="1" applyFont="1" applyBorder="1" applyAlignment="1">
      <alignment horizontal="left" vertical="center" wrapText="1"/>
    </xf>
    <xf numFmtId="0" fontId="9" fillId="0" borderId="7" xfId="1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0" borderId="10" xfId="1" applyFont="1" applyBorder="1" applyAlignment="1">
      <alignment horizontal="left" vertical="center" wrapText="1"/>
    </xf>
    <xf numFmtId="0" fontId="9" fillId="0" borderId="7" xfId="1" applyFont="1" applyBorder="1" applyAlignment="1">
      <alignment horizontal="left" wrapText="1"/>
    </xf>
    <xf numFmtId="0" fontId="9" fillId="0" borderId="0" xfId="1" applyFont="1" applyAlignment="1">
      <alignment horizontal="left" wrapText="1"/>
    </xf>
    <xf numFmtId="0" fontId="9" fillId="0" borderId="10" xfId="1" applyFont="1" applyBorder="1" applyAlignment="1">
      <alignment horizontal="left" wrapText="1"/>
    </xf>
    <xf numFmtId="43" fontId="6" fillId="0" borderId="4" xfId="1" applyNumberFormat="1" applyFont="1" applyBorder="1" applyAlignment="1">
      <alignment horizontal="center" wrapText="1"/>
    </xf>
    <xf numFmtId="43" fontId="6" fillId="0" borderId="6" xfId="1" applyNumberFormat="1" applyFont="1" applyBorder="1" applyAlignment="1">
      <alignment horizontal="center" wrapText="1"/>
    </xf>
    <xf numFmtId="0" fontId="6" fillId="0" borderId="11" xfId="1" applyFont="1" applyBorder="1" applyAlignment="1">
      <alignment horizontal="center" vertical="center" wrapText="1"/>
    </xf>
    <xf numFmtId="43" fontId="9" fillId="0" borderId="0" xfId="1" applyNumberFormat="1" applyFont="1" applyAlignment="1">
      <alignment horizontal="left"/>
    </xf>
  </cellXfs>
  <cellStyles count="6">
    <cellStyle name="Normal" xfId="0" builtinId="0"/>
    <cellStyle name="Normal 2" xfId="1" xr:uid="{DEDC39A5-80A6-4743-81B5-626E710E9E0B}"/>
    <cellStyle name="Normal 3" xfId="2" xr:uid="{B38A8748-F421-43E3-B2D7-355CD1F4A531}"/>
    <cellStyle name="Normal 3 2" xfId="4" xr:uid="{0761BCB2-5D53-4B2F-A635-6ED5F9F9B447}"/>
    <cellStyle name="Normal 9 2" xfId="5" xr:uid="{D987EE0C-9EE1-4E79-8DC7-1C4CF58AAC99}"/>
    <cellStyle name="Vírgula 3" xfId="3" xr:uid="{8DAE665A-C802-43B6-8644-0339F56937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233D3-69E9-4E8B-A008-FEE48C919B2F}">
  <dimension ref="A1:G255"/>
  <sheetViews>
    <sheetView showGridLines="0" tabSelected="1" zoomScaleNormal="100" workbookViewId="0">
      <selection activeCell="D8" sqref="D8"/>
    </sheetView>
  </sheetViews>
  <sheetFormatPr defaultRowHeight="11.25" customHeight="1" x14ac:dyDescent="0.2"/>
  <cols>
    <col min="1" max="1" width="92.85546875" style="1" customWidth="1"/>
    <col min="2" max="4" width="17.7109375" style="1" customWidth="1"/>
    <col min="5" max="5" width="17.5703125" style="1" customWidth="1"/>
    <col min="6" max="7" width="17.7109375" style="1" customWidth="1"/>
    <col min="8" max="256" width="9.140625" style="1"/>
    <col min="257" max="257" width="92.85546875" style="1" customWidth="1"/>
    <col min="258" max="260" width="17.7109375" style="1" customWidth="1"/>
    <col min="261" max="261" width="17.5703125" style="1" customWidth="1"/>
    <col min="262" max="263" width="17.7109375" style="1" customWidth="1"/>
    <col min="264" max="512" width="9.140625" style="1"/>
    <col min="513" max="513" width="92.85546875" style="1" customWidth="1"/>
    <col min="514" max="516" width="17.7109375" style="1" customWidth="1"/>
    <col min="517" max="517" width="17.5703125" style="1" customWidth="1"/>
    <col min="518" max="519" width="17.7109375" style="1" customWidth="1"/>
    <col min="520" max="768" width="9.140625" style="1"/>
    <col min="769" max="769" width="92.85546875" style="1" customWidth="1"/>
    <col min="770" max="772" width="17.7109375" style="1" customWidth="1"/>
    <col min="773" max="773" width="17.5703125" style="1" customWidth="1"/>
    <col min="774" max="775" width="17.7109375" style="1" customWidth="1"/>
    <col min="776" max="1024" width="9.140625" style="1"/>
    <col min="1025" max="1025" width="92.85546875" style="1" customWidth="1"/>
    <col min="1026" max="1028" width="17.7109375" style="1" customWidth="1"/>
    <col min="1029" max="1029" width="17.5703125" style="1" customWidth="1"/>
    <col min="1030" max="1031" width="17.7109375" style="1" customWidth="1"/>
    <col min="1032" max="1280" width="9.140625" style="1"/>
    <col min="1281" max="1281" width="92.85546875" style="1" customWidth="1"/>
    <col min="1282" max="1284" width="17.7109375" style="1" customWidth="1"/>
    <col min="1285" max="1285" width="17.5703125" style="1" customWidth="1"/>
    <col min="1286" max="1287" width="17.7109375" style="1" customWidth="1"/>
    <col min="1288" max="1536" width="9.140625" style="1"/>
    <col min="1537" max="1537" width="92.85546875" style="1" customWidth="1"/>
    <col min="1538" max="1540" width="17.7109375" style="1" customWidth="1"/>
    <col min="1541" max="1541" width="17.5703125" style="1" customWidth="1"/>
    <col min="1542" max="1543" width="17.7109375" style="1" customWidth="1"/>
    <col min="1544" max="1792" width="9.140625" style="1"/>
    <col min="1793" max="1793" width="92.85546875" style="1" customWidth="1"/>
    <col min="1794" max="1796" width="17.7109375" style="1" customWidth="1"/>
    <col min="1797" max="1797" width="17.5703125" style="1" customWidth="1"/>
    <col min="1798" max="1799" width="17.7109375" style="1" customWidth="1"/>
    <col min="1800" max="2048" width="9.140625" style="1"/>
    <col min="2049" max="2049" width="92.85546875" style="1" customWidth="1"/>
    <col min="2050" max="2052" width="17.7109375" style="1" customWidth="1"/>
    <col min="2053" max="2053" width="17.5703125" style="1" customWidth="1"/>
    <col min="2054" max="2055" width="17.7109375" style="1" customWidth="1"/>
    <col min="2056" max="2304" width="9.140625" style="1"/>
    <col min="2305" max="2305" width="92.85546875" style="1" customWidth="1"/>
    <col min="2306" max="2308" width="17.7109375" style="1" customWidth="1"/>
    <col min="2309" max="2309" width="17.5703125" style="1" customWidth="1"/>
    <col min="2310" max="2311" width="17.7109375" style="1" customWidth="1"/>
    <col min="2312" max="2560" width="9.140625" style="1"/>
    <col min="2561" max="2561" width="92.85546875" style="1" customWidth="1"/>
    <col min="2562" max="2564" width="17.7109375" style="1" customWidth="1"/>
    <col min="2565" max="2565" width="17.5703125" style="1" customWidth="1"/>
    <col min="2566" max="2567" width="17.7109375" style="1" customWidth="1"/>
    <col min="2568" max="2816" width="9.140625" style="1"/>
    <col min="2817" max="2817" width="92.85546875" style="1" customWidth="1"/>
    <col min="2818" max="2820" width="17.7109375" style="1" customWidth="1"/>
    <col min="2821" max="2821" width="17.5703125" style="1" customWidth="1"/>
    <col min="2822" max="2823" width="17.7109375" style="1" customWidth="1"/>
    <col min="2824" max="3072" width="9.140625" style="1"/>
    <col min="3073" max="3073" width="92.85546875" style="1" customWidth="1"/>
    <col min="3074" max="3076" width="17.7109375" style="1" customWidth="1"/>
    <col min="3077" max="3077" width="17.5703125" style="1" customWidth="1"/>
    <col min="3078" max="3079" width="17.7109375" style="1" customWidth="1"/>
    <col min="3080" max="3328" width="9.140625" style="1"/>
    <col min="3329" max="3329" width="92.85546875" style="1" customWidth="1"/>
    <col min="3330" max="3332" width="17.7109375" style="1" customWidth="1"/>
    <col min="3333" max="3333" width="17.5703125" style="1" customWidth="1"/>
    <col min="3334" max="3335" width="17.7109375" style="1" customWidth="1"/>
    <col min="3336" max="3584" width="9.140625" style="1"/>
    <col min="3585" max="3585" width="92.85546875" style="1" customWidth="1"/>
    <col min="3586" max="3588" width="17.7109375" style="1" customWidth="1"/>
    <col min="3589" max="3589" width="17.5703125" style="1" customWidth="1"/>
    <col min="3590" max="3591" width="17.7109375" style="1" customWidth="1"/>
    <col min="3592" max="3840" width="9.140625" style="1"/>
    <col min="3841" max="3841" width="92.85546875" style="1" customWidth="1"/>
    <col min="3842" max="3844" width="17.7109375" style="1" customWidth="1"/>
    <col min="3845" max="3845" width="17.5703125" style="1" customWidth="1"/>
    <col min="3846" max="3847" width="17.7109375" style="1" customWidth="1"/>
    <col min="3848" max="4096" width="9.140625" style="1"/>
    <col min="4097" max="4097" width="92.85546875" style="1" customWidth="1"/>
    <col min="4098" max="4100" width="17.7109375" style="1" customWidth="1"/>
    <col min="4101" max="4101" width="17.5703125" style="1" customWidth="1"/>
    <col min="4102" max="4103" width="17.7109375" style="1" customWidth="1"/>
    <col min="4104" max="4352" width="9.140625" style="1"/>
    <col min="4353" max="4353" width="92.85546875" style="1" customWidth="1"/>
    <col min="4354" max="4356" width="17.7109375" style="1" customWidth="1"/>
    <col min="4357" max="4357" width="17.5703125" style="1" customWidth="1"/>
    <col min="4358" max="4359" width="17.7109375" style="1" customWidth="1"/>
    <col min="4360" max="4608" width="9.140625" style="1"/>
    <col min="4609" max="4609" width="92.85546875" style="1" customWidth="1"/>
    <col min="4610" max="4612" width="17.7109375" style="1" customWidth="1"/>
    <col min="4613" max="4613" width="17.5703125" style="1" customWidth="1"/>
    <col min="4614" max="4615" width="17.7109375" style="1" customWidth="1"/>
    <col min="4616" max="4864" width="9.140625" style="1"/>
    <col min="4865" max="4865" width="92.85546875" style="1" customWidth="1"/>
    <col min="4866" max="4868" width="17.7109375" style="1" customWidth="1"/>
    <col min="4869" max="4869" width="17.5703125" style="1" customWidth="1"/>
    <col min="4870" max="4871" width="17.7109375" style="1" customWidth="1"/>
    <col min="4872" max="5120" width="9.140625" style="1"/>
    <col min="5121" max="5121" width="92.85546875" style="1" customWidth="1"/>
    <col min="5122" max="5124" width="17.7109375" style="1" customWidth="1"/>
    <col min="5125" max="5125" width="17.5703125" style="1" customWidth="1"/>
    <col min="5126" max="5127" width="17.7109375" style="1" customWidth="1"/>
    <col min="5128" max="5376" width="9.140625" style="1"/>
    <col min="5377" max="5377" width="92.85546875" style="1" customWidth="1"/>
    <col min="5378" max="5380" width="17.7109375" style="1" customWidth="1"/>
    <col min="5381" max="5381" width="17.5703125" style="1" customWidth="1"/>
    <col min="5382" max="5383" width="17.7109375" style="1" customWidth="1"/>
    <col min="5384" max="5632" width="9.140625" style="1"/>
    <col min="5633" max="5633" width="92.85546875" style="1" customWidth="1"/>
    <col min="5634" max="5636" width="17.7109375" style="1" customWidth="1"/>
    <col min="5637" max="5637" width="17.5703125" style="1" customWidth="1"/>
    <col min="5638" max="5639" width="17.7109375" style="1" customWidth="1"/>
    <col min="5640" max="5888" width="9.140625" style="1"/>
    <col min="5889" max="5889" width="92.85546875" style="1" customWidth="1"/>
    <col min="5890" max="5892" width="17.7109375" style="1" customWidth="1"/>
    <col min="5893" max="5893" width="17.5703125" style="1" customWidth="1"/>
    <col min="5894" max="5895" width="17.7109375" style="1" customWidth="1"/>
    <col min="5896" max="6144" width="9.140625" style="1"/>
    <col min="6145" max="6145" width="92.85546875" style="1" customWidth="1"/>
    <col min="6146" max="6148" width="17.7109375" style="1" customWidth="1"/>
    <col min="6149" max="6149" width="17.5703125" style="1" customWidth="1"/>
    <col min="6150" max="6151" width="17.7109375" style="1" customWidth="1"/>
    <col min="6152" max="6400" width="9.140625" style="1"/>
    <col min="6401" max="6401" width="92.85546875" style="1" customWidth="1"/>
    <col min="6402" max="6404" width="17.7109375" style="1" customWidth="1"/>
    <col min="6405" max="6405" width="17.5703125" style="1" customWidth="1"/>
    <col min="6406" max="6407" width="17.7109375" style="1" customWidth="1"/>
    <col min="6408" max="6656" width="9.140625" style="1"/>
    <col min="6657" max="6657" width="92.85546875" style="1" customWidth="1"/>
    <col min="6658" max="6660" width="17.7109375" style="1" customWidth="1"/>
    <col min="6661" max="6661" width="17.5703125" style="1" customWidth="1"/>
    <col min="6662" max="6663" width="17.7109375" style="1" customWidth="1"/>
    <col min="6664" max="6912" width="9.140625" style="1"/>
    <col min="6913" max="6913" width="92.85546875" style="1" customWidth="1"/>
    <col min="6914" max="6916" width="17.7109375" style="1" customWidth="1"/>
    <col min="6917" max="6917" width="17.5703125" style="1" customWidth="1"/>
    <col min="6918" max="6919" width="17.7109375" style="1" customWidth="1"/>
    <col min="6920" max="7168" width="9.140625" style="1"/>
    <col min="7169" max="7169" width="92.85546875" style="1" customWidth="1"/>
    <col min="7170" max="7172" width="17.7109375" style="1" customWidth="1"/>
    <col min="7173" max="7173" width="17.5703125" style="1" customWidth="1"/>
    <col min="7174" max="7175" width="17.7109375" style="1" customWidth="1"/>
    <col min="7176" max="7424" width="9.140625" style="1"/>
    <col min="7425" max="7425" width="92.85546875" style="1" customWidth="1"/>
    <col min="7426" max="7428" width="17.7109375" style="1" customWidth="1"/>
    <col min="7429" max="7429" width="17.5703125" style="1" customWidth="1"/>
    <col min="7430" max="7431" width="17.7109375" style="1" customWidth="1"/>
    <col min="7432" max="7680" width="9.140625" style="1"/>
    <col min="7681" max="7681" width="92.85546875" style="1" customWidth="1"/>
    <col min="7682" max="7684" width="17.7109375" style="1" customWidth="1"/>
    <col min="7685" max="7685" width="17.5703125" style="1" customWidth="1"/>
    <col min="7686" max="7687" width="17.7109375" style="1" customWidth="1"/>
    <col min="7688" max="7936" width="9.140625" style="1"/>
    <col min="7937" max="7937" width="92.85546875" style="1" customWidth="1"/>
    <col min="7938" max="7940" width="17.7109375" style="1" customWidth="1"/>
    <col min="7941" max="7941" width="17.5703125" style="1" customWidth="1"/>
    <col min="7942" max="7943" width="17.7109375" style="1" customWidth="1"/>
    <col min="7944" max="8192" width="9.140625" style="1"/>
    <col min="8193" max="8193" width="92.85546875" style="1" customWidth="1"/>
    <col min="8194" max="8196" width="17.7109375" style="1" customWidth="1"/>
    <col min="8197" max="8197" width="17.5703125" style="1" customWidth="1"/>
    <col min="8198" max="8199" width="17.7109375" style="1" customWidth="1"/>
    <col min="8200" max="8448" width="9.140625" style="1"/>
    <col min="8449" max="8449" width="92.85546875" style="1" customWidth="1"/>
    <col min="8450" max="8452" width="17.7109375" style="1" customWidth="1"/>
    <col min="8453" max="8453" width="17.5703125" style="1" customWidth="1"/>
    <col min="8454" max="8455" width="17.7109375" style="1" customWidth="1"/>
    <col min="8456" max="8704" width="9.140625" style="1"/>
    <col min="8705" max="8705" width="92.85546875" style="1" customWidth="1"/>
    <col min="8706" max="8708" width="17.7109375" style="1" customWidth="1"/>
    <col min="8709" max="8709" width="17.5703125" style="1" customWidth="1"/>
    <col min="8710" max="8711" width="17.7109375" style="1" customWidth="1"/>
    <col min="8712" max="8960" width="9.140625" style="1"/>
    <col min="8961" max="8961" width="92.85546875" style="1" customWidth="1"/>
    <col min="8962" max="8964" width="17.7109375" style="1" customWidth="1"/>
    <col min="8965" max="8965" width="17.5703125" style="1" customWidth="1"/>
    <col min="8966" max="8967" width="17.7109375" style="1" customWidth="1"/>
    <col min="8968" max="9216" width="9.140625" style="1"/>
    <col min="9217" max="9217" width="92.85546875" style="1" customWidth="1"/>
    <col min="9218" max="9220" width="17.7109375" style="1" customWidth="1"/>
    <col min="9221" max="9221" width="17.5703125" style="1" customWidth="1"/>
    <col min="9222" max="9223" width="17.7109375" style="1" customWidth="1"/>
    <col min="9224" max="9472" width="9.140625" style="1"/>
    <col min="9473" max="9473" width="92.85546875" style="1" customWidth="1"/>
    <col min="9474" max="9476" width="17.7109375" style="1" customWidth="1"/>
    <col min="9477" max="9477" width="17.5703125" style="1" customWidth="1"/>
    <col min="9478" max="9479" width="17.7109375" style="1" customWidth="1"/>
    <col min="9480" max="9728" width="9.140625" style="1"/>
    <col min="9729" max="9729" width="92.85546875" style="1" customWidth="1"/>
    <col min="9730" max="9732" width="17.7109375" style="1" customWidth="1"/>
    <col min="9733" max="9733" width="17.5703125" style="1" customWidth="1"/>
    <col min="9734" max="9735" width="17.7109375" style="1" customWidth="1"/>
    <col min="9736" max="9984" width="9.140625" style="1"/>
    <col min="9985" max="9985" width="92.85546875" style="1" customWidth="1"/>
    <col min="9986" max="9988" width="17.7109375" style="1" customWidth="1"/>
    <col min="9989" max="9989" width="17.5703125" style="1" customWidth="1"/>
    <col min="9990" max="9991" width="17.7109375" style="1" customWidth="1"/>
    <col min="9992" max="10240" width="9.140625" style="1"/>
    <col min="10241" max="10241" width="92.85546875" style="1" customWidth="1"/>
    <col min="10242" max="10244" width="17.7109375" style="1" customWidth="1"/>
    <col min="10245" max="10245" width="17.5703125" style="1" customWidth="1"/>
    <col min="10246" max="10247" width="17.7109375" style="1" customWidth="1"/>
    <col min="10248" max="10496" width="9.140625" style="1"/>
    <col min="10497" max="10497" width="92.85546875" style="1" customWidth="1"/>
    <col min="10498" max="10500" width="17.7109375" style="1" customWidth="1"/>
    <col min="10501" max="10501" width="17.5703125" style="1" customWidth="1"/>
    <col min="10502" max="10503" width="17.7109375" style="1" customWidth="1"/>
    <col min="10504" max="10752" width="9.140625" style="1"/>
    <col min="10753" max="10753" width="92.85546875" style="1" customWidth="1"/>
    <col min="10754" max="10756" width="17.7109375" style="1" customWidth="1"/>
    <col min="10757" max="10757" width="17.5703125" style="1" customWidth="1"/>
    <col min="10758" max="10759" width="17.7109375" style="1" customWidth="1"/>
    <col min="10760" max="11008" width="9.140625" style="1"/>
    <col min="11009" max="11009" width="92.85546875" style="1" customWidth="1"/>
    <col min="11010" max="11012" width="17.7109375" style="1" customWidth="1"/>
    <col min="11013" max="11013" width="17.5703125" style="1" customWidth="1"/>
    <col min="11014" max="11015" width="17.7109375" style="1" customWidth="1"/>
    <col min="11016" max="11264" width="9.140625" style="1"/>
    <col min="11265" max="11265" width="92.85546875" style="1" customWidth="1"/>
    <col min="11266" max="11268" width="17.7109375" style="1" customWidth="1"/>
    <col min="11269" max="11269" width="17.5703125" style="1" customWidth="1"/>
    <col min="11270" max="11271" width="17.7109375" style="1" customWidth="1"/>
    <col min="11272" max="11520" width="9.140625" style="1"/>
    <col min="11521" max="11521" width="92.85546875" style="1" customWidth="1"/>
    <col min="11522" max="11524" width="17.7109375" style="1" customWidth="1"/>
    <col min="11525" max="11525" width="17.5703125" style="1" customWidth="1"/>
    <col min="11526" max="11527" width="17.7109375" style="1" customWidth="1"/>
    <col min="11528" max="11776" width="9.140625" style="1"/>
    <col min="11777" max="11777" width="92.85546875" style="1" customWidth="1"/>
    <col min="11778" max="11780" width="17.7109375" style="1" customWidth="1"/>
    <col min="11781" max="11781" width="17.5703125" style="1" customWidth="1"/>
    <col min="11782" max="11783" width="17.7109375" style="1" customWidth="1"/>
    <col min="11784" max="12032" width="9.140625" style="1"/>
    <col min="12033" max="12033" width="92.85546875" style="1" customWidth="1"/>
    <col min="12034" max="12036" width="17.7109375" style="1" customWidth="1"/>
    <col min="12037" max="12037" width="17.5703125" style="1" customWidth="1"/>
    <col min="12038" max="12039" width="17.7109375" style="1" customWidth="1"/>
    <col min="12040" max="12288" width="9.140625" style="1"/>
    <col min="12289" max="12289" width="92.85546875" style="1" customWidth="1"/>
    <col min="12290" max="12292" width="17.7109375" style="1" customWidth="1"/>
    <col min="12293" max="12293" width="17.5703125" style="1" customWidth="1"/>
    <col min="12294" max="12295" width="17.7109375" style="1" customWidth="1"/>
    <col min="12296" max="12544" width="9.140625" style="1"/>
    <col min="12545" max="12545" width="92.85546875" style="1" customWidth="1"/>
    <col min="12546" max="12548" width="17.7109375" style="1" customWidth="1"/>
    <col min="12549" max="12549" width="17.5703125" style="1" customWidth="1"/>
    <col min="12550" max="12551" width="17.7109375" style="1" customWidth="1"/>
    <col min="12552" max="12800" width="9.140625" style="1"/>
    <col min="12801" max="12801" width="92.85546875" style="1" customWidth="1"/>
    <col min="12802" max="12804" width="17.7109375" style="1" customWidth="1"/>
    <col min="12805" max="12805" width="17.5703125" style="1" customWidth="1"/>
    <col min="12806" max="12807" width="17.7109375" style="1" customWidth="1"/>
    <col min="12808" max="13056" width="9.140625" style="1"/>
    <col min="13057" max="13057" width="92.85546875" style="1" customWidth="1"/>
    <col min="13058" max="13060" width="17.7109375" style="1" customWidth="1"/>
    <col min="13061" max="13061" width="17.5703125" style="1" customWidth="1"/>
    <col min="13062" max="13063" width="17.7109375" style="1" customWidth="1"/>
    <col min="13064" max="13312" width="9.140625" style="1"/>
    <col min="13313" max="13313" width="92.85546875" style="1" customWidth="1"/>
    <col min="13314" max="13316" width="17.7109375" style="1" customWidth="1"/>
    <col min="13317" max="13317" width="17.5703125" style="1" customWidth="1"/>
    <col min="13318" max="13319" width="17.7109375" style="1" customWidth="1"/>
    <col min="13320" max="13568" width="9.140625" style="1"/>
    <col min="13569" max="13569" width="92.85546875" style="1" customWidth="1"/>
    <col min="13570" max="13572" width="17.7109375" style="1" customWidth="1"/>
    <col min="13573" max="13573" width="17.5703125" style="1" customWidth="1"/>
    <col min="13574" max="13575" width="17.7109375" style="1" customWidth="1"/>
    <col min="13576" max="13824" width="9.140625" style="1"/>
    <col min="13825" max="13825" width="92.85546875" style="1" customWidth="1"/>
    <col min="13826" max="13828" width="17.7109375" style="1" customWidth="1"/>
    <col min="13829" max="13829" width="17.5703125" style="1" customWidth="1"/>
    <col min="13830" max="13831" width="17.7109375" style="1" customWidth="1"/>
    <col min="13832" max="14080" width="9.140625" style="1"/>
    <col min="14081" max="14081" width="92.85546875" style="1" customWidth="1"/>
    <col min="14082" max="14084" width="17.7109375" style="1" customWidth="1"/>
    <col min="14085" max="14085" width="17.5703125" style="1" customWidth="1"/>
    <col min="14086" max="14087" width="17.7109375" style="1" customWidth="1"/>
    <col min="14088" max="14336" width="9.140625" style="1"/>
    <col min="14337" max="14337" width="92.85546875" style="1" customWidth="1"/>
    <col min="14338" max="14340" width="17.7109375" style="1" customWidth="1"/>
    <col min="14341" max="14341" width="17.5703125" style="1" customWidth="1"/>
    <col min="14342" max="14343" width="17.7109375" style="1" customWidth="1"/>
    <col min="14344" max="14592" width="9.140625" style="1"/>
    <col min="14593" max="14593" width="92.85546875" style="1" customWidth="1"/>
    <col min="14594" max="14596" width="17.7109375" style="1" customWidth="1"/>
    <col min="14597" max="14597" width="17.5703125" style="1" customWidth="1"/>
    <col min="14598" max="14599" width="17.7109375" style="1" customWidth="1"/>
    <col min="14600" max="14848" width="9.140625" style="1"/>
    <col min="14849" max="14849" width="92.85546875" style="1" customWidth="1"/>
    <col min="14850" max="14852" width="17.7109375" style="1" customWidth="1"/>
    <col min="14853" max="14853" width="17.5703125" style="1" customWidth="1"/>
    <col min="14854" max="14855" width="17.7109375" style="1" customWidth="1"/>
    <col min="14856" max="15104" width="9.140625" style="1"/>
    <col min="15105" max="15105" width="92.85546875" style="1" customWidth="1"/>
    <col min="15106" max="15108" width="17.7109375" style="1" customWidth="1"/>
    <col min="15109" max="15109" width="17.5703125" style="1" customWidth="1"/>
    <col min="15110" max="15111" width="17.7109375" style="1" customWidth="1"/>
    <col min="15112" max="15360" width="9.140625" style="1"/>
    <col min="15361" max="15361" width="92.85546875" style="1" customWidth="1"/>
    <col min="15362" max="15364" width="17.7109375" style="1" customWidth="1"/>
    <col min="15365" max="15365" width="17.5703125" style="1" customWidth="1"/>
    <col min="15366" max="15367" width="17.7109375" style="1" customWidth="1"/>
    <col min="15368" max="15616" width="9.140625" style="1"/>
    <col min="15617" max="15617" width="92.85546875" style="1" customWidth="1"/>
    <col min="15618" max="15620" width="17.7109375" style="1" customWidth="1"/>
    <col min="15621" max="15621" width="17.5703125" style="1" customWidth="1"/>
    <col min="15622" max="15623" width="17.7109375" style="1" customWidth="1"/>
    <col min="15624" max="15872" width="9.140625" style="1"/>
    <col min="15873" max="15873" width="92.85546875" style="1" customWidth="1"/>
    <col min="15874" max="15876" width="17.7109375" style="1" customWidth="1"/>
    <col min="15877" max="15877" width="17.5703125" style="1" customWidth="1"/>
    <col min="15878" max="15879" width="17.7109375" style="1" customWidth="1"/>
    <col min="15880" max="16128" width="9.140625" style="1"/>
    <col min="16129" max="16129" width="92.85546875" style="1" customWidth="1"/>
    <col min="16130" max="16132" width="17.7109375" style="1" customWidth="1"/>
    <col min="16133" max="16133" width="17.5703125" style="1" customWidth="1"/>
    <col min="16134" max="16135" width="17.7109375" style="1" customWidth="1"/>
    <col min="16136" max="16384" width="9.140625" style="1"/>
  </cols>
  <sheetData>
    <row r="1" spans="1:6" ht="12.75" x14ac:dyDescent="0.2"/>
    <row r="2" spans="1:6" ht="25.5" customHeight="1" x14ac:dyDescent="0.4">
      <c r="A2" s="2" t="s">
        <v>0</v>
      </c>
    </row>
    <row r="3" spans="1:6" ht="15.75" customHeight="1" x14ac:dyDescent="0.2">
      <c r="A3" s="3" t="s">
        <v>1</v>
      </c>
    </row>
    <row r="4" spans="1:6" ht="15.75" customHeight="1" x14ac:dyDescent="0.2">
      <c r="A4" s="3" t="s">
        <v>2</v>
      </c>
    </row>
    <row r="5" spans="1:6" ht="15.75" customHeight="1" x14ac:dyDescent="0.2">
      <c r="A5" s="3" t="s">
        <v>3</v>
      </c>
    </row>
    <row r="6" spans="1:6" ht="15.75" x14ac:dyDescent="0.25">
      <c r="A6" s="4" t="s">
        <v>4</v>
      </c>
      <c r="B6" s="4"/>
      <c r="C6" s="4"/>
      <c r="D6" s="4"/>
      <c r="E6" s="4"/>
      <c r="F6" s="4"/>
    </row>
    <row r="7" spans="1:6" ht="12.75" x14ac:dyDescent="0.2">
      <c r="A7" s="5"/>
      <c r="B7" s="5"/>
      <c r="C7" s="5"/>
      <c r="D7" s="5"/>
      <c r="E7" s="5"/>
      <c r="F7" s="5"/>
    </row>
    <row r="8" spans="1:6" s="8" customFormat="1" ht="15.75" x14ac:dyDescent="0.25">
      <c r="A8" s="6" t="s">
        <v>0</v>
      </c>
      <c r="B8" s="7"/>
      <c r="C8" s="7"/>
      <c r="D8" s="7"/>
      <c r="E8" s="7"/>
      <c r="F8" s="7"/>
    </row>
    <row r="9" spans="1:6" s="10" customFormat="1" ht="12.75" x14ac:dyDescent="0.2">
      <c r="A9" s="9" t="s">
        <v>5</v>
      </c>
      <c r="B9" s="9"/>
      <c r="C9" s="9"/>
      <c r="D9" s="9"/>
      <c r="E9" s="9"/>
      <c r="F9" s="9"/>
    </row>
    <row r="10" spans="1:6" s="10" customFormat="1" ht="12.75" x14ac:dyDescent="0.2">
      <c r="A10" s="11" t="s">
        <v>6</v>
      </c>
      <c r="B10" s="11"/>
      <c r="C10" s="11"/>
      <c r="D10" s="11"/>
      <c r="E10" s="11"/>
      <c r="F10" s="11"/>
    </row>
    <row r="11" spans="1:6" s="10" customFormat="1" ht="12.75" x14ac:dyDescent="0.2">
      <c r="A11" s="207" t="s">
        <v>7</v>
      </c>
      <c r="B11" s="207"/>
      <c r="C11" s="207"/>
      <c r="D11" s="207"/>
      <c r="E11" s="207"/>
      <c r="F11" s="207"/>
    </row>
    <row r="12" spans="1:6" s="10" customFormat="1" ht="12.75" x14ac:dyDescent="0.2">
      <c r="A12" s="12" t="s">
        <v>8</v>
      </c>
      <c r="B12" s="13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F12" s="14" t="s">
        <v>9</v>
      </c>
    </row>
    <row r="13" spans="1:6" s="10" customFormat="1" ht="12.75" hidden="1" x14ac:dyDescent="0.2">
      <c r="A13" s="207"/>
      <c r="B13" s="207"/>
      <c r="C13" s="207"/>
      <c r="D13" s="207"/>
      <c r="E13" s="207"/>
      <c r="F13" s="207"/>
    </row>
    <row r="14" spans="1:6" s="10" customFormat="1" ht="12.75" hidden="1" x14ac:dyDescent="0.2">
      <c r="A14" s="207"/>
      <c r="B14" s="207"/>
      <c r="C14" s="207"/>
      <c r="D14" s="207"/>
      <c r="E14" s="207"/>
      <c r="F14" s="207"/>
    </row>
    <row r="15" spans="1:6" s="10" customFormat="1" ht="12.75" x14ac:dyDescent="0.2">
      <c r="A15" s="9"/>
      <c r="B15" s="9"/>
      <c r="C15" s="9"/>
      <c r="D15" s="9"/>
      <c r="E15" s="9"/>
      <c r="F15" s="9"/>
    </row>
    <row r="16" spans="1:6" s="10" customFormat="1" ht="12.75" x14ac:dyDescent="0.2">
      <c r="A16" s="10" t="s">
        <v>10</v>
      </c>
      <c r="B16" s="15"/>
      <c r="C16" s="16" t="s">
        <v>11</v>
      </c>
      <c r="D16" s="17"/>
    </row>
    <row r="17" spans="1:3" s="10" customFormat="1" ht="12.75" x14ac:dyDescent="0.2">
      <c r="A17" s="188" t="s">
        <v>12</v>
      </c>
      <c r="B17" s="189"/>
      <c r="C17" s="190"/>
    </row>
    <row r="18" spans="1:3" s="10" customFormat="1" ht="12.75" x14ac:dyDescent="0.2">
      <c r="A18" s="18"/>
      <c r="B18" s="19" t="s">
        <v>13</v>
      </c>
      <c r="C18" s="20" t="s">
        <v>14</v>
      </c>
    </row>
    <row r="19" spans="1:3" s="10" customFormat="1" ht="12.75" x14ac:dyDescent="0.2">
      <c r="A19" s="21" t="s">
        <v>15</v>
      </c>
      <c r="B19" s="22" t="s">
        <v>16</v>
      </c>
      <c r="C19" s="21" t="s">
        <v>17</v>
      </c>
    </row>
    <row r="20" spans="1:3" s="10" customFormat="1" ht="12.75" x14ac:dyDescent="0.2">
      <c r="A20" s="23"/>
      <c r="B20" s="24" t="s">
        <v>18</v>
      </c>
      <c r="C20" s="24" t="s">
        <v>19</v>
      </c>
    </row>
    <row r="21" spans="1:3" s="10" customFormat="1" ht="12.75" x14ac:dyDescent="0.2">
      <c r="A21" s="25" t="s">
        <v>20</v>
      </c>
      <c r="B21" s="26">
        <f>SUM(B22:B25)</f>
        <v>642526000</v>
      </c>
      <c r="C21" s="27">
        <f>SUM(C22:C25)</f>
        <v>570139755.24000001</v>
      </c>
    </row>
    <row r="22" spans="1:3" s="10" customFormat="1" ht="12.75" x14ac:dyDescent="0.2">
      <c r="A22" s="28" t="s">
        <v>21</v>
      </c>
      <c r="B22" s="26">
        <v>208093000</v>
      </c>
      <c r="C22" s="29">
        <v>192170649.55000001</v>
      </c>
    </row>
    <row r="23" spans="1:3" s="10" customFormat="1" ht="12.75" x14ac:dyDescent="0.2">
      <c r="A23" s="28" t="s">
        <v>22</v>
      </c>
      <c r="B23" s="26">
        <v>71293000</v>
      </c>
      <c r="C23" s="29">
        <v>74150559.329999998</v>
      </c>
    </row>
    <row r="24" spans="1:3" s="10" customFormat="1" ht="12.75" x14ac:dyDescent="0.2">
      <c r="A24" s="28" t="s">
        <v>23</v>
      </c>
      <c r="B24" s="26">
        <v>255910000</v>
      </c>
      <c r="C24" s="29">
        <v>220599956.25</v>
      </c>
    </row>
    <row r="25" spans="1:3" s="10" customFormat="1" ht="12.75" x14ac:dyDescent="0.2">
      <c r="A25" s="30" t="s">
        <v>24</v>
      </c>
      <c r="B25" s="26">
        <v>107230000</v>
      </c>
      <c r="C25" s="29">
        <v>83218590.109999999</v>
      </c>
    </row>
    <row r="26" spans="1:3" s="10" customFormat="1" ht="12.75" x14ac:dyDescent="0.2">
      <c r="A26" s="25" t="s">
        <v>25</v>
      </c>
      <c r="B26" s="26">
        <f>B27+SUM(B30:B35)</f>
        <v>721561000</v>
      </c>
      <c r="C26" s="29">
        <f>C27+SUM(C30:C35)</f>
        <v>626094262.53999996</v>
      </c>
    </row>
    <row r="27" spans="1:3" s="10" customFormat="1" ht="12.75" x14ac:dyDescent="0.2">
      <c r="A27" s="30" t="s">
        <v>26</v>
      </c>
      <c r="B27" s="26">
        <f>SUM(B28:B29)</f>
        <v>150561000</v>
      </c>
      <c r="C27" s="29">
        <f>SUM(C28:C29)</f>
        <v>123807724.13</v>
      </c>
    </row>
    <row r="28" spans="1:3" s="10" customFormat="1" ht="12.75" x14ac:dyDescent="0.2">
      <c r="A28" s="30" t="s">
        <v>27</v>
      </c>
      <c r="B28" s="26">
        <v>134000000</v>
      </c>
      <c r="C28" s="29">
        <v>112719542.84</v>
      </c>
    </row>
    <row r="29" spans="1:3" s="10" customFormat="1" ht="12.75" x14ac:dyDescent="0.2">
      <c r="A29" s="30" t="s">
        <v>28</v>
      </c>
      <c r="B29" s="26">
        <v>16561000</v>
      </c>
      <c r="C29" s="29">
        <v>11088181.289999999</v>
      </c>
    </row>
    <row r="30" spans="1:3" s="10" customFormat="1" ht="12.75" x14ac:dyDescent="0.2">
      <c r="A30" s="30" t="s">
        <v>29</v>
      </c>
      <c r="B30" s="26">
        <v>425000000</v>
      </c>
      <c r="C30" s="29">
        <v>360498918.20999998</v>
      </c>
    </row>
    <row r="31" spans="1:3" s="10" customFormat="1" ht="12.75" x14ac:dyDescent="0.2">
      <c r="A31" s="30" t="s">
        <v>30</v>
      </c>
      <c r="B31" s="26">
        <v>3000000</v>
      </c>
      <c r="C31" s="29">
        <v>2621765.5699999998</v>
      </c>
    </row>
    <row r="32" spans="1:3" s="10" customFormat="1" ht="12.75" x14ac:dyDescent="0.2">
      <c r="A32" s="30" t="s">
        <v>31</v>
      </c>
      <c r="B32" s="26">
        <v>1500000</v>
      </c>
      <c r="C32" s="29">
        <v>3235373.3</v>
      </c>
    </row>
    <row r="33" spans="1:4" s="10" customFormat="1" ht="12.75" x14ac:dyDescent="0.2">
      <c r="A33" s="30" t="s">
        <v>32</v>
      </c>
      <c r="B33" s="26">
        <v>141500000</v>
      </c>
      <c r="C33" s="29">
        <v>135930481.33000001</v>
      </c>
    </row>
    <row r="34" spans="1:4" s="10" customFormat="1" ht="12.75" x14ac:dyDescent="0.2">
      <c r="A34" s="30" t="s">
        <v>33</v>
      </c>
      <c r="B34" s="26"/>
      <c r="C34" s="29"/>
    </row>
    <row r="35" spans="1:4" s="10" customFormat="1" ht="12.75" x14ac:dyDescent="0.2">
      <c r="A35" s="30" t="s">
        <v>34</v>
      </c>
      <c r="B35" s="26"/>
      <c r="C35" s="31"/>
    </row>
    <row r="36" spans="1:4" s="10" customFormat="1" ht="12.75" x14ac:dyDescent="0.2">
      <c r="A36" s="32" t="s">
        <v>35</v>
      </c>
      <c r="B36" s="33">
        <f>B21+B26</f>
        <v>1364087000</v>
      </c>
      <c r="C36" s="34">
        <f>C21+C26</f>
        <v>1196234017.78</v>
      </c>
    </row>
    <row r="37" spans="1:4" s="10" customFormat="1" ht="12.75" x14ac:dyDescent="0.2">
      <c r="A37" s="35"/>
      <c r="B37" s="36"/>
      <c r="C37" s="36"/>
    </row>
    <row r="38" spans="1:4" s="10" customFormat="1" ht="12.75" x14ac:dyDescent="0.2">
      <c r="A38" s="32" t="s">
        <v>36</v>
      </c>
      <c r="B38" s="33">
        <v>141000000</v>
      </c>
      <c r="C38" s="34">
        <v>123001215.83</v>
      </c>
      <c r="D38" s="37"/>
    </row>
    <row r="39" spans="1:4" s="10" customFormat="1" ht="12.75" x14ac:dyDescent="0.2">
      <c r="A39" s="35"/>
      <c r="B39" s="36"/>
      <c r="C39" s="36"/>
    </row>
    <row r="40" spans="1:4" s="10" customFormat="1" ht="25.5" x14ac:dyDescent="0.2">
      <c r="A40" s="32" t="s">
        <v>37</v>
      </c>
      <c r="B40" s="33">
        <f>(B36*0.25)-B38</f>
        <v>200021750</v>
      </c>
      <c r="C40" s="34">
        <f>(C36*0.25)-C38</f>
        <v>176057288.61500001</v>
      </c>
    </row>
    <row r="41" spans="1:4" s="10" customFormat="1" ht="12.75" x14ac:dyDescent="0.2">
      <c r="A41" s="35"/>
      <c r="B41" s="38"/>
      <c r="C41" s="38"/>
    </row>
    <row r="42" spans="1:4" s="10" customFormat="1" ht="12.75" x14ac:dyDescent="0.2">
      <c r="A42" s="188" t="s">
        <v>38</v>
      </c>
      <c r="B42" s="189"/>
      <c r="C42" s="190"/>
    </row>
    <row r="43" spans="1:4" s="10" customFormat="1" ht="12.75" x14ac:dyDescent="0.2">
      <c r="A43" s="18"/>
      <c r="B43" s="19" t="s">
        <v>13</v>
      </c>
      <c r="C43" s="20" t="s">
        <v>14</v>
      </c>
    </row>
    <row r="44" spans="1:4" s="10" customFormat="1" ht="12.75" x14ac:dyDescent="0.2">
      <c r="A44" s="21" t="s">
        <v>39</v>
      </c>
      <c r="B44" s="22" t="s">
        <v>16</v>
      </c>
      <c r="C44" s="21" t="s">
        <v>17</v>
      </c>
    </row>
    <row r="45" spans="1:4" s="10" customFormat="1" ht="12.75" x14ac:dyDescent="0.2">
      <c r="A45" s="23"/>
      <c r="B45" s="24" t="s">
        <v>18</v>
      </c>
      <c r="C45" s="24" t="s">
        <v>19</v>
      </c>
    </row>
    <row r="46" spans="1:4" s="10" customFormat="1" ht="12.75" x14ac:dyDescent="0.2">
      <c r="A46" s="39" t="s">
        <v>40</v>
      </c>
      <c r="B46" s="40">
        <f>B47+B51+B55+B59</f>
        <v>218381000</v>
      </c>
      <c r="C46" s="41">
        <f>C47+C51+C55+C59</f>
        <v>181398224.38999999</v>
      </c>
    </row>
    <row r="47" spans="1:4" s="10" customFormat="1" ht="12.75" x14ac:dyDescent="0.2">
      <c r="A47" s="39" t="s">
        <v>41</v>
      </c>
      <c r="B47" s="40">
        <f>SUM(B48:B50)</f>
        <v>214853000</v>
      </c>
      <c r="C47" s="42">
        <f>SUM(C48:C50)</f>
        <v>180855994.44</v>
      </c>
    </row>
    <row r="48" spans="1:4" s="10" customFormat="1" ht="12.75" x14ac:dyDescent="0.2">
      <c r="A48" s="39" t="s">
        <v>42</v>
      </c>
      <c r="B48" s="40">
        <v>213680000</v>
      </c>
      <c r="C48" s="42">
        <v>179867764.91</v>
      </c>
    </row>
    <row r="49" spans="1:3" s="10" customFormat="1" ht="12.75" x14ac:dyDescent="0.2">
      <c r="A49" s="39" t="s">
        <v>43</v>
      </c>
      <c r="B49" s="40">
        <v>1173000</v>
      </c>
      <c r="C49" s="42">
        <v>988229.53</v>
      </c>
    </row>
    <row r="50" spans="1:3" s="10" customFormat="1" ht="12.75" x14ac:dyDescent="0.2">
      <c r="A50" s="39" t="s">
        <v>44</v>
      </c>
      <c r="B50" s="40"/>
      <c r="C50" s="42"/>
    </row>
    <row r="51" spans="1:3" s="10" customFormat="1" ht="12.75" x14ac:dyDescent="0.2">
      <c r="A51" s="39" t="s">
        <v>45</v>
      </c>
      <c r="B51" s="40">
        <f>SUM(B52:B54)</f>
        <v>0</v>
      </c>
      <c r="C51" s="42">
        <f>SUM(C52:C54)</f>
        <v>0</v>
      </c>
    </row>
    <row r="52" spans="1:3" s="10" customFormat="1" ht="12.75" x14ac:dyDescent="0.2">
      <c r="A52" s="39" t="s">
        <v>46</v>
      </c>
      <c r="B52" s="40"/>
      <c r="C52" s="42"/>
    </row>
    <row r="53" spans="1:3" s="10" customFormat="1" ht="12.75" x14ac:dyDescent="0.2">
      <c r="A53" s="39" t="s">
        <v>47</v>
      </c>
      <c r="B53" s="40"/>
      <c r="C53" s="42"/>
    </row>
    <row r="54" spans="1:3" s="10" customFormat="1" ht="12.75" x14ac:dyDescent="0.2">
      <c r="A54" s="39" t="s">
        <v>48</v>
      </c>
      <c r="B54" s="40"/>
      <c r="C54" s="42"/>
    </row>
    <row r="55" spans="1:3" s="10" customFormat="1" ht="12.75" x14ac:dyDescent="0.2">
      <c r="A55" s="39" t="s">
        <v>49</v>
      </c>
      <c r="B55" s="40">
        <f>SUM(B56:B58)</f>
        <v>0</v>
      </c>
      <c r="C55" s="42">
        <f>SUM(C56:C58)</f>
        <v>0</v>
      </c>
    </row>
    <row r="56" spans="1:3" s="10" customFormat="1" ht="12.75" x14ac:dyDescent="0.2">
      <c r="A56" s="39" t="s">
        <v>50</v>
      </c>
      <c r="B56" s="40"/>
      <c r="C56" s="42"/>
    </row>
    <row r="57" spans="1:3" s="10" customFormat="1" ht="12.75" x14ac:dyDescent="0.2">
      <c r="A57" s="39" t="s">
        <v>51</v>
      </c>
      <c r="B57" s="40"/>
      <c r="C57" s="42"/>
    </row>
    <row r="58" spans="1:3" s="10" customFormat="1" ht="12.75" x14ac:dyDescent="0.2">
      <c r="A58" s="39" t="s">
        <v>52</v>
      </c>
      <c r="B58" s="40"/>
      <c r="C58" s="42"/>
    </row>
    <row r="59" spans="1:3" s="10" customFormat="1" ht="12.75" x14ac:dyDescent="0.2">
      <c r="A59" s="39" t="s">
        <v>53</v>
      </c>
      <c r="B59" s="40">
        <f>SUM(B60:B62)</f>
        <v>3528000</v>
      </c>
      <c r="C59" s="42">
        <f>SUM(C60:C62)</f>
        <v>542229.94999999995</v>
      </c>
    </row>
    <row r="60" spans="1:3" s="10" customFormat="1" ht="12.75" x14ac:dyDescent="0.2">
      <c r="A60" s="39" t="s">
        <v>54</v>
      </c>
      <c r="B60" s="40">
        <v>3528000</v>
      </c>
      <c r="C60" s="42">
        <v>542229.94999999995</v>
      </c>
    </row>
    <row r="61" spans="1:3" s="10" customFormat="1" ht="12.75" x14ac:dyDescent="0.2">
      <c r="A61" s="39" t="s">
        <v>55</v>
      </c>
      <c r="B61" s="40"/>
      <c r="C61" s="42"/>
    </row>
    <row r="62" spans="1:3" s="10" customFormat="1" ht="12.75" x14ac:dyDescent="0.2">
      <c r="A62" s="39" t="s">
        <v>56</v>
      </c>
      <c r="B62" s="40"/>
      <c r="C62" s="42"/>
    </row>
    <row r="63" spans="1:3" s="10" customFormat="1" ht="15.75" x14ac:dyDescent="0.2">
      <c r="A63" s="43" t="s">
        <v>57</v>
      </c>
      <c r="B63" s="44">
        <f>B48-B38</f>
        <v>72680000</v>
      </c>
      <c r="C63" s="45">
        <f>C48-C38</f>
        <v>56866549.079999998</v>
      </c>
    </row>
    <row r="64" spans="1:3" s="10" customFormat="1" ht="12.75" x14ac:dyDescent="0.2">
      <c r="A64" s="46"/>
      <c r="B64" s="47"/>
      <c r="C64" s="48"/>
    </row>
    <row r="65" spans="1:7" s="10" customFormat="1" ht="12.75" x14ac:dyDescent="0.2">
      <c r="A65" s="18"/>
      <c r="B65" s="20"/>
    </row>
    <row r="66" spans="1:7" s="10" customFormat="1" ht="12.75" x14ac:dyDescent="0.2">
      <c r="A66" s="21" t="s">
        <v>58</v>
      </c>
      <c r="B66" s="21" t="s">
        <v>59</v>
      </c>
    </row>
    <row r="67" spans="1:7" s="10" customFormat="1" ht="12.75" x14ac:dyDescent="0.2">
      <c r="A67" s="23"/>
      <c r="B67" s="24"/>
    </row>
    <row r="68" spans="1:7" s="10" customFormat="1" ht="12.75" x14ac:dyDescent="0.2">
      <c r="A68" s="49" t="s">
        <v>60</v>
      </c>
      <c r="B68" s="50">
        <f>SUM(B69:B70)</f>
        <v>0</v>
      </c>
    </row>
    <row r="69" spans="1:7" s="10" customFormat="1" ht="12.75" x14ac:dyDescent="0.2">
      <c r="A69" s="51" t="s">
        <v>61</v>
      </c>
      <c r="B69" s="50">
        <v>0</v>
      </c>
    </row>
    <row r="70" spans="1:7" s="10" customFormat="1" ht="12.75" x14ac:dyDescent="0.2">
      <c r="A70" s="52" t="s">
        <v>62</v>
      </c>
      <c r="B70" s="53"/>
    </row>
    <row r="71" spans="1:7" s="10" customFormat="1" ht="12.75" x14ac:dyDescent="0.2">
      <c r="A71" s="54"/>
      <c r="B71" s="55"/>
    </row>
    <row r="72" spans="1:7" s="10" customFormat="1" ht="12.75" x14ac:dyDescent="0.2">
      <c r="A72" s="56" t="s">
        <v>63</v>
      </c>
      <c r="B72" s="57">
        <f>C46+B68</f>
        <v>181398224.38999999</v>
      </c>
    </row>
    <row r="73" spans="1:7" s="10" customFormat="1" ht="12.75" x14ac:dyDescent="0.2">
      <c r="A73" s="58"/>
      <c r="B73" s="47"/>
    </row>
    <row r="74" spans="1:7" s="10" customFormat="1" ht="12.75" x14ac:dyDescent="0.2">
      <c r="A74" s="173" t="s">
        <v>64</v>
      </c>
      <c r="B74" s="20" t="s">
        <v>65</v>
      </c>
      <c r="C74" s="20" t="s">
        <v>66</v>
      </c>
      <c r="D74" s="20" t="s">
        <v>66</v>
      </c>
      <c r="E74" s="20" t="s">
        <v>66</v>
      </c>
      <c r="F74" s="20" t="s">
        <v>67</v>
      </c>
      <c r="G74" s="60"/>
    </row>
    <row r="75" spans="1:7" s="10" customFormat="1" ht="12.75" x14ac:dyDescent="0.2">
      <c r="A75" s="174"/>
      <c r="B75" s="21" t="s">
        <v>16</v>
      </c>
      <c r="C75" s="21" t="s">
        <v>68</v>
      </c>
      <c r="D75" s="21" t="s">
        <v>69</v>
      </c>
      <c r="E75" s="21" t="s">
        <v>70</v>
      </c>
      <c r="F75" s="21" t="s">
        <v>71</v>
      </c>
      <c r="G75" s="62"/>
    </row>
    <row r="76" spans="1:7" s="10" customFormat="1" ht="12.75" x14ac:dyDescent="0.2">
      <c r="A76" s="175"/>
      <c r="B76" s="24" t="s">
        <v>72</v>
      </c>
      <c r="C76" s="24" t="s">
        <v>73</v>
      </c>
      <c r="D76" s="24" t="s">
        <v>74</v>
      </c>
      <c r="E76" s="24" t="s">
        <v>75</v>
      </c>
      <c r="F76" s="24" t="s">
        <v>76</v>
      </c>
      <c r="G76" s="62"/>
    </row>
    <row r="77" spans="1:7" s="10" customFormat="1" ht="12.75" x14ac:dyDescent="0.2">
      <c r="A77" s="63" t="s">
        <v>77</v>
      </c>
      <c r="B77" s="64">
        <f>B78+B84</f>
        <v>218381000</v>
      </c>
      <c r="C77" s="64">
        <f>C78+C84</f>
        <v>180780303.27000001</v>
      </c>
      <c r="D77" s="64">
        <f>D78+D84</f>
        <v>180780303.27000001</v>
      </c>
      <c r="E77" s="64">
        <f>E78+E84</f>
        <v>164487388.10000002</v>
      </c>
      <c r="F77" s="64">
        <f>C77-D77</f>
        <v>0</v>
      </c>
    </row>
    <row r="78" spans="1:7" s="10" customFormat="1" ht="12.75" x14ac:dyDescent="0.2">
      <c r="A78" s="39" t="s">
        <v>78</v>
      </c>
      <c r="B78" s="65">
        <f>SUM(B79:B83)</f>
        <v>213082000</v>
      </c>
      <c r="C78" s="65">
        <f>SUM(C79:C83)</f>
        <v>179160439.22</v>
      </c>
      <c r="D78" s="65">
        <f>SUM(D79:D83)</f>
        <v>179160439.22</v>
      </c>
      <c r="E78" s="65">
        <f>SUM(E79:E83)</f>
        <v>162885976.24000001</v>
      </c>
      <c r="F78" s="65">
        <f>C78-D78</f>
        <v>0</v>
      </c>
    </row>
    <row r="79" spans="1:7" s="10" customFormat="1" ht="12.75" x14ac:dyDescent="0.2">
      <c r="A79" s="39" t="s">
        <v>79</v>
      </c>
      <c r="B79" s="65">
        <v>82437000</v>
      </c>
      <c r="C79" s="66">
        <v>60702051.949999996</v>
      </c>
      <c r="D79" s="66">
        <v>60702051.949999996</v>
      </c>
      <c r="E79" s="66">
        <v>56403856.510000005</v>
      </c>
      <c r="F79" s="65"/>
    </row>
    <row r="80" spans="1:7" s="10" customFormat="1" ht="12.75" x14ac:dyDescent="0.2">
      <c r="A80" s="39" t="s">
        <v>80</v>
      </c>
      <c r="B80" s="65">
        <v>130645000</v>
      </c>
      <c r="C80" s="66">
        <v>118458387.27</v>
      </c>
      <c r="D80" s="66">
        <v>118458387.27</v>
      </c>
      <c r="E80" s="66">
        <v>106482119.73</v>
      </c>
      <c r="F80" s="65"/>
    </row>
    <row r="81" spans="1:7" s="10" customFormat="1" ht="12.75" x14ac:dyDescent="0.2">
      <c r="A81" s="67" t="s">
        <v>81</v>
      </c>
      <c r="B81" s="65"/>
      <c r="C81" s="66"/>
      <c r="D81" s="66"/>
      <c r="E81" s="66"/>
      <c r="F81" s="65"/>
    </row>
    <row r="82" spans="1:7" s="10" customFormat="1" ht="12.75" x14ac:dyDescent="0.2">
      <c r="A82" s="67" t="s">
        <v>82</v>
      </c>
      <c r="B82" s="65"/>
      <c r="C82" s="66"/>
      <c r="D82" s="66"/>
      <c r="E82" s="66"/>
      <c r="F82" s="65"/>
    </row>
    <row r="83" spans="1:7" s="10" customFormat="1" ht="12.75" x14ac:dyDescent="0.2">
      <c r="A83" s="67" t="s">
        <v>83</v>
      </c>
      <c r="B83" s="65"/>
      <c r="C83" s="66"/>
      <c r="D83" s="66"/>
      <c r="E83" s="66"/>
      <c r="F83" s="65"/>
    </row>
    <row r="84" spans="1:7" s="10" customFormat="1" ht="12.75" x14ac:dyDescent="0.2">
      <c r="A84" s="68" t="s">
        <v>84</v>
      </c>
      <c r="B84" s="65">
        <f>SUM(B85:B91)</f>
        <v>5299000</v>
      </c>
      <c r="C84" s="65">
        <f>SUM(C85:C91)</f>
        <v>1619864.05</v>
      </c>
      <c r="D84" s="65">
        <f>SUM(D85:D91)</f>
        <v>1619864.05</v>
      </c>
      <c r="E84" s="65">
        <f>SUM(E85:E91)</f>
        <v>1601411.8599999999</v>
      </c>
      <c r="F84" s="65">
        <f>C84-D84</f>
        <v>0</v>
      </c>
    </row>
    <row r="85" spans="1:7" s="10" customFormat="1" ht="12.75" x14ac:dyDescent="0.2">
      <c r="A85" s="39" t="s">
        <v>85</v>
      </c>
      <c r="B85" s="65">
        <v>3529000</v>
      </c>
      <c r="C85" s="66">
        <v>542229.94999999995</v>
      </c>
      <c r="D85" s="66">
        <v>542229.94999999995</v>
      </c>
      <c r="E85" s="66">
        <v>542229.94999999995</v>
      </c>
      <c r="F85" s="65"/>
    </row>
    <row r="86" spans="1:7" s="10" customFormat="1" ht="12.75" x14ac:dyDescent="0.2">
      <c r="A86" s="68" t="s">
        <v>86</v>
      </c>
      <c r="B86" s="65">
        <v>1770000</v>
      </c>
      <c r="C86" s="66">
        <v>1077634.1000000001</v>
      </c>
      <c r="D86" s="66">
        <v>1077634.1000000001</v>
      </c>
      <c r="E86" s="66">
        <v>1059181.9099999999</v>
      </c>
      <c r="F86" s="65"/>
    </row>
    <row r="87" spans="1:7" s="10" customFormat="1" ht="12.75" x14ac:dyDescent="0.2">
      <c r="A87" s="67" t="s">
        <v>87</v>
      </c>
      <c r="B87" s="65"/>
      <c r="C87" s="66"/>
      <c r="D87" s="66"/>
      <c r="E87" s="66"/>
      <c r="F87" s="65"/>
    </row>
    <row r="88" spans="1:7" s="10" customFormat="1" ht="12.75" x14ac:dyDescent="0.2">
      <c r="A88" s="67" t="s">
        <v>88</v>
      </c>
      <c r="B88" s="65"/>
      <c r="C88" s="66"/>
      <c r="D88" s="66"/>
      <c r="E88" s="66"/>
      <c r="F88" s="65"/>
    </row>
    <row r="89" spans="1:7" s="10" customFormat="1" ht="12.75" x14ac:dyDescent="0.2">
      <c r="A89" s="67" t="s">
        <v>89</v>
      </c>
      <c r="B89" s="65"/>
      <c r="C89" s="66"/>
      <c r="D89" s="66"/>
      <c r="E89" s="66"/>
      <c r="F89" s="65"/>
    </row>
    <row r="90" spans="1:7" s="10" customFormat="1" ht="12.75" x14ac:dyDescent="0.2">
      <c r="A90" s="69" t="s">
        <v>90</v>
      </c>
      <c r="B90" s="65"/>
      <c r="C90" s="66"/>
      <c r="D90" s="66"/>
      <c r="E90" s="66"/>
      <c r="F90" s="65"/>
    </row>
    <row r="91" spans="1:7" s="10" customFormat="1" ht="12.75" x14ac:dyDescent="0.2">
      <c r="A91" s="70" t="s">
        <v>91</v>
      </c>
      <c r="B91" s="71"/>
      <c r="C91" s="72"/>
      <c r="D91" s="72"/>
      <c r="E91" s="72"/>
      <c r="F91" s="71"/>
    </row>
    <row r="92" spans="1:7" s="10" customFormat="1" ht="12.75" x14ac:dyDescent="0.2">
      <c r="A92" s="58"/>
      <c r="B92" s="73"/>
    </row>
    <row r="93" spans="1:7" s="10" customFormat="1" ht="12.75" x14ac:dyDescent="0.2">
      <c r="A93" s="173" t="s">
        <v>92</v>
      </c>
      <c r="B93" s="20" t="s">
        <v>66</v>
      </c>
      <c r="C93" s="20" t="s">
        <v>66</v>
      </c>
      <c r="D93" s="20" t="s">
        <v>66</v>
      </c>
      <c r="E93" s="20" t="s">
        <v>93</v>
      </c>
      <c r="F93" s="20" t="s">
        <v>94</v>
      </c>
      <c r="G93" s="204" t="s">
        <v>95</v>
      </c>
    </row>
    <row r="94" spans="1:7" s="10" customFormat="1" ht="12.75" x14ac:dyDescent="0.2">
      <c r="A94" s="174"/>
      <c r="B94" s="21" t="s">
        <v>68</v>
      </c>
      <c r="C94" s="21" t="s">
        <v>69</v>
      </c>
      <c r="D94" s="21" t="s">
        <v>70</v>
      </c>
      <c r="E94" s="21" t="s">
        <v>96</v>
      </c>
      <c r="F94" s="21" t="s">
        <v>97</v>
      </c>
      <c r="G94" s="205"/>
    </row>
    <row r="95" spans="1:7" s="10" customFormat="1" ht="12.75" x14ac:dyDescent="0.2">
      <c r="A95" s="174"/>
      <c r="B95" s="21"/>
      <c r="C95" s="21"/>
      <c r="D95" s="21"/>
      <c r="E95" s="21" t="s">
        <v>98</v>
      </c>
      <c r="F95" s="21" t="s">
        <v>99</v>
      </c>
      <c r="G95" s="205"/>
    </row>
    <row r="96" spans="1:7" s="10" customFormat="1" ht="12.75" x14ac:dyDescent="0.2">
      <c r="A96" s="175"/>
      <c r="B96" s="24" t="s">
        <v>73</v>
      </c>
      <c r="C96" s="24" t="s">
        <v>74</v>
      </c>
      <c r="D96" s="24" t="s">
        <v>75</v>
      </c>
      <c r="E96" s="24" t="s">
        <v>76</v>
      </c>
      <c r="F96" s="21" t="s">
        <v>100</v>
      </c>
      <c r="G96" s="24" t="s">
        <v>101</v>
      </c>
    </row>
    <row r="97" spans="1:7" s="10" customFormat="1" ht="12.75" x14ac:dyDescent="0.2">
      <c r="A97" s="74" t="s">
        <v>102</v>
      </c>
      <c r="B97" s="64">
        <f>SUM(B98:B101)</f>
        <v>180780303.26999998</v>
      </c>
      <c r="C97" s="64">
        <f>SUM(C98:C101)</f>
        <v>180780303.26999998</v>
      </c>
      <c r="D97" s="64">
        <f>SUM(D98:D101)</f>
        <v>164487388.09999999</v>
      </c>
      <c r="E97" s="75">
        <f>B97-C97</f>
        <v>0</v>
      </c>
      <c r="F97" s="64">
        <f>SUM(F98:F101)</f>
        <v>0</v>
      </c>
      <c r="G97" s="76">
        <f>SUM(F98:F101)</f>
        <v>0</v>
      </c>
    </row>
    <row r="98" spans="1:7" s="10" customFormat="1" ht="12.75" x14ac:dyDescent="0.2">
      <c r="A98" s="77" t="s">
        <v>103</v>
      </c>
      <c r="B98" s="65">
        <v>180238073.31999999</v>
      </c>
      <c r="C98" s="66">
        <v>180238073.31999999</v>
      </c>
      <c r="D98" s="78">
        <v>163945158.15000001</v>
      </c>
      <c r="E98" s="26"/>
      <c r="F98" s="29">
        <v>0</v>
      </c>
      <c r="G98" s="79">
        <f>IF(B98&gt;C47,B98-C47,0)</f>
        <v>0</v>
      </c>
    </row>
    <row r="99" spans="1:7" s="10" customFormat="1" ht="12.75" x14ac:dyDescent="0.2">
      <c r="A99" s="77" t="s">
        <v>104</v>
      </c>
      <c r="B99" s="65"/>
      <c r="C99" s="66"/>
      <c r="D99" s="78"/>
      <c r="E99" s="26"/>
      <c r="F99" s="29">
        <v>0</v>
      </c>
      <c r="G99" s="79">
        <f>IF(B99&gt;C51,B99-C51,0)</f>
        <v>0</v>
      </c>
    </row>
    <row r="100" spans="1:7" s="10" customFormat="1" ht="12.75" x14ac:dyDescent="0.2">
      <c r="A100" s="77" t="s">
        <v>105</v>
      </c>
      <c r="B100" s="65"/>
      <c r="C100" s="66"/>
      <c r="D100" s="78"/>
      <c r="E100" s="26"/>
      <c r="F100" s="29">
        <v>0</v>
      </c>
      <c r="G100" s="79">
        <f>IF(B100&gt;C55,B100-C55,0)</f>
        <v>0</v>
      </c>
    </row>
    <row r="101" spans="1:7" s="10" customFormat="1" ht="12.75" x14ac:dyDescent="0.2">
      <c r="A101" s="77" t="s">
        <v>106</v>
      </c>
      <c r="B101" s="65">
        <v>542229.94999999995</v>
      </c>
      <c r="C101" s="66">
        <v>542229.94999999995</v>
      </c>
      <c r="D101" s="78">
        <v>542229.94999999995</v>
      </c>
      <c r="E101" s="26"/>
      <c r="F101" s="29">
        <v>0</v>
      </c>
      <c r="G101" s="80">
        <f>IF(B101&gt;C59,B101-C59,0)</f>
        <v>0</v>
      </c>
    </row>
    <row r="102" spans="1:7" s="10" customFormat="1" ht="12.75" x14ac:dyDescent="0.2">
      <c r="A102" s="67" t="s">
        <v>107</v>
      </c>
      <c r="B102" s="65">
        <f>C78</f>
        <v>179160439.22</v>
      </c>
      <c r="C102" s="65">
        <f>D78</f>
        <v>179160439.22</v>
      </c>
      <c r="D102" s="65">
        <f>E78</f>
        <v>162885976.24000001</v>
      </c>
      <c r="E102" s="65">
        <f>F78</f>
        <v>0</v>
      </c>
      <c r="F102" s="29">
        <f>ROUND(IF(F98*0.7&gt;E102,E102,F98*0.7),2)</f>
        <v>0</v>
      </c>
    </row>
    <row r="103" spans="1:7" s="10" customFormat="1" ht="12.75" customHeight="1" x14ac:dyDescent="0.2">
      <c r="A103" s="67" t="s">
        <v>108</v>
      </c>
      <c r="B103" s="65"/>
      <c r="C103" s="66"/>
      <c r="D103" s="81"/>
      <c r="E103" s="26"/>
      <c r="F103" s="29"/>
    </row>
    <row r="104" spans="1:7" s="10" customFormat="1" ht="12.75" customHeight="1" x14ac:dyDescent="0.2">
      <c r="A104" s="67" t="s">
        <v>109</v>
      </c>
      <c r="B104" s="71"/>
      <c r="C104" s="66"/>
      <c r="D104" s="81"/>
      <c r="E104" s="82"/>
      <c r="F104" s="31"/>
    </row>
    <row r="105" spans="1:7" s="10" customFormat="1" ht="12.75" x14ac:dyDescent="0.2">
      <c r="A105" s="35"/>
      <c r="B105" s="35"/>
      <c r="C105" s="83"/>
      <c r="D105" s="83"/>
      <c r="E105" s="83"/>
    </row>
    <row r="106" spans="1:7" s="10" customFormat="1" ht="12.75" customHeight="1" x14ac:dyDescent="0.2">
      <c r="A106" s="173" t="s">
        <v>110</v>
      </c>
      <c r="B106" s="20"/>
      <c r="C106" s="20"/>
      <c r="D106" s="20" t="s">
        <v>111</v>
      </c>
      <c r="E106" s="20"/>
    </row>
    <row r="107" spans="1:7" s="10" customFormat="1" ht="12.75" x14ac:dyDescent="0.2">
      <c r="A107" s="174"/>
      <c r="B107" s="21" t="s">
        <v>112</v>
      </c>
      <c r="C107" s="21" t="s">
        <v>113</v>
      </c>
      <c r="D107" s="21" t="s">
        <v>114</v>
      </c>
      <c r="E107" s="21" t="s">
        <v>115</v>
      </c>
    </row>
    <row r="108" spans="1:7" s="10" customFormat="1" ht="12.75" x14ac:dyDescent="0.2">
      <c r="A108" s="175"/>
      <c r="B108" s="24" t="s">
        <v>116</v>
      </c>
      <c r="C108" s="21" t="s">
        <v>117</v>
      </c>
      <c r="D108" s="21" t="s">
        <v>118</v>
      </c>
      <c r="E108" s="24" t="s">
        <v>119</v>
      </c>
    </row>
    <row r="109" spans="1:7" s="10" customFormat="1" ht="12.75" x14ac:dyDescent="0.2">
      <c r="A109" s="84" t="s">
        <v>120</v>
      </c>
      <c r="B109" s="85">
        <f>ROUND((C46-C59)*0.7,2)</f>
        <v>126599196.11</v>
      </c>
      <c r="C109" s="75">
        <f>C102+E102</f>
        <v>179160439.22</v>
      </c>
      <c r="D109" s="64">
        <f>C102+E102-F102</f>
        <v>179160439.22</v>
      </c>
      <c r="E109" s="86">
        <f>IF((C46-C59)&gt;0,D109/(C46-C59)*100,0)</f>
        <v>99.062483261751936</v>
      </c>
    </row>
    <row r="110" spans="1:7" s="10" customFormat="1" ht="12.75" x14ac:dyDescent="0.2">
      <c r="A110" s="87" t="s">
        <v>121</v>
      </c>
      <c r="B110" s="78">
        <f>ROUND(C55*0.5,2)</f>
        <v>0</v>
      </c>
      <c r="C110" s="88">
        <f>C103+E103</f>
        <v>0</v>
      </c>
      <c r="D110" s="65">
        <f>C103+E103-F103</f>
        <v>0</v>
      </c>
      <c r="E110" s="79">
        <f>IF(C55&gt;0,D110/C55*100,0)</f>
        <v>0</v>
      </c>
    </row>
    <row r="111" spans="1:7" s="10" customFormat="1" ht="12.75" customHeight="1" x14ac:dyDescent="0.2">
      <c r="A111" s="89" t="s">
        <v>122</v>
      </c>
      <c r="B111" s="90">
        <f>ROUND(C55*0.15,2)</f>
        <v>0</v>
      </c>
      <c r="C111" s="91">
        <f>C104+E104</f>
        <v>0</v>
      </c>
      <c r="D111" s="71">
        <f>C104+E104-F104</f>
        <v>0</v>
      </c>
      <c r="E111" s="80">
        <f>IF(C55&gt;0,D111/C55*100,0)</f>
        <v>0</v>
      </c>
    </row>
    <row r="112" spans="1:7" s="10" customFormat="1" ht="12.75" x14ac:dyDescent="0.2">
      <c r="A112" s="92"/>
      <c r="B112" s="93"/>
      <c r="C112" s="94"/>
      <c r="D112" s="95"/>
      <c r="E112" s="96"/>
    </row>
    <row r="113" spans="1:7" s="10" customFormat="1" ht="12.75" x14ac:dyDescent="0.2">
      <c r="A113" s="173" t="s">
        <v>123</v>
      </c>
      <c r="B113" s="20" t="s">
        <v>124</v>
      </c>
      <c r="C113" s="20" t="s">
        <v>125</v>
      </c>
      <c r="D113" s="20" t="s">
        <v>126</v>
      </c>
      <c r="E113" s="20" t="s">
        <v>127</v>
      </c>
      <c r="F113" s="20"/>
    </row>
    <row r="114" spans="1:7" s="10" customFormat="1" ht="12.75" x14ac:dyDescent="0.2">
      <c r="A114" s="174"/>
      <c r="B114" s="21" t="s">
        <v>128</v>
      </c>
      <c r="C114" s="21" t="s">
        <v>129</v>
      </c>
      <c r="D114" s="21" t="s">
        <v>130</v>
      </c>
      <c r="E114" s="21" t="s">
        <v>131</v>
      </c>
      <c r="F114" s="21" t="s">
        <v>132</v>
      </c>
    </row>
    <row r="115" spans="1:7" s="10" customFormat="1" ht="12.75" x14ac:dyDescent="0.2">
      <c r="A115" s="174"/>
      <c r="B115" s="21"/>
      <c r="C115" s="21"/>
      <c r="D115" s="21" t="s">
        <v>133</v>
      </c>
      <c r="E115" s="21" t="s">
        <v>128</v>
      </c>
      <c r="F115" s="21"/>
    </row>
    <row r="116" spans="1:7" s="10" customFormat="1" ht="12.75" x14ac:dyDescent="0.2">
      <c r="A116" s="175"/>
      <c r="B116" s="24" t="s">
        <v>134</v>
      </c>
      <c r="C116" s="24" t="s">
        <v>135</v>
      </c>
      <c r="D116" s="24" t="s">
        <v>136</v>
      </c>
      <c r="E116" s="24" t="s">
        <v>137</v>
      </c>
      <c r="F116" s="24" t="s">
        <v>138</v>
      </c>
    </row>
    <row r="117" spans="1:7" s="10" customFormat="1" ht="12.75" x14ac:dyDescent="0.2">
      <c r="A117" s="97" t="s">
        <v>139</v>
      </c>
      <c r="B117" s="98">
        <f>ROUND(C46*0.1,2)</f>
        <v>18139822.440000001</v>
      </c>
      <c r="C117" s="98">
        <f>C46-C97-G97</f>
        <v>617921.12000000477</v>
      </c>
      <c r="D117" s="99">
        <f>IF(C117+F97-G97&gt;0,C117+F97-G97,0)</f>
        <v>617921.12000000477</v>
      </c>
      <c r="E117" s="34">
        <f>IF(D117-B117&gt;0,D117-B117,0)</f>
        <v>0</v>
      </c>
      <c r="F117" s="34">
        <f>IF(C46&gt;0,D117/C46*100,0)</f>
        <v>0.34064342254613006</v>
      </c>
    </row>
    <row r="118" spans="1:7" s="10" customFormat="1" ht="12.75" x14ac:dyDescent="0.2">
      <c r="A118" s="100"/>
      <c r="B118" s="101"/>
      <c r="C118" s="93"/>
      <c r="D118" s="102"/>
      <c r="E118" s="96"/>
    </row>
    <row r="119" spans="1:7" s="10" customFormat="1" ht="12.75" x14ac:dyDescent="0.2">
      <c r="A119" s="173" t="s">
        <v>140</v>
      </c>
      <c r="B119" s="20" t="s">
        <v>141</v>
      </c>
      <c r="C119" s="20" t="s">
        <v>125</v>
      </c>
      <c r="D119" s="20" t="s">
        <v>142</v>
      </c>
      <c r="E119" s="20" t="s">
        <v>142</v>
      </c>
      <c r="F119" s="20" t="s">
        <v>143</v>
      </c>
      <c r="G119" s="20" t="s">
        <v>113</v>
      </c>
    </row>
    <row r="120" spans="1:7" s="10" customFormat="1" ht="12.75" x14ac:dyDescent="0.2">
      <c r="A120" s="174"/>
      <c r="B120" s="21" t="s">
        <v>144</v>
      </c>
      <c r="C120" s="21" t="s">
        <v>129</v>
      </c>
      <c r="D120" s="21" t="s">
        <v>145</v>
      </c>
      <c r="E120" s="21" t="s">
        <v>145</v>
      </c>
      <c r="F120" s="21" t="s">
        <v>146</v>
      </c>
      <c r="G120" s="21" t="s">
        <v>147</v>
      </c>
    </row>
    <row r="121" spans="1:7" s="10" customFormat="1" ht="12.75" x14ac:dyDescent="0.2">
      <c r="A121" s="174"/>
      <c r="B121" s="21" t="s">
        <v>148</v>
      </c>
      <c r="C121" s="21" t="s">
        <v>149</v>
      </c>
      <c r="D121" s="21" t="s">
        <v>150</v>
      </c>
      <c r="E121" s="21" t="s">
        <v>151</v>
      </c>
      <c r="F121" s="21" t="s">
        <v>152</v>
      </c>
      <c r="G121" s="21" t="s">
        <v>153</v>
      </c>
    </row>
    <row r="122" spans="1:7" s="10" customFormat="1" ht="12.75" x14ac:dyDescent="0.2">
      <c r="A122" s="174"/>
      <c r="B122" s="21" t="s">
        <v>154</v>
      </c>
      <c r="C122" s="21" t="s">
        <v>155</v>
      </c>
      <c r="D122" s="21" t="s">
        <v>156</v>
      </c>
      <c r="E122" s="21" t="s">
        <v>156</v>
      </c>
      <c r="F122" s="21" t="s">
        <v>149</v>
      </c>
      <c r="G122" s="21" t="s">
        <v>157</v>
      </c>
    </row>
    <row r="123" spans="1:7" s="10" customFormat="1" ht="12.75" x14ac:dyDescent="0.2">
      <c r="A123" s="175"/>
      <c r="B123" s="24" t="s">
        <v>158</v>
      </c>
      <c r="C123" s="24" t="s">
        <v>159</v>
      </c>
      <c r="D123" s="24" t="s">
        <v>160</v>
      </c>
      <c r="E123" s="24" t="s">
        <v>161</v>
      </c>
      <c r="F123" s="24" t="s">
        <v>162</v>
      </c>
      <c r="G123" s="103" t="s">
        <v>163</v>
      </c>
    </row>
    <row r="124" spans="1:7" s="10" customFormat="1" ht="12.75" x14ac:dyDescent="0.2">
      <c r="A124" s="84" t="s">
        <v>164</v>
      </c>
      <c r="B124" s="64">
        <f t="shared" ref="B124:G124" si="0">SUM(B125:B126)</f>
        <v>20838566.125</v>
      </c>
      <c r="C124" s="64">
        <f t="shared" si="0"/>
        <v>0</v>
      </c>
      <c r="D124" s="64">
        <f t="shared" si="0"/>
        <v>0</v>
      </c>
      <c r="E124" s="64">
        <f t="shared" si="0"/>
        <v>0</v>
      </c>
      <c r="F124" s="64">
        <f t="shared" si="0"/>
        <v>0</v>
      </c>
      <c r="G124" s="64">
        <f t="shared" si="0"/>
        <v>0</v>
      </c>
    </row>
    <row r="125" spans="1:7" s="10" customFormat="1" ht="12.75" x14ac:dyDescent="0.2">
      <c r="A125" s="104" t="s">
        <v>165</v>
      </c>
      <c r="B125" s="65">
        <v>20511045.227000002</v>
      </c>
      <c r="C125" s="65"/>
      <c r="D125" s="65"/>
      <c r="E125" s="29">
        <v>0</v>
      </c>
      <c r="F125" s="105">
        <v>0</v>
      </c>
      <c r="G125" s="105">
        <v>0</v>
      </c>
    </row>
    <row r="126" spans="1:7" s="10" customFormat="1" ht="12.75" x14ac:dyDescent="0.2">
      <c r="A126" s="106" t="s">
        <v>166</v>
      </c>
      <c r="B126" s="71">
        <v>327520.89800000004</v>
      </c>
      <c r="C126" s="71"/>
      <c r="D126" s="71"/>
      <c r="E126" s="31">
        <v>0</v>
      </c>
      <c r="F126" s="107">
        <v>0</v>
      </c>
      <c r="G126" s="107">
        <v>0</v>
      </c>
    </row>
    <row r="127" spans="1:7" s="10" customFormat="1" ht="12.75" x14ac:dyDescent="0.2">
      <c r="A127" s="77"/>
      <c r="B127" s="102"/>
      <c r="C127" s="102"/>
      <c r="D127" s="95"/>
      <c r="E127" s="96"/>
    </row>
    <row r="128" spans="1:7" s="10" customFormat="1" ht="12.75" x14ac:dyDescent="0.2">
      <c r="A128" s="77"/>
      <c r="B128" s="102"/>
      <c r="C128" s="102"/>
      <c r="D128" s="95"/>
      <c r="E128" s="96"/>
    </row>
    <row r="129" spans="1:6" s="10" customFormat="1" ht="12.75" x14ac:dyDescent="0.2">
      <c r="A129" s="77"/>
      <c r="B129" s="102"/>
      <c r="C129" s="102"/>
      <c r="D129" s="95"/>
      <c r="E129" s="96"/>
    </row>
    <row r="130" spans="1:6" s="10" customFormat="1" ht="12.75" x14ac:dyDescent="0.2">
      <c r="A130" s="77"/>
      <c r="B130" s="108"/>
      <c r="C130" s="102"/>
      <c r="D130" s="95"/>
      <c r="E130" s="96"/>
    </row>
    <row r="131" spans="1:6" s="10" customFormat="1" ht="12.75" customHeight="1" x14ac:dyDescent="0.2">
      <c r="A131" s="171" t="s">
        <v>167</v>
      </c>
      <c r="B131" s="20" t="s">
        <v>65</v>
      </c>
      <c r="C131" s="20" t="s">
        <v>66</v>
      </c>
      <c r="D131" s="20" t="s">
        <v>66</v>
      </c>
      <c r="E131" s="20" t="s">
        <v>66</v>
      </c>
      <c r="F131" s="20" t="s">
        <v>67</v>
      </c>
    </row>
    <row r="132" spans="1:6" s="10" customFormat="1" ht="12.75" x14ac:dyDescent="0.2">
      <c r="A132" s="172"/>
      <c r="B132" s="21" t="s">
        <v>16</v>
      </c>
      <c r="C132" s="21" t="s">
        <v>68</v>
      </c>
      <c r="D132" s="21" t="s">
        <v>69</v>
      </c>
      <c r="E132" s="21" t="s">
        <v>70</v>
      </c>
      <c r="F132" s="21" t="s">
        <v>71</v>
      </c>
    </row>
    <row r="133" spans="1:6" s="10" customFormat="1" ht="12.75" x14ac:dyDescent="0.2">
      <c r="A133" s="206"/>
      <c r="B133" s="24" t="s">
        <v>72</v>
      </c>
      <c r="C133" s="24" t="s">
        <v>73</v>
      </c>
      <c r="D133" s="24" t="s">
        <v>74</v>
      </c>
      <c r="E133" s="24" t="s">
        <v>75</v>
      </c>
      <c r="F133" s="24" t="s">
        <v>76</v>
      </c>
    </row>
    <row r="134" spans="1:6" s="10" customFormat="1" ht="12.75" x14ac:dyDescent="0.2">
      <c r="A134" s="109" t="s">
        <v>168</v>
      </c>
      <c r="B134" s="76">
        <f>SUM(B135:B141)</f>
        <v>297403000</v>
      </c>
      <c r="C134" s="76">
        <f>SUM(C135:C141)</f>
        <v>241316983.35999998</v>
      </c>
      <c r="D134" s="76">
        <f>SUM(D135:D141)</f>
        <v>207796933.11000001</v>
      </c>
      <c r="E134" s="76">
        <f>SUM(E135:E141)</f>
        <v>188844459.34</v>
      </c>
      <c r="F134" s="76">
        <f>SUM(F135:F141)</f>
        <v>0</v>
      </c>
    </row>
    <row r="135" spans="1:6" s="10" customFormat="1" ht="12.75" x14ac:dyDescent="0.2">
      <c r="A135" s="25" t="s">
        <v>169</v>
      </c>
      <c r="B135" s="66">
        <v>127606000</v>
      </c>
      <c r="C135" s="66">
        <v>109367460.31</v>
      </c>
      <c r="D135" s="66">
        <v>94845112.400000006</v>
      </c>
      <c r="E135" s="66">
        <v>84474795.840000004</v>
      </c>
      <c r="F135" s="65"/>
    </row>
    <row r="136" spans="1:6" s="10" customFormat="1" ht="12.75" x14ac:dyDescent="0.2">
      <c r="A136" s="25" t="s">
        <v>170</v>
      </c>
      <c r="B136" s="66">
        <v>130111000</v>
      </c>
      <c r="C136" s="66">
        <v>93738426.950000003</v>
      </c>
      <c r="D136" s="66">
        <v>79676160.969999999</v>
      </c>
      <c r="E136" s="66">
        <v>73223857.400000006</v>
      </c>
      <c r="F136" s="65"/>
    </row>
    <row r="137" spans="1:6" s="10" customFormat="1" ht="12.75" x14ac:dyDescent="0.2">
      <c r="A137" s="25" t="s">
        <v>171</v>
      </c>
      <c r="B137" s="66">
        <v>121000</v>
      </c>
      <c r="C137" s="66">
        <v>97145.22</v>
      </c>
      <c r="D137" s="66">
        <v>97145.22</v>
      </c>
      <c r="E137" s="66">
        <v>88595.91</v>
      </c>
      <c r="F137" s="65"/>
    </row>
    <row r="138" spans="1:6" s="10" customFormat="1" ht="12.75" x14ac:dyDescent="0.2">
      <c r="A138" s="25" t="s">
        <v>172</v>
      </c>
      <c r="B138" s="66">
        <v>10857000</v>
      </c>
      <c r="C138" s="66">
        <v>9644572.3799999971</v>
      </c>
      <c r="D138" s="66">
        <v>8217691.8800000008</v>
      </c>
      <c r="E138" s="66">
        <v>7257594.2800000012</v>
      </c>
      <c r="F138" s="65"/>
    </row>
    <row r="139" spans="1:6" s="10" customFormat="1" ht="12.75" x14ac:dyDescent="0.2">
      <c r="A139" s="25" t="s">
        <v>173</v>
      </c>
      <c r="B139" s="66"/>
      <c r="C139" s="66"/>
      <c r="D139" s="66"/>
      <c r="E139" s="66"/>
      <c r="F139" s="65"/>
    </row>
    <row r="140" spans="1:6" s="10" customFormat="1" ht="12.75" x14ac:dyDescent="0.2">
      <c r="A140" s="110" t="s">
        <v>174</v>
      </c>
      <c r="B140" s="66">
        <v>28708000</v>
      </c>
      <c r="C140" s="66">
        <v>28469378.5</v>
      </c>
      <c r="D140" s="66">
        <v>24960822.640000001</v>
      </c>
      <c r="E140" s="66">
        <v>23799615.91</v>
      </c>
      <c r="F140" s="65"/>
    </row>
    <row r="141" spans="1:6" s="10" customFormat="1" ht="12.75" x14ac:dyDescent="0.2">
      <c r="A141" s="111" t="s">
        <v>175</v>
      </c>
      <c r="B141" s="72"/>
      <c r="C141" s="72"/>
      <c r="D141" s="72"/>
      <c r="E141" s="72"/>
      <c r="F141" s="71"/>
    </row>
    <row r="142" spans="1:6" s="10" customFormat="1" ht="12.75" x14ac:dyDescent="0.2">
      <c r="A142" s="112"/>
      <c r="B142" s="102"/>
      <c r="C142" s="102"/>
      <c r="D142" s="102"/>
      <c r="E142" s="102"/>
      <c r="F142" s="102"/>
    </row>
    <row r="143" spans="1:6" s="10" customFormat="1" ht="12.75" customHeight="1" x14ac:dyDescent="0.2">
      <c r="A143" s="184" t="s">
        <v>176</v>
      </c>
      <c r="B143" s="20" t="s">
        <v>65</v>
      </c>
      <c r="C143" s="20" t="s">
        <v>66</v>
      </c>
      <c r="D143" s="20" t="s">
        <v>66</v>
      </c>
      <c r="E143" s="20" t="s">
        <v>66</v>
      </c>
      <c r="F143" s="20" t="s">
        <v>67</v>
      </c>
    </row>
    <row r="144" spans="1:6" s="10" customFormat="1" ht="12.75" x14ac:dyDescent="0.2">
      <c r="A144" s="191"/>
      <c r="B144" s="21" t="s">
        <v>16</v>
      </c>
      <c r="C144" s="21" t="s">
        <v>68</v>
      </c>
      <c r="D144" s="21" t="s">
        <v>69</v>
      </c>
      <c r="E144" s="21" t="s">
        <v>70</v>
      </c>
      <c r="F144" s="21" t="s">
        <v>71</v>
      </c>
    </row>
    <row r="145" spans="1:7" s="10" customFormat="1" ht="12.75" x14ac:dyDescent="0.2">
      <c r="A145" s="185"/>
      <c r="B145" s="24" t="s">
        <v>72</v>
      </c>
      <c r="C145" s="24" t="s">
        <v>73</v>
      </c>
      <c r="D145" s="24" t="s">
        <v>74</v>
      </c>
      <c r="E145" s="24" t="s">
        <v>75</v>
      </c>
      <c r="F145" s="24" t="s">
        <v>76</v>
      </c>
    </row>
    <row r="146" spans="1:7" s="10" customFormat="1" ht="12.75" x14ac:dyDescent="0.2">
      <c r="A146" s="109" t="s">
        <v>177</v>
      </c>
      <c r="B146" s="76">
        <f>B147+B150</f>
        <v>515784000</v>
      </c>
      <c r="C146" s="76">
        <f>C147+C150</f>
        <v>422097286.63</v>
      </c>
      <c r="D146" s="76">
        <f>D147+D150</f>
        <v>388577236.38</v>
      </c>
      <c r="E146" s="76">
        <f>E147+E150</f>
        <v>353331847.44</v>
      </c>
      <c r="F146" s="76">
        <f>F147+F150</f>
        <v>0</v>
      </c>
    </row>
    <row r="147" spans="1:7" s="10" customFormat="1" ht="12.75" x14ac:dyDescent="0.2">
      <c r="A147" s="25" t="s">
        <v>178</v>
      </c>
      <c r="B147" s="66">
        <f>SUM(B148:B149)</f>
        <v>213572000</v>
      </c>
      <c r="C147" s="66">
        <f>SUM(C148:C149)</f>
        <v>170611742.21000001</v>
      </c>
      <c r="D147" s="66">
        <f>SUM(D148:D149)</f>
        <v>156089394.30000001</v>
      </c>
      <c r="E147" s="66">
        <f>SUM(E148:E149)</f>
        <v>141420882.30000001</v>
      </c>
      <c r="F147" s="66">
        <f>SUM(F148:F149)</f>
        <v>0</v>
      </c>
    </row>
    <row r="148" spans="1:7" s="10" customFormat="1" ht="12.75" x14ac:dyDescent="0.2">
      <c r="A148" s="25" t="s">
        <v>179</v>
      </c>
      <c r="B148" s="66"/>
      <c r="C148" s="66"/>
      <c r="D148" s="66"/>
      <c r="E148" s="66"/>
      <c r="F148" s="65"/>
    </row>
    <row r="149" spans="1:7" s="10" customFormat="1" ht="12.75" x14ac:dyDescent="0.2">
      <c r="A149" s="25" t="s">
        <v>180</v>
      </c>
      <c r="B149" s="66">
        <v>213572000</v>
      </c>
      <c r="C149" s="66">
        <v>170611742.21000001</v>
      </c>
      <c r="D149" s="66">
        <v>156089394.30000001</v>
      </c>
      <c r="E149" s="66">
        <v>141420882.30000001</v>
      </c>
      <c r="F149" s="65"/>
    </row>
    <row r="150" spans="1:7" s="10" customFormat="1" ht="12.75" customHeight="1" x14ac:dyDescent="0.2">
      <c r="A150" s="113" t="s">
        <v>181</v>
      </c>
      <c r="B150" s="72">
        <v>302212000</v>
      </c>
      <c r="C150" s="72">
        <v>251485544.41999999</v>
      </c>
      <c r="D150" s="72">
        <v>232487842.08000001</v>
      </c>
      <c r="E150" s="72">
        <v>211910965.13999999</v>
      </c>
      <c r="F150" s="71"/>
    </row>
    <row r="151" spans="1:7" s="10" customFormat="1" ht="12.75" x14ac:dyDescent="0.2">
      <c r="A151" s="7"/>
      <c r="B151" s="7"/>
      <c r="C151" s="7"/>
      <c r="D151" s="7"/>
      <c r="E151" s="7"/>
      <c r="F151" s="7"/>
      <c r="G151" s="114"/>
    </row>
    <row r="152" spans="1:7" s="10" customFormat="1" ht="12.75" x14ac:dyDescent="0.2">
      <c r="A152" s="192" t="s">
        <v>182</v>
      </c>
      <c r="B152" s="193"/>
      <c r="C152" s="193"/>
      <c r="D152" s="193"/>
      <c r="E152" s="194"/>
      <c r="F152" s="115" t="s">
        <v>59</v>
      </c>
      <c r="G152" s="13"/>
    </row>
    <row r="153" spans="1:7" s="10" customFormat="1" ht="12.75" customHeight="1" x14ac:dyDescent="0.2">
      <c r="A153" s="195" t="s">
        <v>183</v>
      </c>
      <c r="B153" s="196"/>
      <c r="C153" s="196"/>
      <c r="D153" s="196"/>
      <c r="E153" s="197"/>
      <c r="F153" s="116">
        <f>D134+F134</f>
        <v>207796933.11000001</v>
      </c>
      <c r="G153" s="117"/>
    </row>
    <row r="154" spans="1:7" s="10" customFormat="1" ht="12.75" x14ac:dyDescent="0.2">
      <c r="A154" s="198" t="s">
        <v>184</v>
      </c>
      <c r="B154" s="199"/>
      <c r="C154" s="199"/>
      <c r="D154" s="199"/>
      <c r="E154" s="200"/>
      <c r="F154" s="119">
        <f>C38</f>
        <v>123001215.83</v>
      </c>
      <c r="G154" s="117"/>
    </row>
    <row r="155" spans="1:7" s="10" customFormat="1" ht="12.75" customHeight="1" x14ac:dyDescent="0.2">
      <c r="A155" s="198" t="s">
        <v>185</v>
      </c>
      <c r="B155" s="199"/>
      <c r="C155" s="199"/>
      <c r="D155" s="199"/>
      <c r="E155" s="200"/>
      <c r="F155" s="120">
        <f>ROUND(E117*0.1,2)</f>
        <v>0</v>
      </c>
      <c r="G155" s="121"/>
    </row>
    <row r="156" spans="1:7" s="10" customFormat="1" ht="12.75" customHeight="1" x14ac:dyDescent="0.2">
      <c r="A156" s="201" t="s">
        <v>186</v>
      </c>
      <c r="B156" s="202"/>
      <c r="C156" s="202"/>
      <c r="D156" s="202"/>
      <c r="E156" s="203"/>
      <c r="F156" s="120">
        <f>G125</f>
        <v>0</v>
      </c>
      <c r="G156" s="121">
        <v>0</v>
      </c>
    </row>
    <row r="157" spans="1:7" s="10" customFormat="1" ht="12.75" customHeight="1" x14ac:dyDescent="0.2">
      <c r="A157" s="122" t="s">
        <v>187</v>
      </c>
      <c r="B157" s="123"/>
      <c r="C157" s="123"/>
      <c r="D157" s="123"/>
      <c r="E157" s="124"/>
      <c r="F157" s="120">
        <v>0</v>
      </c>
      <c r="G157" s="121"/>
    </row>
    <row r="158" spans="1:7" s="10" customFormat="1" ht="12.75" customHeight="1" x14ac:dyDescent="0.2">
      <c r="A158" s="178" t="s">
        <v>188</v>
      </c>
      <c r="B158" s="179"/>
      <c r="C158" s="179"/>
      <c r="D158" s="179"/>
      <c r="E158" s="180"/>
      <c r="F158" s="125">
        <f>E168+E169</f>
        <v>2593837.88</v>
      </c>
      <c r="G158" s="126"/>
    </row>
    <row r="159" spans="1:7" s="10" customFormat="1" ht="12.75" x14ac:dyDescent="0.2">
      <c r="A159" s="181" t="s">
        <v>189</v>
      </c>
      <c r="B159" s="182"/>
      <c r="C159" s="182"/>
      <c r="D159" s="182"/>
      <c r="E159" s="183"/>
      <c r="F159" s="125">
        <f>F153+F154-F155+F156-F157-F158</f>
        <v>328204311.06</v>
      </c>
      <c r="G159" s="13"/>
    </row>
    <row r="160" spans="1:7" s="128" customFormat="1" ht="12.75" x14ac:dyDescent="0.25">
      <c r="A160" s="127"/>
      <c r="B160" s="127"/>
      <c r="C160" s="127"/>
      <c r="D160" s="127"/>
    </row>
    <row r="161" spans="1:7" s="128" customFormat="1" ht="12.75" x14ac:dyDescent="0.2">
      <c r="A161" s="184" t="s">
        <v>190</v>
      </c>
      <c r="B161" s="20" t="s">
        <v>112</v>
      </c>
      <c r="C161" s="20" t="s">
        <v>113</v>
      </c>
      <c r="D161" s="20" t="s">
        <v>115</v>
      </c>
    </row>
    <row r="162" spans="1:7" s="128" customFormat="1" ht="12.75" x14ac:dyDescent="0.2">
      <c r="A162" s="185"/>
      <c r="B162" s="24" t="s">
        <v>191</v>
      </c>
      <c r="C162" s="24" t="s">
        <v>192</v>
      </c>
      <c r="D162" s="24" t="s">
        <v>193</v>
      </c>
    </row>
    <row r="163" spans="1:7" s="128" customFormat="1" ht="12.75" x14ac:dyDescent="0.2">
      <c r="A163" s="129" t="s">
        <v>194</v>
      </c>
      <c r="B163" s="130">
        <f>ROUND(C36*0.25,2)</f>
        <v>299058504.44999999</v>
      </c>
      <c r="C163" s="130">
        <f>F159</f>
        <v>328204311.06</v>
      </c>
      <c r="D163" s="130">
        <f>IF(C36&gt;0,F159/C36*100,0)</f>
        <v>27.436463616800456</v>
      </c>
    </row>
    <row r="164" spans="1:7" s="128" customFormat="1" ht="12.75" x14ac:dyDescent="0.2">
      <c r="A164" s="131"/>
      <c r="B164" s="132"/>
      <c r="C164" s="132"/>
      <c r="D164" s="133"/>
    </row>
    <row r="165" spans="1:7" s="128" customFormat="1" ht="12.75" x14ac:dyDescent="0.2">
      <c r="A165" s="186" t="s">
        <v>195</v>
      </c>
      <c r="B165" s="20" t="s">
        <v>196</v>
      </c>
      <c r="C165" s="20" t="s">
        <v>197</v>
      </c>
      <c r="D165" s="20" t="s">
        <v>198</v>
      </c>
      <c r="E165" s="20" t="s">
        <v>199</v>
      </c>
      <c r="F165" s="20" t="s">
        <v>200</v>
      </c>
    </row>
    <row r="166" spans="1:7" s="10" customFormat="1" ht="12.75" customHeight="1" x14ac:dyDescent="0.2">
      <c r="A166" s="187"/>
      <c r="B166" s="24" t="s">
        <v>201</v>
      </c>
      <c r="C166" s="24" t="s">
        <v>202</v>
      </c>
      <c r="D166" s="24" t="s">
        <v>203</v>
      </c>
      <c r="E166" s="24" t="s">
        <v>204</v>
      </c>
      <c r="F166" s="21" t="s">
        <v>205</v>
      </c>
      <c r="G166" s="62"/>
    </row>
    <row r="167" spans="1:7" s="10" customFormat="1" ht="12.75" x14ac:dyDescent="0.2">
      <c r="A167" s="134" t="s">
        <v>206</v>
      </c>
      <c r="B167" s="135">
        <f>SUM(B168:B170)</f>
        <v>19836094.669999998</v>
      </c>
      <c r="C167" s="135">
        <f>SUM(C168:C170)</f>
        <v>8204096.0700000003</v>
      </c>
      <c r="D167" s="135">
        <f>SUM(D168:D170)</f>
        <v>17237056.73</v>
      </c>
      <c r="E167" s="136">
        <f>SUM(E168:E170)</f>
        <v>2593837.88</v>
      </c>
      <c r="F167" s="135">
        <f>B167-D167-E167</f>
        <v>5200.0599999977276</v>
      </c>
      <c r="G167" s="137"/>
    </row>
    <row r="168" spans="1:7" s="10" customFormat="1" ht="12.75" x14ac:dyDescent="0.2">
      <c r="A168" s="134" t="s">
        <v>207</v>
      </c>
      <c r="B168" s="138">
        <v>13998879.609999999</v>
      </c>
      <c r="C168" s="138">
        <v>8204096.0700000003</v>
      </c>
      <c r="D168" s="138">
        <v>11399841.67</v>
      </c>
      <c r="E168" s="139">
        <v>2593837.88</v>
      </c>
      <c r="F168" s="138">
        <f>B168-D168-E168</f>
        <v>5200.0599999995902</v>
      </c>
      <c r="G168" s="13"/>
    </row>
    <row r="169" spans="1:7" s="10" customFormat="1" ht="12.75" x14ac:dyDescent="0.2">
      <c r="A169" s="134" t="s">
        <v>208</v>
      </c>
      <c r="B169" s="138">
        <v>5837215.0599999996</v>
      </c>
      <c r="C169" s="139">
        <v>0</v>
      </c>
      <c r="D169" s="139">
        <v>5837215.0599999996</v>
      </c>
      <c r="E169" s="139">
        <v>0</v>
      </c>
      <c r="F169" s="138">
        <f>B169-D169-E169</f>
        <v>0</v>
      </c>
      <c r="G169" s="13"/>
    </row>
    <row r="170" spans="1:7" s="10" customFormat="1" ht="12.75" x14ac:dyDescent="0.2">
      <c r="A170" s="140" t="s">
        <v>209</v>
      </c>
      <c r="B170" s="141">
        <v>0</v>
      </c>
      <c r="C170" s="138">
        <v>0</v>
      </c>
      <c r="D170" s="138">
        <v>0</v>
      </c>
      <c r="E170" s="139">
        <v>0</v>
      </c>
      <c r="F170" s="141">
        <f>B170-D170-E170</f>
        <v>0</v>
      </c>
      <c r="G170" s="13"/>
    </row>
    <row r="171" spans="1:7" s="10" customFormat="1" ht="12.75" x14ac:dyDescent="0.2">
      <c r="A171" s="142"/>
      <c r="B171" s="143"/>
      <c r="C171" s="143"/>
      <c r="D171" s="143"/>
      <c r="E171" s="143"/>
    </row>
    <row r="172" spans="1:7" s="10" customFormat="1" ht="12.75" x14ac:dyDescent="0.2">
      <c r="A172" s="188" t="s">
        <v>210</v>
      </c>
      <c r="B172" s="189"/>
      <c r="C172" s="190"/>
    </row>
    <row r="173" spans="1:7" s="10" customFormat="1" ht="12.75" x14ac:dyDescent="0.2">
      <c r="A173" s="18"/>
      <c r="B173" s="19" t="s">
        <v>13</v>
      </c>
      <c r="C173" s="20" t="s">
        <v>14</v>
      </c>
    </row>
    <row r="174" spans="1:7" s="10" customFormat="1" ht="12.75" x14ac:dyDescent="0.2">
      <c r="A174" s="21" t="s">
        <v>211</v>
      </c>
      <c r="B174" s="22" t="s">
        <v>16</v>
      </c>
      <c r="C174" s="21" t="s">
        <v>17</v>
      </c>
    </row>
    <row r="175" spans="1:7" s="10" customFormat="1" ht="12.75" x14ac:dyDescent="0.2">
      <c r="A175" s="23"/>
      <c r="B175" s="21" t="s">
        <v>18</v>
      </c>
      <c r="C175" s="21" t="s">
        <v>19</v>
      </c>
    </row>
    <row r="176" spans="1:7" s="10" customFormat="1" ht="12.75" x14ac:dyDescent="0.2">
      <c r="A176" s="118" t="s">
        <v>212</v>
      </c>
      <c r="B176" s="144">
        <f>B177+SUM(B183:B186)</f>
        <v>50073168.43</v>
      </c>
      <c r="C176" s="27">
        <f>C177+SUM(C183:C186)</f>
        <v>42897814.579999998</v>
      </c>
    </row>
    <row r="177" spans="1:5" s="10" customFormat="1" ht="12.75" x14ac:dyDescent="0.2">
      <c r="A177" s="123" t="s">
        <v>213</v>
      </c>
      <c r="B177" s="26">
        <f>SUM(B178:B182)</f>
        <v>24249528.43</v>
      </c>
      <c r="C177" s="29">
        <f>SUM(C178:C182)</f>
        <v>23009656.73</v>
      </c>
    </row>
    <row r="178" spans="1:5" s="10" customFormat="1" ht="12.75" x14ac:dyDescent="0.2">
      <c r="A178" s="123" t="s">
        <v>214</v>
      </c>
      <c r="B178" s="26">
        <v>16000000</v>
      </c>
      <c r="C178" s="29">
        <v>15192343.18</v>
      </c>
    </row>
    <row r="179" spans="1:5" s="10" customFormat="1" ht="12.75" x14ac:dyDescent="0.2">
      <c r="A179" s="123" t="s">
        <v>215</v>
      </c>
      <c r="B179" s="26"/>
      <c r="C179" s="29"/>
    </row>
    <row r="180" spans="1:5" s="10" customFormat="1" ht="12.75" x14ac:dyDescent="0.2">
      <c r="A180" s="123" t="s">
        <v>216</v>
      </c>
      <c r="B180" s="26">
        <v>8060590</v>
      </c>
      <c r="C180" s="29">
        <v>7648216.8200000003</v>
      </c>
    </row>
    <row r="181" spans="1:5" s="10" customFormat="1" ht="12.75" x14ac:dyDescent="0.2">
      <c r="A181" s="123" t="s">
        <v>217</v>
      </c>
      <c r="B181" s="26">
        <v>152938.43</v>
      </c>
      <c r="C181" s="29">
        <v>130430.94</v>
      </c>
    </row>
    <row r="182" spans="1:5" s="10" customFormat="1" ht="12.75" x14ac:dyDescent="0.2">
      <c r="A182" s="123" t="s">
        <v>218</v>
      </c>
      <c r="B182" s="26">
        <v>36000</v>
      </c>
      <c r="C182" s="29">
        <v>38665.79</v>
      </c>
    </row>
    <row r="183" spans="1:5" s="10" customFormat="1" ht="12.75" x14ac:dyDescent="0.2">
      <c r="A183" s="123" t="s">
        <v>219</v>
      </c>
      <c r="B183" s="26">
        <v>25823640</v>
      </c>
      <c r="C183" s="29">
        <v>19888157.850000001</v>
      </c>
    </row>
    <row r="184" spans="1:5" s="10" customFormat="1" ht="12.75" x14ac:dyDescent="0.2">
      <c r="A184" s="145" t="s">
        <v>220</v>
      </c>
      <c r="B184" s="26"/>
      <c r="C184" s="29"/>
    </row>
    <row r="185" spans="1:5" s="10" customFormat="1" ht="12.75" x14ac:dyDescent="0.2">
      <c r="A185" s="145" t="s">
        <v>221</v>
      </c>
      <c r="B185" s="26"/>
      <c r="C185" s="29"/>
    </row>
    <row r="186" spans="1:5" s="10" customFormat="1" ht="12.75" x14ac:dyDescent="0.2">
      <c r="A186" s="146" t="s">
        <v>222</v>
      </c>
      <c r="B186" s="147">
        <v>0</v>
      </c>
      <c r="C186" s="148">
        <v>0</v>
      </c>
      <c r="D186" s="149"/>
      <c r="E186" s="149"/>
    </row>
    <row r="187" spans="1:5" s="10" customFormat="1" ht="12.75" x14ac:dyDescent="0.2">
      <c r="A187" s="149"/>
      <c r="B187" s="149"/>
      <c r="C187" s="149"/>
      <c r="D187" s="149"/>
      <c r="E187" s="149"/>
    </row>
    <row r="188" spans="1:5" s="10" customFormat="1" ht="12.75" x14ac:dyDescent="0.2">
      <c r="A188" s="149"/>
      <c r="B188" s="149"/>
      <c r="C188" s="149"/>
      <c r="D188" s="149"/>
      <c r="E188" s="149"/>
    </row>
    <row r="189" spans="1:5" s="10" customFormat="1" ht="12.75" x14ac:dyDescent="0.2">
      <c r="A189" s="149"/>
      <c r="B189" s="149"/>
      <c r="C189" s="149"/>
      <c r="D189" s="149"/>
      <c r="E189" s="149"/>
    </row>
    <row r="190" spans="1:5" s="10" customFormat="1" ht="12.75" x14ac:dyDescent="0.2">
      <c r="A190" s="149"/>
      <c r="B190" s="149"/>
      <c r="C190" s="149"/>
      <c r="D190" s="149"/>
      <c r="E190" s="149"/>
    </row>
    <row r="191" spans="1:5" s="10" customFormat="1" ht="12.75" x14ac:dyDescent="0.2">
      <c r="A191" s="149"/>
      <c r="B191" s="149"/>
      <c r="C191" s="149"/>
      <c r="D191" s="149"/>
      <c r="E191" s="149"/>
    </row>
    <row r="192" spans="1:5" s="10" customFormat="1" ht="12.75" x14ac:dyDescent="0.2">
      <c r="A192" s="149"/>
      <c r="B192" s="149"/>
      <c r="C192" s="149"/>
      <c r="D192" s="149"/>
      <c r="E192" s="149"/>
    </row>
    <row r="193" spans="1:6" s="10" customFormat="1" ht="12.75" x14ac:dyDescent="0.2">
      <c r="A193" s="149"/>
      <c r="B193" s="149"/>
      <c r="C193" s="149"/>
      <c r="D193" s="149"/>
      <c r="E193" s="149"/>
    </row>
    <row r="194" spans="1:6" s="10" customFormat="1" ht="12.75" x14ac:dyDescent="0.2">
      <c r="A194" s="149"/>
      <c r="B194" s="149"/>
      <c r="C194" s="149"/>
      <c r="D194" s="149"/>
      <c r="E194" s="149"/>
    </row>
    <row r="195" spans="1:6" s="10" customFormat="1" ht="12.75" x14ac:dyDescent="0.2">
      <c r="A195" s="184" t="s">
        <v>223</v>
      </c>
      <c r="B195" s="20" t="s">
        <v>65</v>
      </c>
      <c r="C195" s="20" t="s">
        <v>66</v>
      </c>
      <c r="D195" s="20" t="s">
        <v>66</v>
      </c>
      <c r="E195" s="20" t="s">
        <v>66</v>
      </c>
      <c r="F195" s="20" t="s">
        <v>67</v>
      </c>
    </row>
    <row r="196" spans="1:6" s="10" customFormat="1" ht="12.75" x14ac:dyDescent="0.2">
      <c r="A196" s="191"/>
      <c r="B196" s="21" t="s">
        <v>16</v>
      </c>
      <c r="C196" s="21" t="s">
        <v>68</v>
      </c>
      <c r="D196" s="21" t="s">
        <v>69</v>
      </c>
      <c r="E196" s="21" t="s">
        <v>70</v>
      </c>
      <c r="F196" s="21" t="s">
        <v>71</v>
      </c>
    </row>
    <row r="197" spans="1:6" s="10" customFormat="1" ht="12.75" x14ac:dyDescent="0.2">
      <c r="A197" s="185"/>
      <c r="B197" s="24" t="s">
        <v>72</v>
      </c>
      <c r="C197" s="24" t="s">
        <v>73</v>
      </c>
      <c r="D197" s="24" t="s">
        <v>74</v>
      </c>
      <c r="E197" s="24" t="s">
        <v>75</v>
      </c>
      <c r="F197" s="24" t="s">
        <v>76</v>
      </c>
    </row>
    <row r="198" spans="1:6" s="10" customFormat="1" ht="12.75" x14ac:dyDescent="0.2">
      <c r="A198" s="109" t="s">
        <v>224</v>
      </c>
      <c r="B198" s="76">
        <f>SUM(B199:B206)</f>
        <v>150384525.35000002</v>
      </c>
      <c r="C198" s="76">
        <f>SUM(C199:C206)</f>
        <v>121277006.68000001</v>
      </c>
      <c r="D198" s="76">
        <f>SUM(D199:D206)</f>
        <v>102975162.12</v>
      </c>
      <c r="E198" s="76">
        <f>SUM(E199:E206)</f>
        <v>99636222.820000008</v>
      </c>
      <c r="F198" s="76">
        <f>SUM(F199:F206)</f>
        <v>0</v>
      </c>
    </row>
    <row r="199" spans="1:6" s="10" customFormat="1" ht="12.75" x14ac:dyDescent="0.2">
      <c r="A199" s="25" t="s">
        <v>225</v>
      </c>
      <c r="B199" s="66">
        <v>6337000</v>
      </c>
      <c r="C199" s="66">
        <v>5696210.7799999993</v>
      </c>
      <c r="D199" s="66">
        <v>3925480.9299999997</v>
      </c>
      <c r="E199" s="66">
        <v>3912480.9299999997</v>
      </c>
      <c r="F199" s="65"/>
    </row>
    <row r="200" spans="1:6" s="10" customFormat="1" ht="12.75" x14ac:dyDescent="0.2">
      <c r="A200" s="25" t="s">
        <v>226</v>
      </c>
      <c r="B200" s="66">
        <v>8415000</v>
      </c>
      <c r="C200" s="66">
        <v>7318113.6200000001</v>
      </c>
      <c r="D200" s="66">
        <v>5152903.3499999996</v>
      </c>
      <c r="E200" s="66">
        <v>5092550.07</v>
      </c>
      <c r="F200" s="65"/>
    </row>
    <row r="201" spans="1:6" s="10" customFormat="1" ht="12.75" x14ac:dyDescent="0.2">
      <c r="A201" s="25" t="s">
        <v>227</v>
      </c>
      <c r="B201" s="66">
        <v>388000</v>
      </c>
      <c r="C201" s="66">
        <v>113105.65000000001</v>
      </c>
      <c r="D201" s="66">
        <v>113105.65000000001</v>
      </c>
      <c r="E201" s="66">
        <v>111417.83</v>
      </c>
      <c r="F201" s="65"/>
    </row>
    <row r="202" spans="1:6" s="10" customFormat="1" ht="12.75" x14ac:dyDescent="0.2">
      <c r="A202" s="25" t="s">
        <v>228</v>
      </c>
      <c r="B202" s="66">
        <v>683000</v>
      </c>
      <c r="C202" s="66">
        <v>486520.39</v>
      </c>
      <c r="D202" s="66">
        <v>486520.39</v>
      </c>
      <c r="E202" s="66">
        <v>477070.9</v>
      </c>
      <c r="F202" s="65"/>
    </row>
    <row r="203" spans="1:6" s="10" customFormat="1" ht="12.75" x14ac:dyDescent="0.2">
      <c r="A203" s="25" t="s">
        <v>229</v>
      </c>
      <c r="B203" s="66">
        <v>60219000</v>
      </c>
      <c r="C203" s="66">
        <v>41374064.460000001</v>
      </c>
      <c r="D203" s="66">
        <v>38082404.289999999</v>
      </c>
      <c r="E203" s="66">
        <v>37418238.509999998</v>
      </c>
      <c r="F203" s="65"/>
    </row>
    <row r="204" spans="1:6" s="10" customFormat="1" ht="12.75" x14ac:dyDescent="0.2">
      <c r="A204" s="25" t="s">
        <v>230</v>
      </c>
      <c r="B204" s="66"/>
      <c r="C204" s="66"/>
      <c r="D204" s="66"/>
      <c r="E204" s="66"/>
      <c r="F204" s="65"/>
    </row>
    <row r="205" spans="1:6" s="10" customFormat="1" ht="12.75" x14ac:dyDescent="0.2">
      <c r="A205" s="25" t="s">
        <v>231</v>
      </c>
      <c r="B205" s="66">
        <v>0</v>
      </c>
      <c r="C205" s="66">
        <v>0</v>
      </c>
      <c r="D205" s="66">
        <v>0</v>
      </c>
      <c r="E205" s="66">
        <v>0</v>
      </c>
      <c r="F205" s="65"/>
    </row>
    <row r="206" spans="1:6" s="10" customFormat="1" ht="12.75" x14ac:dyDescent="0.2">
      <c r="A206" s="111" t="s">
        <v>232</v>
      </c>
      <c r="B206" s="72">
        <v>74342525.350000009</v>
      </c>
      <c r="C206" s="72">
        <v>66288991.780000009</v>
      </c>
      <c r="D206" s="72">
        <v>55214747.510000005</v>
      </c>
      <c r="E206" s="72">
        <v>52624464.580000013</v>
      </c>
      <c r="F206" s="71"/>
    </row>
    <row r="207" spans="1:6" s="10" customFormat="1" ht="12.75" x14ac:dyDescent="0.2">
      <c r="A207" s="149"/>
      <c r="B207" s="149"/>
      <c r="C207" s="149"/>
      <c r="D207" s="149"/>
      <c r="E207" s="149"/>
    </row>
    <row r="208" spans="1:6" s="10" customFormat="1" ht="12.75" x14ac:dyDescent="0.2">
      <c r="A208" s="171" t="s">
        <v>233</v>
      </c>
      <c r="B208" s="20" t="s">
        <v>65</v>
      </c>
      <c r="C208" s="20" t="s">
        <v>66</v>
      </c>
      <c r="D208" s="20" t="s">
        <v>66</v>
      </c>
      <c r="E208" s="20" t="s">
        <v>66</v>
      </c>
      <c r="F208" s="20" t="s">
        <v>67</v>
      </c>
    </row>
    <row r="209" spans="1:6" s="10" customFormat="1" ht="12.75" x14ac:dyDescent="0.2">
      <c r="A209" s="172"/>
      <c r="B209" s="21" t="s">
        <v>16</v>
      </c>
      <c r="C209" s="21" t="s">
        <v>68</v>
      </c>
      <c r="D209" s="21" t="s">
        <v>69</v>
      </c>
      <c r="E209" s="21" t="s">
        <v>70</v>
      </c>
      <c r="F209" s="21" t="s">
        <v>71</v>
      </c>
    </row>
    <row r="210" spans="1:6" s="10" customFormat="1" ht="12.75" x14ac:dyDescent="0.2">
      <c r="A210" s="172"/>
      <c r="B210" s="24" t="s">
        <v>72</v>
      </c>
      <c r="C210" s="24" t="s">
        <v>73</v>
      </c>
      <c r="D210" s="24" t="s">
        <v>74</v>
      </c>
      <c r="E210" s="24" t="s">
        <v>75</v>
      </c>
      <c r="F210" s="24" t="s">
        <v>76</v>
      </c>
    </row>
    <row r="211" spans="1:6" s="10" customFormat="1" ht="12.75" x14ac:dyDescent="0.2">
      <c r="A211" s="150" t="s">
        <v>234</v>
      </c>
      <c r="B211" s="64">
        <f>B212+B217</f>
        <v>666168525.35000002</v>
      </c>
      <c r="C211" s="64">
        <f>C212+C217</f>
        <v>543374293.30999994</v>
      </c>
      <c r="D211" s="64">
        <f>D212+D217</f>
        <v>491552398.5</v>
      </c>
      <c r="E211" s="64">
        <f>E212+E217</f>
        <v>452968070.26000005</v>
      </c>
      <c r="F211" s="64">
        <f>F212+F217</f>
        <v>0</v>
      </c>
    </row>
    <row r="212" spans="1:6" s="10" customFormat="1" ht="12.75" x14ac:dyDescent="0.2">
      <c r="A212" s="124" t="s">
        <v>235</v>
      </c>
      <c r="B212" s="65">
        <f>SUM(B213:B216)</f>
        <v>633262525.35000002</v>
      </c>
      <c r="C212" s="65">
        <f>SUM(C213:C216)</f>
        <v>518264637.50999999</v>
      </c>
      <c r="D212" s="65">
        <f>SUM(D213:D216)</f>
        <v>473350483.56</v>
      </c>
      <c r="E212" s="65">
        <f>SUM(E213:E216)</f>
        <v>434994662.35000002</v>
      </c>
      <c r="F212" s="65">
        <f>SUM(F213:F216)</f>
        <v>0</v>
      </c>
    </row>
    <row r="213" spans="1:6" s="10" customFormat="1" ht="12.75" x14ac:dyDescent="0.2">
      <c r="A213" s="124" t="s">
        <v>236</v>
      </c>
      <c r="B213" s="65">
        <v>284101000</v>
      </c>
      <c r="C213" s="66">
        <v>217212358.13999999</v>
      </c>
      <c r="D213" s="66">
        <v>217212358.13999999</v>
      </c>
      <c r="E213" s="66">
        <v>194317173</v>
      </c>
      <c r="F213" s="65"/>
    </row>
    <row r="214" spans="1:6" s="10" customFormat="1" ht="12.75" x14ac:dyDescent="0.2">
      <c r="A214" s="124" t="s">
        <v>237</v>
      </c>
      <c r="B214" s="65"/>
      <c r="C214" s="66"/>
      <c r="D214" s="66"/>
      <c r="E214" s="66"/>
      <c r="F214" s="65"/>
    </row>
    <row r="215" spans="1:6" s="10" customFormat="1" ht="12.75" x14ac:dyDescent="0.2">
      <c r="A215" s="124" t="s">
        <v>238</v>
      </c>
      <c r="B215" s="65">
        <v>59609000</v>
      </c>
      <c r="C215" s="66">
        <v>58757653.25</v>
      </c>
      <c r="D215" s="66">
        <v>53452526.43</v>
      </c>
      <c r="E215" s="66">
        <v>48141648.289999999</v>
      </c>
      <c r="F215" s="65"/>
    </row>
    <row r="216" spans="1:6" s="10" customFormat="1" ht="12.75" x14ac:dyDescent="0.2">
      <c r="A216" s="124" t="s">
        <v>239</v>
      </c>
      <c r="B216" s="65">
        <v>289552525.35000002</v>
      </c>
      <c r="C216" s="66">
        <v>242294626.12</v>
      </c>
      <c r="D216" s="66">
        <v>202685598.99000001</v>
      </c>
      <c r="E216" s="66">
        <v>192535841.06</v>
      </c>
      <c r="F216" s="65"/>
    </row>
    <row r="217" spans="1:6" s="10" customFormat="1" ht="12.75" x14ac:dyDescent="0.2">
      <c r="A217" s="124" t="s">
        <v>240</v>
      </c>
      <c r="B217" s="65">
        <f>SUM(B218:B219)</f>
        <v>32906000</v>
      </c>
      <c r="C217" s="65">
        <f>SUM(C218:C219)</f>
        <v>25109655.800000001</v>
      </c>
      <c r="D217" s="65">
        <f>SUM(D218:D219)</f>
        <v>18201914.940000001</v>
      </c>
      <c r="E217" s="65">
        <f>SUM(E218:E219)</f>
        <v>17973407.91</v>
      </c>
      <c r="F217" s="65">
        <f>SUM(F218:F219)</f>
        <v>0</v>
      </c>
    </row>
    <row r="218" spans="1:6" s="10" customFormat="1" ht="12.75" x14ac:dyDescent="0.2">
      <c r="A218" s="124" t="s">
        <v>241</v>
      </c>
      <c r="B218" s="65"/>
      <c r="C218" s="66"/>
      <c r="D218" s="66"/>
      <c r="E218" s="66"/>
      <c r="F218" s="65"/>
    </row>
    <row r="219" spans="1:6" s="10" customFormat="1" ht="12.75" x14ac:dyDescent="0.2">
      <c r="A219" s="151" t="s">
        <v>242</v>
      </c>
      <c r="B219" s="71">
        <v>32906000</v>
      </c>
      <c r="C219" s="72">
        <v>25109655.800000001</v>
      </c>
      <c r="D219" s="72">
        <v>18201914.940000001</v>
      </c>
      <c r="E219" s="72">
        <v>17973407.91</v>
      </c>
      <c r="F219" s="71"/>
    </row>
    <row r="220" spans="1:6" s="10" customFormat="1" ht="12.75" x14ac:dyDescent="0.2">
      <c r="A220" s="149"/>
      <c r="B220" s="149"/>
      <c r="C220" s="149"/>
      <c r="D220" s="149"/>
      <c r="E220" s="149"/>
    </row>
    <row r="221" spans="1:6" s="10" customFormat="1" ht="12.75" x14ac:dyDescent="0.2">
      <c r="A221" s="173" t="s">
        <v>243</v>
      </c>
      <c r="B221" s="173" t="s">
        <v>38</v>
      </c>
      <c r="C221" s="59" t="s">
        <v>244</v>
      </c>
    </row>
    <row r="222" spans="1:6" s="10" customFormat="1" ht="12.75" x14ac:dyDescent="0.2">
      <c r="A222" s="174"/>
      <c r="B222" s="174"/>
      <c r="C222" s="61" t="s">
        <v>245</v>
      </c>
    </row>
    <row r="223" spans="1:6" s="10" customFormat="1" ht="12.75" x14ac:dyDescent="0.2">
      <c r="A223" s="175"/>
      <c r="B223" s="24" t="s">
        <v>246</v>
      </c>
      <c r="C223" s="24" t="s">
        <v>247</v>
      </c>
    </row>
    <row r="224" spans="1:6" s="10" customFormat="1" ht="12.75" x14ac:dyDescent="0.2">
      <c r="A224" s="152" t="s">
        <v>248</v>
      </c>
      <c r="B224" s="135">
        <v>5837215.0599999996</v>
      </c>
      <c r="C224" s="135">
        <v>4305408.9800000004</v>
      </c>
    </row>
    <row r="225" spans="1:7" s="10" customFormat="1" ht="12.75" x14ac:dyDescent="0.2">
      <c r="A225" s="68" t="s">
        <v>249</v>
      </c>
      <c r="B225" s="138">
        <f>C46</f>
        <v>181398224.38999999</v>
      </c>
      <c r="C225" s="138">
        <f>C178</f>
        <v>15192343.18</v>
      </c>
    </row>
    <row r="226" spans="1:7" s="10" customFormat="1" ht="12.75" x14ac:dyDescent="0.2">
      <c r="A226" s="68" t="s">
        <v>250</v>
      </c>
      <c r="B226" s="138">
        <f>SUM(B227:B228)</f>
        <v>170324603.16</v>
      </c>
      <c r="C226" s="138">
        <f>SUM(C227:C228)</f>
        <v>10827818.039999999</v>
      </c>
    </row>
    <row r="227" spans="1:7" s="10" customFormat="1" ht="12.75" x14ac:dyDescent="0.2">
      <c r="A227" s="68" t="s">
        <v>251</v>
      </c>
      <c r="B227" s="138">
        <v>164487388.09999999</v>
      </c>
      <c r="C227" s="138">
        <v>10051025.67</v>
      </c>
    </row>
    <row r="228" spans="1:7" s="10" customFormat="1" ht="12.75" x14ac:dyDescent="0.2">
      <c r="A228" s="68" t="s">
        <v>252</v>
      </c>
      <c r="B228" s="138">
        <v>5837215.0599999996</v>
      </c>
      <c r="C228" s="138">
        <v>776792.37</v>
      </c>
    </row>
    <row r="229" spans="1:7" s="10" customFormat="1" ht="12.75" x14ac:dyDescent="0.2">
      <c r="A229" s="68" t="s">
        <v>253</v>
      </c>
      <c r="B229" s="138">
        <f>B224+B225-B226</f>
        <v>16910836.289999992</v>
      </c>
      <c r="C229" s="138">
        <f>C224+C225-C226</f>
        <v>8669934.120000001</v>
      </c>
    </row>
    <row r="230" spans="1:7" s="10" customFormat="1" ht="12.75" x14ac:dyDescent="0.2">
      <c r="A230" s="68" t="s">
        <v>254</v>
      </c>
      <c r="B230" s="138"/>
      <c r="C230" s="138"/>
    </row>
    <row r="231" spans="1:7" s="10" customFormat="1" ht="12.75" x14ac:dyDescent="0.2">
      <c r="A231" s="68" t="s">
        <v>255</v>
      </c>
      <c r="B231" s="138"/>
      <c r="C231" s="138"/>
    </row>
    <row r="232" spans="1:7" s="10" customFormat="1" ht="12.75" x14ac:dyDescent="0.2">
      <c r="A232" s="153" t="s">
        <v>256</v>
      </c>
      <c r="B232" s="141">
        <f>B229+B230-B231</f>
        <v>16910836.289999992</v>
      </c>
      <c r="C232" s="141">
        <f>C229+C230-C231</f>
        <v>8669934.120000001</v>
      </c>
    </row>
    <row r="233" spans="1:7" s="10" customFormat="1" ht="12.75" x14ac:dyDescent="0.2">
      <c r="A233" s="154" t="s">
        <v>257</v>
      </c>
    </row>
    <row r="234" spans="1:7" s="10" customFormat="1" ht="12.75" x14ac:dyDescent="0.2">
      <c r="A234" s="176" t="s">
        <v>258</v>
      </c>
      <c r="B234" s="176"/>
      <c r="C234" s="176"/>
      <c r="D234" s="176"/>
      <c r="E234" s="176"/>
      <c r="F234" s="176"/>
      <c r="G234" s="156"/>
    </row>
    <row r="235" spans="1:7" s="10" customFormat="1" ht="12.75" x14ac:dyDescent="0.2">
      <c r="A235" s="176" t="s">
        <v>259</v>
      </c>
      <c r="B235" s="176"/>
      <c r="C235" s="176"/>
      <c r="D235" s="176"/>
      <c r="E235" s="176"/>
      <c r="F235" s="176"/>
      <c r="G235" s="157"/>
    </row>
    <row r="236" spans="1:7" s="10" customFormat="1" ht="22.5" customHeight="1" x14ac:dyDescent="0.2">
      <c r="A236" s="177" t="s">
        <v>260</v>
      </c>
      <c r="B236" s="177"/>
      <c r="C236" s="177"/>
      <c r="D236" s="177"/>
      <c r="E236" s="177"/>
      <c r="F236" s="177"/>
      <c r="G236" s="177"/>
    </row>
    <row r="237" spans="1:7" s="10" customFormat="1" ht="12.75" x14ac:dyDescent="0.2">
      <c r="A237" s="155" t="s">
        <v>261</v>
      </c>
      <c r="B237" s="158"/>
      <c r="C237" s="158"/>
      <c r="D237" s="158"/>
      <c r="E237" s="158"/>
      <c r="F237" s="158"/>
      <c r="G237" s="158"/>
    </row>
    <row r="238" spans="1:7" s="10" customFormat="1" ht="12.75" x14ac:dyDescent="0.2">
      <c r="A238" s="159" t="s">
        <v>262</v>
      </c>
      <c r="B238" s="160"/>
      <c r="C238" s="160"/>
      <c r="D238" s="160"/>
      <c r="E238" s="160"/>
      <c r="F238" s="160"/>
      <c r="G238" s="160"/>
    </row>
    <row r="239" spans="1:7" s="10" customFormat="1" ht="12.75" customHeight="1" x14ac:dyDescent="0.2">
      <c r="A239" s="159" t="s">
        <v>263</v>
      </c>
      <c r="B239" s="160"/>
      <c r="C239" s="160"/>
      <c r="D239" s="157"/>
      <c r="E239" s="157"/>
      <c r="F239" s="157"/>
      <c r="G239" s="157"/>
    </row>
    <row r="240" spans="1:7" ht="26.25" customHeight="1" x14ac:dyDescent="0.2">
      <c r="A240" s="170" t="s">
        <v>264</v>
      </c>
      <c r="B240" s="170"/>
      <c r="C240" s="170"/>
      <c r="D240" s="170"/>
      <c r="E240" s="170"/>
      <c r="F240" s="170"/>
      <c r="G240" s="170"/>
    </row>
    <row r="241" spans="1:7" ht="12.75" x14ac:dyDescent="0.2">
      <c r="A241" s="159" t="s">
        <v>265</v>
      </c>
      <c r="B241" s="160"/>
      <c r="C241" s="160"/>
      <c r="D241" s="157"/>
      <c r="E241" s="157"/>
      <c r="F241" s="157"/>
      <c r="G241" s="157"/>
    </row>
    <row r="242" spans="1:7" ht="11.25" customHeight="1" x14ac:dyDescent="0.2">
      <c r="A242" s="155" t="s">
        <v>266</v>
      </c>
    </row>
    <row r="243" spans="1:7" ht="11.25" customHeight="1" x14ac:dyDescent="0.2">
      <c r="A243" s="155" t="s">
        <v>267</v>
      </c>
    </row>
    <row r="244" spans="1:7" ht="11.25" customHeight="1" x14ac:dyDescent="0.2">
      <c r="A244" s="155"/>
    </row>
    <row r="245" spans="1:7" ht="11.25" customHeight="1" x14ac:dyDescent="0.2">
      <c r="A245" s="155"/>
    </row>
    <row r="246" spans="1:7" ht="11.25" customHeight="1" x14ac:dyDescent="0.2">
      <c r="A246" s="155"/>
    </row>
    <row r="247" spans="1:7" ht="11.25" customHeight="1" x14ac:dyDescent="0.2">
      <c r="A247" s="161" t="s">
        <v>268</v>
      </c>
      <c r="B247" s="162"/>
      <c r="C247" s="162"/>
      <c r="D247" s="163" t="s">
        <v>269</v>
      </c>
      <c r="E247" s="162"/>
      <c r="F247" s="162"/>
    </row>
    <row r="248" spans="1:7" ht="11.25" customHeight="1" x14ac:dyDescent="0.2">
      <c r="A248" s="164" t="s">
        <v>270</v>
      </c>
      <c r="B248" s="162"/>
      <c r="C248" s="162"/>
      <c r="D248" s="163" t="s">
        <v>271</v>
      </c>
      <c r="E248" s="162"/>
      <c r="F248" s="162"/>
      <c r="G248" s="165"/>
    </row>
    <row r="249" spans="1:7" ht="11.25" customHeight="1" x14ac:dyDescent="0.2">
      <c r="A249" s="166"/>
      <c r="B249" s="167"/>
      <c r="C249" s="168"/>
      <c r="D249" s="163" t="s">
        <v>272</v>
      </c>
      <c r="E249" s="168"/>
      <c r="F249" s="168"/>
      <c r="G249" s="165"/>
    </row>
    <row r="250" spans="1:7" ht="11.25" customHeight="1" x14ac:dyDescent="0.2">
      <c r="A250" s="166"/>
      <c r="B250" s="167"/>
      <c r="C250" s="168"/>
      <c r="D250" s="163"/>
      <c r="E250" s="168"/>
      <c r="F250" s="168"/>
      <c r="G250" s="165"/>
    </row>
    <row r="251" spans="1:7" ht="11.25" customHeight="1" x14ac:dyDescent="0.2">
      <c r="A251" s="166"/>
      <c r="B251" s="167"/>
      <c r="C251" s="168"/>
      <c r="D251" s="163"/>
      <c r="E251" s="168"/>
      <c r="F251" s="168"/>
      <c r="G251" s="165"/>
    </row>
    <row r="252" spans="1:7" ht="11.25" customHeight="1" x14ac:dyDescent="0.2">
      <c r="A252" s="166"/>
      <c r="B252" s="167"/>
      <c r="C252" s="168"/>
      <c r="D252" s="163"/>
      <c r="E252" s="168"/>
      <c r="F252" s="168"/>
      <c r="G252" s="165"/>
    </row>
    <row r="253" spans="1:7" ht="11.25" customHeight="1" x14ac:dyDescent="0.2">
      <c r="A253" s="166" t="s">
        <v>273</v>
      </c>
      <c r="B253" s="167"/>
      <c r="C253" s="167"/>
      <c r="D253" s="169" t="s">
        <v>274</v>
      </c>
      <c r="E253" s="169"/>
      <c r="F253" s="169"/>
    </row>
    <row r="254" spans="1:7" ht="11.25" customHeight="1" x14ac:dyDescent="0.2">
      <c r="A254" s="164" t="s">
        <v>275</v>
      </c>
      <c r="B254" s="167"/>
      <c r="C254" s="167"/>
      <c r="D254" s="169" t="s">
        <v>276</v>
      </c>
      <c r="E254" s="169"/>
      <c r="F254" s="169"/>
    </row>
    <row r="255" spans="1:7" ht="11.25" customHeight="1" x14ac:dyDescent="0.2">
      <c r="A255" s="167"/>
      <c r="B255" s="167"/>
      <c r="C255" s="167"/>
      <c r="D255" s="169" t="s">
        <v>277</v>
      </c>
      <c r="E255" s="169"/>
      <c r="F255" s="169"/>
    </row>
  </sheetData>
  <mergeCells count="31">
    <mergeCell ref="A131:A133"/>
    <mergeCell ref="A11:F11"/>
    <mergeCell ref="A13:F13"/>
    <mergeCell ref="A14:F14"/>
    <mergeCell ref="A17:C17"/>
    <mergeCell ref="A42:C42"/>
    <mergeCell ref="A74:A76"/>
    <mergeCell ref="A93:A96"/>
    <mergeCell ref="G93:G95"/>
    <mergeCell ref="A106:A108"/>
    <mergeCell ref="A113:A116"/>
    <mergeCell ref="A119:A123"/>
    <mergeCell ref="A195:A197"/>
    <mergeCell ref="A143:A145"/>
    <mergeCell ref="A152:E152"/>
    <mergeCell ref="A153:E153"/>
    <mergeCell ref="A154:E154"/>
    <mergeCell ref="A155:E155"/>
    <mergeCell ref="A156:E156"/>
    <mergeCell ref="A158:E158"/>
    <mergeCell ref="A159:E159"/>
    <mergeCell ref="A161:A162"/>
    <mergeCell ref="A165:A166"/>
    <mergeCell ref="A172:C172"/>
    <mergeCell ref="A240:G240"/>
    <mergeCell ref="A208:A210"/>
    <mergeCell ref="A221:A223"/>
    <mergeCell ref="B221:B222"/>
    <mergeCell ref="A234:F234"/>
    <mergeCell ref="A235:F235"/>
    <mergeCell ref="A236:G236"/>
  </mergeCells>
  <printOptions horizontalCentered="1"/>
  <pageMargins left="0.59055118110236227" right="0.59055118110236227" top="0.59055118110236227" bottom="0.39370078740157483" header="0.51181102362204722" footer="0.51181102362204722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RREO-Anexo 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Rocha Paião</dc:creator>
  <cp:lastModifiedBy>Felipe Rocha Paião</cp:lastModifiedBy>
  <cp:lastPrinted>2026-01-13T17:30:07Z</cp:lastPrinted>
  <dcterms:created xsi:type="dcterms:W3CDTF">2026-01-13T17:28:21Z</dcterms:created>
  <dcterms:modified xsi:type="dcterms:W3CDTF">2026-01-13T17:30:15Z</dcterms:modified>
</cp:coreProperties>
</file>