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rreo\"/>
    </mc:Choice>
  </mc:AlternateContent>
  <xr:revisionPtr revIDLastSave="0" documentId="8_{6FAC8A39-BC45-4C68-8792-62FCE1CFD2DD}" xr6:coauthVersionLast="47" xr6:coauthVersionMax="47" xr10:uidLastSave="{00000000-0000-0000-0000-000000000000}"/>
  <bookViews>
    <workbookView xWindow="-28920" yWindow="465" windowWidth="29040" windowHeight="15720" xr2:uid="{219D5626-9AD8-4CCB-9528-D50771FB0870}"/>
  </bookViews>
  <sheets>
    <sheet name="RREO-Anexo 12" sheetId="2" r:id="rId1"/>
  </sheets>
  <externalReferences>
    <externalReference r:id="rId2"/>
  </externalReference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5" i="2" l="1"/>
  <c r="G185" i="2"/>
  <c r="E185" i="2"/>
  <c r="J183" i="2"/>
  <c r="F182" i="2"/>
  <c r="D181" i="2"/>
  <c r="C181" i="2"/>
  <c r="J179" i="2"/>
  <c r="F178" i="2"/>
  <c r="D177" i="2"/>
  <c r="C177" i="2"/>
  <c r="I177" i="2" s="1"/>
  <c r="H175" i="2"/>
  <c r="F175" i="2"/>
  <c r="D175" i="2"/>
  <c r="I158" i="2"/>
  <c r="G158" i="2"/>
  <c r="E158" i="2"/>
  <c r="I157" i="2"/>
  <c r="G157" i="2"/>
  <c r="E157" i="2"/>
  <c r="J156" i="2"/>
  <c r="H156" i="2"/>
  <c r="F156" i="2"/>
  <c r="G156" i="2" s="1"/>
  <c r="D156" i="2"/>
  <c r="C156" i="2"/>
  <c r="I156" i="2" s="1"/>
  <c r="B156" i="2"/>
  <c r="I155" i="2"/>
  <c r="G155" i="2"/>
  <c r="E155" i="2"/>
  <c r="I154" i="2"/>
  <c r="G154" i="2"/>
  <c r="E154" i="2"/>
  <c r="J153" i="2"/>
  <c r="I153" i="2"/>
  <c r="H153" i="2"/>
  <c r="G153" i="2"/>
  <c r="F153" i="2"/>
  <c r="E153" i="2"/>
  <c r="D153" i="2"/>
  <c r="C153" i="2"/>
  <c r="B153" i="2"/>
  <c r="I152" i="2"/>
  <c r="G152" i="2"/>
  <c r="E152" i="2"/>
  <c r="I151" i="2"/>
  <c r="G151" i="2"/>
  <c r="E151" i="2"/>
  <c r="J150" i="2"/>
  <c r="H150" i="2"/>
  <c r="I150" i="2" s="1"/>
  <c r="F150" i="2"/>
  <c r="D150" i="2"/>
  <c r="C150" i="2"/>
  <c r="G150" i="2" s="1"/>
  <c r="B150" i="2"/>
  <c r="I149" i="2"/>
  <c r="G149" i="2"/>
  <c r="E149" i="2"/>
  <c r="I148" i="2"/>
  <c r="G148" i="2"/>
  <c r="E148" i="2"/>
  <c r="J147" i="2"/>
  <c r="H147" i="2"/>
  <c r="F147" i="2"/>
  <c r="D147" i="2"/>
  <c r="D159" i="2" s="1"/>
  <c r="C147" i="2"/>
  <c r="C159" i="2" s="1"/>
  <c r="B147" i="2"/>
  <c r="I146" i="2"/>
  <c r="G146" i="2"/>
  <c r="E146" i="2"/>
  <c r="I145" i="2"/>
  <c r="G145" i="2"/>
  <c r="E145" i="2"/>
  <c r="J144" i="2"/>
  <c r="H144" i="2"/>
  <c r="F144" i="2"/>
  <c r="G144" i="2" s="1"/>
  <c r="D144" i="2"/>
  <c r="C144" i="2"/>
  <c r="I144" i="2" s="1"/>
  <c r="B144" i="2"/>
  <c r="I143" i="2"/>
  <c r="G143" i="2"/>
  <c r="E143" i="2"/>
  <c r="I142" i="2"/>
  <c r="G142" i="2"/>
  <c r="E142" i="2"/>
  <c r="J141" i="2"/>
  <c r="I141" i="2"/>
  <c r="H141" i="2"/>
  <c r="G141" i="2"/>
  <c r="F141" i="2"/>
  <c r="E141" i="2"/>
  <c r="D141" i="2"/>
  <c r="C141" i="2"/>
  <c r="B141" i="2"/>
  <c r="I140" i="2"/>
  <c r="G140" i="2"/>
  <c r="E140" i="2"/>
  <c r="I139" i="2"/>
  <c r="G139" i="2"/>
  <c r="E139" i="2"/>
  <c r="J138" i="2"/>
  <c r="J159" i="2" s="1"/>
  <c r="H138" i="2"/>
  <c r="I138" i="2" s="1"/>
  <c r="F138" i="2"/>
  <c r="F159" i="2" s="1"/>
  <c r="D138" i="2"/>
  <c r="C138" i="2"/>
  <c r="G138" i="2" s="1"/>
  <c r="B138" i="2"/>
  <c r="B159" i="2" s="1"/>
  <c r="H136" i="2"/>
  <c r="F136" i="2"/>
  <c r="C133" i="2"/>
  <c r="E133" i="2" s="1"/>
  <c r="E132" i="2"/>
  <c r="E131" i="2"/>
  <c r="E130" i="2"/>
  <c r="E129" i="2"/>
  <c r="E128" i="2"/>
  <c r="D127" i="2"/>
  <c r="D133" i="2" s="1"/>
  <c r="C127" i="2"/>
  <c r="B127" i="2"/>
  <c r="B133" i="2" s="1"/>
  <c r="E122" i="2"/>
  <c r="D122" i="2"/>
  <c r="C122" i="2"/>
  <c r="B122" i="2"/>
  <c r="F121" i="2"/>
  <c r="F120" i="2"/>
  <c r="F119" i="2"/>
  <c r="F122" i="2" s="1"/>
  <c r="B107" i="2"/>
  <c r="G103" i="2"/>
  <c r="G102" i="2"/>
  <c r="G101" i="2"/>
  <c r="G100" i="2"/>
  <c r="I99" i="2"/>
  <c r="G99" i="2"/>
  <c r="F93" i="2"/>
  <c r="E93" i="2"/>
  <c r="D93" i="2"/>
  <c r="C93" i="2"/>
  <c r="B93" i="2"/>
  <c r="D82" i="2"/>
  <c r="C82" i="2"/>
  <c r="B82" i="2"/>
  <c r="I65" i="2"/>
  <c r="G65" i="2"/>
  <c r="E65" i="2"/>
  <c r="I64" i="2"/>
  <c r="G64" i="2"/>
  <c r="E64" i="2"/>
  <c r="J63" i="2"/>
  <c r="H63" i="2"/>
  <c r="H183" i="2" s="1"/>
  <c r="G63" i="2"/>
  <c r="F63" i="2"/>
  <c r="F183" i="2" s="1"/>
  <c r="D63" i="2"/>
  <c r="D183" i="2" s="1"/>
  <c r="C63" i="2"/>
  <c r="E63" i="2" s="1"/>
  <c r="B63" i="2"/>
  <c r="B183" i="2" s="1"/>
  <c r="I62" i="2"/>
  <c r="G62" i="2"/>
  <c r="E62" i="2"/>
  <c r="I61" i="2"/>
  <c r="G61" i="2"/>
  <c r="E61" i="2"/>
  <c r="J60" i="2"/>
  <c r="J182" i="2" s="1"/>
  <c r="H60" i="2"/>
  <c r="H182" i="2" s="1"/>
  <c r="G60" i="2"/>
  <c r="F60" i="2"/>
  <c r="E60" i="2"/>
  <c r="D60" i="2"/>
  <c r="D182" i="2" s="1"/>
  <c r="C60" i="2"/>
  <c r="C182" i="2" s="1"/>
  <c r="B60" i="2"/>
  <c r="B182" i="2" s="1"/>
  <c r="I59" i="2"/>
  <c r="G59" i="2"/>
  <c r="E59" i="2"/>
  <c r="I58" i="2"/>
  <c r="G58" i="2"/>
  <c r="E58" i="2"/>
  <c r="J57" i="2"/>
  <c r="J181" i="2" s="1"/>
  <c r="I57" i="2"/>
  <c r="H57" i="2"/>
  <c r="H181" i="2" s="1"/>
  <c r="G57" i="2"/>
  <c r="F57" i="2"/>
  <c r="F181" i="2" s="1"/>
  <c r="D57" i="2"/>
  <c r="C57" i="2"/>
  <c r="E57" i="2" s="1"/>
  <c r="B57" i="2"/>
  <c r="B181" i="2" s="1"/>
  <c r="I56" i="2"/>
  <c r="G56" i="2"/>
  <c r="E56" i="2"/>
  <c r="I55" i="2"/>
  <c r="G55" i="2"/>
  <c r="E55" i="2"/>
  <c r="J54" i="2"/>
  <c r="J180" i="2" s="1"/>
  <c r="H54" i="2"/>
  <c r="H180" i="2" s="1"/>
  <c r="F54" i="2"/>
  <c r="F180" i="2" s="1"/>
  <c r="D54" i="2"/>
  <c r="D180" i="2" s="1"/>
  <c r="C54" i="2"/>
  <c r="I54" i="2" s="1"/>
  <c r="B54" i="2"/>
  <c r="B180" i="2" s="1"/>
  <c r="I53" i="2"/>
  <c r="G53" i="2"/>
  <c r="E53" i="2"/>
  <c r="I52" i="2"/>
  <c r="G52" i="2"/>
  <c r="E52" i="2"/>
  <c r="J51" i="2"/>
  <c r="H51" i="2"/>
  <c r="H179" i="2" s="1"/>
  <c r="G51" i="2"/>
  <c r="F51" i="2"/>
  <c r="F179" i="2" s="1"/>
  <c r="D51" i="2"/>
  <c r="D179" i="2" s="1"/>
  <c r="C51" i="2"/>
  <c r="E51" i="2" s="1"/>
  <c r="B51" i="2"/>
  <c r="B179" i="2" s="1"/>
  <c r="I50" i="2"/>
  <c r="G50" i="2"/>
  <c r="E50" i="2"/>
  <c r="I49" i="2"/>
  <c r="G49" i="2"/>
  <c r="E49" i="2"/>
  <c r="J48" i="2"/>
  <c r="J178" i="2" s="1"/>
  <c r="H48" i="2"/>
  <c r="H178" i="2" s="1"/>
  <c r="F48" i="2"/>
  <c r="G48" i="2" s="1"/>
  <c r="D48" i="2"/>
  <c r="D178" i="2" s="1"/>
  <c r="C48" i="2"/>
  <c r="C178" i="2" s="1"/>
  <c r="B48" i="2"/>
  <c r="B178" i="2" s="1"/>
  <c r="I47" i="2"/>
  <c r="G47" i="2"/>
  <c r="E47" i="2"/>
  <c r="I46" i="2"/>
  <c r="G46" i="2"/>
  <c r="E46" i="2"/>
  <c r="J45" i="2"/>
  <c r="J177" i="2" s="1"/>
  <c r="I45" i="2"/>
  <c r="H45" i="2"/>
  <c r="H177" i="2" s="1"/>
  <c r="F45" i="2"/>
  <c r="F177" i="2" s="1"/>
  <c r="D45" i="2"/>
  <c r="C45" i="2"/>
  <c r="G45" i="2" s="1"/>
  <c r="B45" i="2"/>
  <c r="B66" i="2" s="1"/>
  <c r="B184" i="2" s="1"/>
  <c r="B186" i="2" s="1"/>
  <c r="H43" i="2"/>
  <c r="E39" i="2"/>
  <c r="E38" i="2"/>
  <c r="D37" i="2"/>
  <c r="C37" i="2"/>
  <c r="C31" i="2" s="1"/>
  <c r="E31" i="2" s="1"/>
  <c r="B37" i="2"/>
  <c r="B31" i="2" s="1"/>
  <c r="E36" i="2"/>
  <c r="E35" i="2"/>
  <c r="E34" i="2"/>
  <c r="E33" i="2"/>
  <c r="E32" i="2"/>
  <c r="D31" i="2"/>
  <c r="E30" i="2"/>
  <c r="E29" i="2"/>
  <c r="E28" i="2"/>
  <c r="D27" i="2"/>
  <c r="C27" i="2"/>
  <c r="E27" i="2" s="1"/>
  <c r="B27" i="2"/>
  <c r="E26" i="2"/>
  <c r="E25" i="2"/>
  <c r="D24" i="2"/>
  <c r="C24" i="2"/>
  <c r="E24" i="2" s="1"/>
  <c r="B24" i="2"/>
  <c r="E23" i="2"/>
  <c r="E22" i="2"/>
  <c r="D21" i="2"/>
  <c r="D20" i="2" s="1"/>
  <c r="D40" i="2" s="1"/>
  <c r="C21" i="2"/>
  <c r="C20" i="2" s="1"/>
  <c r="B21" i="2"/>
  <c r="B20" i="2" s="1"/>
  <c r="B40" i="2" s="1"/>
  <c r="B12" i="2"/>
  <c r="D43" i="2" s="1"/>
  <c r="I178" i="2" l="1"/>
  <c r="E178" i="2"/>
  <c r="G178" i="2"/>
  <c r="I182" i="2"/>
  <c r="G182" i="2"/>
  <c r="E182" i="2"/>
  <c r="I181" i="2"/>
  <c r="G159" i="2"/>
  <c r="E159" i="2"/>
  <c r="C40" i="2"/>
  <c r="E40" i="2" s="1"/>
  <c r="E20" i="2"/>
  <c r="D81" i="2"/>
  <c r="C81" i="2"/>
  <c r="B81" i="2"/>
  <c r="B98" i="2" s="1"/>
  <c r="D66" i="2"/>
  <c r="E54" i="2"/>
  <c r="E127" i="2"/>
  <c r="E21" i="2"/>
  <c r="F43" i="2"/>
  <c r="I48" i="2"/>
  <c r="I60" i="2"/>
  <c r="C66" i="2"/>
  <c r="D136" i="2"/>
  <c r="E144" i="2"/>
  <c r="E156" i="2"/>
  <c r="B177" i="2"/>
  <c r="I51" i="2"/>
  <c r="I63" i="2"/>
  <c r="F66" i="2"/>
  <c r="E147" i="2"/>
  <c r="E177" i="2"/>
  <c r="E181" i="2"/>
  <c r="D18" i="2"/>
  <c r="E37" i="2"/>
  <c r="G54" i="2"/>
  <c r="C180" i="2"/>
  <c r="E45" i="2"/>
  <c r="H66" i="2"/>
  <c r="G147" i="2"/>
  <c r="G177" i="2"/>
  <c r="G181" i="2"/>
  <c r="E138" i="2"/>
  <c r="E150" i="2"/>
  <c r="H159" i="2"/>
  <c r="I159" i="2" s="1"/>
  <c r="J66" i="2"/>
  <c r="J184" i="2" s="1"/>
  <c r="J186" i="2" s="1"/>
  <c r="I147" i="2"/>
  <c r="C179" i="2"/>
  <c r="C183" i="2"/>
  <c r="E48" i="2"/>
  <c r="D125" i="2"/>
  <c r="D76" i="2" l="1"/>
  <c r="D80" i="2" s="1"/>
  <c r="H184" i="2"/>
  <c r="H186" i="2" s="1"/>
  <c r="C76" i="2"/>
  <c r="F184" i="2"/>
  <c r="F186" i="2" s="1"/>
  <c r="G183" i="2"/>
  <c r="E183" i="2"/>
  <c r="I183" i="2"/>
  <c r="I180" i="2"/>
  <c r="G180" i="2"/>
  <c r="E180" i="2"/>
  <c r="G179" i="2"/>
  <c r="E179" i="2"/>
  <c r="I179" i="2"/>
  <c r="B77" i="2"/>
  <c r="E98" i="2"/>
  <c r="B76" i="2"/>
  <c r="B80" i="2" s="1"/>
  <c r="D184" i="2"/>
  <c r="D186" i="2" s="1"/>
  <c r="E66" i="2"/>
  <c r="I66" i="2"/>
  <c r="C184" i="2"/>
  <c r="G66" i="2"/>
  <c r="I184" i="2" l="1"/>
  <c r="G184" i="2"/>
  <c r="E184" i="2"/>
  <c r="C186" i="2"/>
  <c r="B83" i="2"/>
  <c r="B84" i="2" s="1"/>
  <c r="C98" i="2"/>
  <c r="B85" i="2"/>
  <c r="I98" i="2"/>
  <c r="F98" i="2"/>
  <c r="C77" i="2"/>
  <c r="C80" i="2" s="1"/>
  <c r="D83" i="2"/>
  <c r="D85" i="2"/>
  <c r="C83" i="2" l="1"/>
  <c r="C85" i="2"/>
  <c r="D98" i="2"/>
  <c r="F90" i="2"/>
  <c r="I186" i="2"/>
  <c r="G186" i="2"/>
  <c r="E186" i="2"/>
  <c r="K98" i="2" l="1"/>
  <c r="G98" i="2"/>
</calcChain>
</file>

<file path=xl/sharedStrings.xml><?xml version="1.0" encoding="utf-8"?>
<sst xmlns="http://schemas.openxmlformats.org/spreadsheetml/2006/main" count="271" uniqueCount="182">
  <si>
    <t>PREFEITURA MUNICIPAL DE INDAIATUBA</t>
  </si>
  <si>
    <t>Av. Eng. Fabio R. Barnabe, 2800 - Jd. Esplanada II</t>
  </si>
  <si>
    <t>C.N.P.J. 44.733.608/0001-09</t>
  </si>
  <si>
    <t>Telefone: (19) 3834-9000</t>
  </si>
  <si>
    <t>Tabela 12.2 - Demonstrativo das Despesas com Saúde - Municípios</t>
  </si>
  <si>
    <t>RELATÓRIO RESUMIDO DA EXECUÇÃO ORÇAMENTÁRIA</t>
  </si>
  <si>
    <t>DEMONSTRATIVO DAS RECEITAS E DESPESAS COM AÇÕES E SERVIÇOS PÚBLICOS DE SAÚDE</t>
  </si>
  <si>
    <t>ORÇAMENTOS FISCAL E DA SEGURIDADE SOCIAL</t>
  </si>
  <si>
    <t>Período: 5º Bimestre</t>
  </si>
  <si>
    <t>Exercício: 2025</t>
  </si>
  <si>
    <t>RREO – ANEXO  12 (LC 141/2012, art. 35)</t>
  </si>
  <si>
    <t>Em Reais</t>
  </si>
  <si>
    <t>RECEITAS PARA APURAÇÃO DA APLICAÇÃO EM AÇÕES E SERVIÇOS PÚBLICOS DE SAÚDE</t>
  </si>
  <si>
    <t>PREVISÃO</t>
  </si>
  <si>
    <t>RECEITAS REALIZADAS</t>
  </si>
  <si>
    <t>INICIAL</t>
  </si>
  <si>
    <t>ATUALIZADA</t>
  </si>
  <si>
    <t>%</t>
  </si>
  <si>
    <t>(a)</t>
  </si>
  <si>
    <t>(b)</t>
  </si>
  <si>
    <t>(b/a) x 100</t>
  </si>
  <si>
    <t>RECEITA DE IMPOSTOS (I)</t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</si>
  <si>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</si>
  <si>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</si>
  <si>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</si>
  <si>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</si>
  <si>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</si>
  <si>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</si>
  <si>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</si>
  <si>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</si>
  <si>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</si>
  <si>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 xml:space="preserve">    Receita Resultante do IRRF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</si>
  <si>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</si>
  <si>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</si>
  <si>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</si>
  <si>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</si>
  <si>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</si>
  <si>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</si>
  <si>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</si>
  <si>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194/2022)</t>
  </si>
  <si>
    <t xml:space="preserve">      Outras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</si>
  <si>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</si>
  <si>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</si>
  <si>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DOTAÇÃO</t>
  </si>
  <si>
    <t>DESPESAS EMPENHADAS</t>
  </si>
  <si>
    <t>DESPESAS LIQUIDADAS</t>
  </si>
  <si>
    <t>DESPESAS PAGAS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</si>
  <si>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</si>
  <si>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t>(Por Subfunção)</t>
  </si>
  <si>
    <t>(c)</t>
  </si>
  <si>
    <t>(d)</t>
  </si>
  <si>
    <t>(d/c) x 100</t>
  </si>
  <si>
    <t>(e)</t>
  </si>
  <si>
    <t>(e/c) x 100</t>
  </si>
  <si>
    <t>(f)</t>
  </si>
  <si>
    <t>(f/c) x 100</t>
  </si>
  <si>
    <t>(g)</t>
  </si>
  <si>
    <t>ATENÇÃO BÁSICA  (IV)</t>
  </si>
  <si>
    <t xml:space="preserve">     Despesas Correntes </t>
  </si>
  <si>
    <t xml:space="preserve">     Despesas de Capital</t>
  </si>
  <si>
    <t>ASSISTÊNCIA HOSPITALAR E AMBULATORIAL  (V)</t>
  </si>
  <si>
    <t xml:space="preserve">     Despesas de Capital 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</si>
  <si>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</si>
  <si>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</si>
  <si>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</si>
  <si>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</si>
  <si>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</si>
  <si>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>TOTAL (XI) = (IV + V + VI + VII + VIII + IX + X)</t>
  </si>
  <si>
    <t>APURAÇÃO DO CUMPRIMENTO DO LIMITE MÍNIMO PARA APLICAÇÃO EM ASPS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</si>
  <si>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</si>
  <si>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</si>
  <si>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</si>
  <si>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</si>
  <si>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</si>
  <si>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</si>
  <si>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</si>
  <si>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</si>
  <si>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</si>
  <si>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</si>
  <si>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 xml:space="preserve"> CONTROLE DO VALOR REFERENTE AO PERCENTUAL MÍNIMO NÃO CUMPRIDO EM EXERCÍCIOS ANTERIORES PARA FINS DE APLICAÇÃO DOS RECURSOS VINCULADOS CONFORME ARTIGOS 25 E 26 DA LC 141/2012</t>
  </si>
  <si>
    <t xml:space="preserve">Saldo Inicial                                       (no exercicio atual)                             </t>
  </si>
  <si>
    <t>Despesas Custeadas no Exercício de Referência</t>
  </si>
  <si>
    <t xml:space="preserve">Saldo Final                               (não aplicado)1                                             </t>
  </si>
  <si>
    <t>Empenhadad</t>
  </si>
  <si>
    <t>Liquidadas</t>
  </si>
  <si>
    <t>Pagas</t>
  </si>
  <si>
    <t>(h)</t>
  </si>
  <si>
    <t>(i)</t>
  </si>
  <si>
    <t>(j)</t>
  </si>
  <si>
    <t>(k)</t>
  </si>
  <si>
    <t>(l) = (h - (i ou j))</t>
  </si>
  <si>
    <t>Diferença de limite não cumprido no exercício</t>
  </si>
  <si>
    <t>Diferença de limite não cumprido no exercício anterior</t>
  </si>
  <si>
    <t>Diferença de limite não cumprido em exercícios anteriores</t>
  </si>
  <si>
    <t>TOTAL DA DIFERENÇA DE LIMITE NÃO CUMPRIDO EM EXERCÍCIOS ANTERIORES (XX)</t>
  </si>
  <si>
    <t>EXECUÇÃO DE RESTOS A PAGAR</t>
  </si>
  <si>
    <t>EXERÍCIO DO EMPENHO</t>
  </si>
  <si>
    <t xml:space="preserve"> Valor Mínimo para aplicação em ASPS                                                </t>
  </si>
  <si>
    <t xml:space="preserve"> Valor aplicado em ASPS no exercício</t>
  </si>
  <si>
    <t>Valor aplicado além do limite mínimo</t>
  </si>
  <si>
    <t>Total inscrito em RP no exercício</t>
  </si>
  <si>
    <t xml:space="preserve">RPNP Inscritos Indevidamente no Exercício sem Disponibilidade Financeira         </t>
  </si>
  <si>
    <t xml:space="preserve">Valor inscrito em RP considerado no Limite                                  </t>
  </si>
  <si>
    <t xml:space="preserve">Total de RP pagos                </t>
  </si>
  <si>
    <t xml:space="preserve">Total de RP a pagar                     </t>
  </si>
  <si>
    <t>Total de RP cancelados ou prescritos</t>
  </si>
  <si>
    <t xml:space="preserve">Diferença entre o valor aplicado além do limite e o total de RP cancelados                                                       </t>
  </si>
  <si>
    <t>(m)</t>
  </si>
  <si>
    <t>(n)</t>
  </si>
  <si>
    <t>(o) = (n - m)</t>
  </si>
  <si>
    <t>(p)</t>
  </si>
  <si>
    <t>q = (XIIId)</t>
  </si>
  <si>
    <t xml:space="preserve">(r) = (p - (o + q))           </t>
  </si>
  <si>
    <t>(s)</t>
  </si>
  <si>
    <t>(t)</t>
  </si>
  <si>
    <t>(u)</t>
  </si>
  <si>
    <t>(v) = ((o + q) - u))</t>
  </si>
  <si>
    <t>Inscritos em &lt;Exercício de Referência&gt;</t>
  </si>
  <si>
    <t>Inscritos em &lt;Exercício de Referência - 1&gt;</t>
  </si>
  <si>
    <t>Inscritos em &lt;Exercício de Referência - 2&gt;</t>
  </si>
  <si>
    <t>Inscritos em &lt;Exercício de Referência - 3&gt;</t>
  </si>
  <si>
    <t>Inscritos em &lt;Exercício de Referência - 4&gt;</t>
  </si>
  <si>
    <t>Inscritos em exercícios anteriores</t>
  </si>
  <si>
    <t xml:space="preserve">TOTAL DOS RESTOS A PAGAR CANCELADOS OU PRESCRITOS ATÉ O FINAL DO EXERCÍCIO ATUAL QUE AFETARAM O CUMPRIMENTO DO LIMITE (XXI) 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</si>
  <si>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</si>
  <si>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</si>
  <si>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</si>
  <si>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(W)</t>
  </si>
  <si>
    <t>(x)</t>
  </si>
  <si>
    <t>(y)</t>
  </si>
  <si>
    <t>(z)</t>
  </si>
  <si>
    <t>(aa) = (w - (x ou y))</t>
  </si>
  <si>
    <t xml:space="preserve"> Restos a pagar cancelados ou prescritos em 2020 a serem compensados (XXIV) </t>
  </si>
  <si>
    <t xml:space="preserve"> Restos a pagar cancelados ou prescritos em 2019 a serem compensados (XXV)</t>
  </si>
  <si>
    <t xml:space="preserve"> Restos a pagar cancelados ou prescritos em exercícios anteriores a serem compensados (XXVI) </t>
  </si>
  <si>
    <t>TOTAL DE RESTOS A PAGAR CANCELADOS OU PRESCRITOS A COMPENSAR (XXVII)</t>
  </si>
  <si>
    <t>RECEITAS ADICIONAIS PARA O FINANCIAMENTO DA SAÚDE NÃO COMPUTADAS NO CÁLCULO DO MÍNIMO</t>
  </si>
  <si>
    <t>RECEITAS DE TRANSFERÊNCIAS PARA A SAÚDE  (XXVIII)</t>
  </si>
  <si>
    <t xml:space="preserve">   Provenientes da União</t>
  </si>
  <si>
    <t xml:space="preserve">   Provenientes dos Estados</t>
  </si>
  <si>
    <t xml:space="preserve">   Provenientes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</si>
  <si>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</si>
  <si>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</si>
  <si>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</si>
  <si>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PARA FINS DE APURAÇÃO DO PERCENTUAL MÍNIMO</t>
  </si>
  <si>
    <t>(d/c)x100</t>
  </si>
  <si>
    <t>(e/c)x100</t>
  </si>
  <si>
    <t>(f/c)x100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</si>
  <si>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</si>
  <si>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</si>
  <si>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</si>
  <si>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</si>
  <si>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</si>
  <si>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</si>
  <si>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</si>
  <si>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</si>
  <si>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DESPESAS TOTAIS COM SAÚDE EXECUTADAS COM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</si>
  <si>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</si>
  <si>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</si>
  <si>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</si>
  <si>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</si>
  <si>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</si>
  <si>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</si>
  <si>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</si>
  <si>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</si>
  <si>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</si>
  <si>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(XLVIII)</t>
  </si>
  <si>
    <t>FONTE: Sistema CECAM, Unidade Responsável: CONTABILIDADE. Emissão: 18/11/2025, às 07:23:30. Assinado Digitalmente no dia 18/11/2025, às 07:23:30.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</si>
  <si>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</si>
  <si>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</si>
  <si>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2Até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</si>
  <si>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3Essas despesas são consideradas executadas pelo ente transferidor.</t>
  </si>
  <si>
    <t>DR. CUSTÓDIO TAVARES DIAS NETO</t>
  </si>
  <si>
    <t>ROMEU SÉRGIO COLAN</t>
  </si>
  <si>
    <t>PREFEITO MUNICIPAL</t>
  </si>
  <si>
    <t>CONTADOR</t>
  </si>
  <si>
    <t>CRC-SP 127629</t>
  </si>
  <si>
    <t>DRA. HELOISA CARLA SALATINO</t>
  </si>
  <si>
    <t>LUIS HENRIQUE BORTOLETTO</t>
  </si>
  <si>
    <t>SECRETÁRIA MUNICIPAL DA SAÚDE</t>
  </si>
  <si>
    <t>COORDENADOR DE CONTABILIDADE</t>
  </si>
  <si>
    <t>CRC-SP 289944/O-3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</si>
</sst>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2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color theme="0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sz val="11"/>
      <name val="Times New Roman"/>
      <family val="1"/>
    </font>
    <font>
      <b/>
      <u/>
      <sz val="8"/>
      <name val="Times New Roman"/>
      <family val="1"/>
    </font>
    <font>
      <b/>
      <vertAlign val="superscript"/>
      <sz val="10"/>
      <name val="Times New Roman"/>
      <family val="1"/>
    </font>
    <font>
      <vertAlign val="superscript"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43" fontId="9" fillId="0" borderId="0" applyFont="0" applyFill="0" applyBorder="0" applyAlignment="0" applyProtection="0"/>
    <xf numFmtId="0" fontId="1" fillId="0" borderId="0"/>
  </cellStyleXfs>
  <cellXfs count="159">
    <xf numFmtId="0" fontId="0" fillId="0" borderId="0" xfId="0"/>
    <xf numFmtId="43" fontId="3" fillId="0" borderId="0" xfId="1" applyNumberFormat="1" applyFont="1"/>
    <xf numFmtId="43" fontId="4" fillId="0" borderId="0" xfId="1" applyNumberFormat="1" applyFont="1"/>
    <xf numFmtId="43" fontId="5" fillId="0" borderId="0" xfId="1" applyNumberFormat="1" applyFont="1"/>
    <xf numFmtId="43" fontId="6" fillId="0" borderId="0" xfId="1" applyNumberFormat="1" applyFont="1"/>
    <xf numFmtId="43" fontId="7" fillId="0" borderId="0" xfId="1" applyNumberFormat="1" applyFont="1" applyAlignment="1">
      <alignment horizontal="center"/>
    </xf>
    <xf numFmtId="43" fontId="7" fillId="0" borderId="0" xfId="1" applyNumberFormat="1" applyFont="1" applyAlignment="1">
      <alignment horizontal="left"/>
    </xf>
    <xf numFmtId="43" fontId="4" fillId="0" borderId="0" xfId="1" applyNumberFormat="1" applyFont="1" applyAlignment="1">
      <alignment horizontal="left"/>
    </xf>
    <xf numFmtId="43" fontId="8" fillId="0" borderId="0" xfId="1" applyNumberFormat="1" applyFont="1" applyAlignment="1">
      <alignment horizontal="left"/>
    </xf>
    <xf numFmtId="43" fontId="4" fillId="0" borderId="0" xfId="1" applyNumberFormat="1" applyFont="1" applyAlignment="1">
      <alignment horizontal="left"/>
    </xf>
    <xf numFmtId="43" fontId="7" fillId="0" borderId="0" xfId="1" applyNumberFormat="1" applyFont="1"/>
    <xf numFmtId="43" fontId="10" fillId="0" borderId="0" xfId="2" applyNumberFormat="1" applyFont="1"/>
    <xf numFmtId="43" fontId="4" fillId="2" borderId="0" xfId="1" applyNumberFormat="1" applyFont="1" applyFill="1"/>
    <xf numFmtId="43" fontId="4" fillId="0" borderId="0" xfId="1" applyNumberFormat="1" applyFont="1" applyAlignment="1">
      <alignment horizontal="center"/>
    </xf>
    <xf numFmtId="43" fontId="4" fillId="0" borderId="0" xfId="1" applyNumberFormat="1" applyFont="1" applyAlignment="1">
      <alignment horizontal="right"/>
    </xf>
    <xf numFmtId="43" fontId="11" fillId="0" borderId="1" xfId="1" applyNumberFormat="1" applyFont="1" applyBorder="1" applyAlignment="1">
      <alignment horizontal="center" vertical="center" wrapText="1"/>
    </xf>
    <xf numFmtId="43" fontId="11" fillId="0" borderId="1" xfId="1" applyNumberFormat="1" applyFont="1" applyBorder="1" applyAlignment="1">
      <alignment horizontal="center"/>
    </xf>
    <xf numFmtId="43" fontId="11" fillId="0" borderId="2" xfId="1" applyNumberFormat="1" applyFont="1" applyBorder="1" applyAlignment="1">
      <alignment horizontal="center"/>
    </xf>
    <xf numFmtId="43" fontId="4" fillId="0" borderId="3" xfId="1" applyNumberFormat="1" applyFont="1" applyBorder="1" applyAlignment="1">
      <alignment horizontal="center"/>
    </xf>
    <xf numFmtId="43" fontId="11" fillId="0" borderId="4" xfId="1" applyNumberFormat="1" applyFont="1" applyBorder="1" applyAlignment="1">
      <alignment horizontal="center" vertical="center" wrapText="1"/>
    </xf>
    <xf numFmtId="43" fontId="11" fillId="0" borderId="4" xfId="1" applyNumberFormat="1" applyFont="1" applyBorder="1" applyAlignment="1">
      <alignment horizontal="center"/>
    </xf>
    <xf numFmtId="43" fontId="11" fillId="0" borderId="5" xfId="1" applyNumberFormat="1" applyFont="1" applyBorder="1" applyAlignment="1">
      <alignment horizontal="center"/>
    </xf>
    <xf numFmtId="43" fontId="11" fillId="0" borderId="6" xfId="1" applyNumberFormat="1" applyFont="1" applyBorder="1" applyAlignment="1">
      <alignment horizontal="center" vertical="center" wrapText="1"/>
    </xf>
    <xf numFmtId="43" fontId="11" fillId="0" borderId="6" xfId="1" applyNumberFormat="1" applyFont="1" applyBorder="1"/>
    <xf numFmtId="43" fontId="11" fillId="0" borderId="7" xfId="1" applyNumberFormat="1" applyFont="1" applyBorder="1" applyAlignment="1">
      <alignment horizontal="center"/>
    </xf>
    <xf numFmtId="43" fontId="7" fillId="0" borderId="5" xfId="1" applyNumberFormat="1" applyFont="1" applyBorder="1" applyAlignment="1">
      <alignment wrapText="1"/>
    </xf>
    <xf numFmtId="164" fontId="7" fillId="0" borderId="1" xfId="3" applyNumberFormat="1" applyFont="1" applyFill="1" applyBorder="1" applyAlignment="1">
      <alignment horizontal="right"/>
    </xf>
    <xf numFmtId="43" fontId="4" fillId="0" borderId="0" xfId="2" applyNumberFormat="1" applyFont="1" applyAlignment="1">
      <alignment vertical="center" wrapText="1"/>
    </xf>
    <xf numFmtId="164" fontId="7" fillId="0" borderId="4" xfId="2" applyNumberFormat="1" applyFont="1" applyBorder="1" applyAlignment="1">
      <alignment horizontal="right" wrapText="1"/>
    </xf>
    <xf numFmtId="43" fontId="4" fillId="0" borderId="0" xfId="2" applyNumberFormat="1" applyFont="1" applyAlignment="1">
      <alignment vertical="center"/>
    </xf>
    <xf numFmtId="164" fontId="7" fillId="0" borderId="4" xfId="2" applyNumberFormat="1" applyFont="1" applyBorder="1" applyAlignment="1">
      <alignment horizontal="right"/>
    </xf>
    <xf numFmtId="43" fontId="7" fillId="2" borderId="8" xfId="1" applyNumberFormat="1" applyFont="1" applyFill="1" applyBorder="1" applyAlignment="1">
      <alignment wrapText="1"/>
    </xf>
    <xf numFmtId="164" fontId="7" fillId="0" borderId="4" xfId="3" applyNumberFormat="1" applyFont="1" applyFill="1" applyBorder="1" applyAlignment="1">
      <alignment horizontal="right"/>
    </xf>
    <xf numFmtId="43" fontId="7" fillId="2" borderId="7" xfId="1" applyNumberFormat="1" applyFont="1" applyFill="1" applyBorder="1" applyAlignment="1">
      <alignment wrapText="1"/>
    </xf>
    <xf numFmtId="164" fontId="7" fillId="0" borderId="6" xfId="3" applyNumberFormat="1" applyFont="1" applyFill="1" applyBorder="1" applyAlignment="1">
      <alignment horizontal="right"/>
    </xf>
    <xf numFmtId="43" fontId="11" fillId="0" borderId="2" xfId="1" applyNumberFormat="1" applyFont="1" applyBorder="1" applyAlignment="1">
      <alignment wrapText="1"/>
    </xf>
    <xf numFmtId="164" fontId="7" fillId="0" borderId="9" xfId="3" applyNumberFormat="1" applyFont="1" applyFill="1" applyBorder="1" applyAlignment="1">
      <alignment horizontal="right"/>
    </xf>
    <xf numFmtId="43" fontId="11" fillId="0" borderId="0" xfId="1" applyNumberFormat="1" applyFont="1"/>
    <xf numFmtId="43" fontId="11" fillId="0" borderId="5" xfId="1" applyNumberFormat="1" applyFont="1" applyBorder="1" applyAlignment="1">
      <alignment horizontal="center" vertical="center" wrapText="1"/>
    </xf>
    <xf numFmtId="43" fontId="11" fillId="0" borderId="2" xfId="1" applyNumberFormat="1" applyFont="1" applyBorder="1" applyAlignment="1">
      <alignment horizontal="center" vertical="center"/>
    </xf>
    <xf numFmtId="43" fontId="11" fillId="0" borderId="3" xfId="1" applyNumberFormat="1" applyFont="1" applyBorder="1" applyAlignment="1">
      <alignment horizontal="center" vertical="center"/>
    </xf>
    <xf numFmtId="43" fontId="11" fillId="0" borderId="1" xfId="2" applyNumberFormat="1" applyFont="1" applyBorder="1" applyAlignment="1">
      <alignment horizontal="center" vertical="center" wrapText="1"/>
    </xf>
    <xf numFmtId="43" fontId="7" fillId="0" borderId="8" xfId="1" applyNumberFormat="1" applyFont="1" applyBorder="1" applyAlignment="1">
      <alignment horizontal="center"/>
    </xf>
    <xf numFmtId="43" fontId="11" fillId="0" borderId="10" xfId="1" applyNumberFormat="1" applyFont="1" applyBorder="1" applyAlignment="1">
      <alignment horizontal="center"/>
    </xf>
    <xf numFmtId="43" fontId="11" fillId="0" borderId="4" xfId="2" applyNumberFormat="1" applyFont="1" applyBorder="1" applyAlignment="1">
      <alignment horizontal="center" vertical="center" wrapText="1"/>
    </xf>
    <xf numFmtId="43" fontId="11" fillId="0" borderId="4" xfId="1" applyNumberFormat="1" applyFont="1" applyBorder="1"/>
    <xf numFmtId="43" fontId="11" fillId="0" borderId="0" xfId="1" applyNumberFormat="1" applyFont="1" applyAlignment="1">
      <alignment horizontal="center" wrapText="1"/>
    </xf>
    <xf numFmtId="43" fontId="11" fillId="0" borderId="4" xfId="2" applyNumberFormat="1" applyFont="1" applyBorder="1" applyAlignment="1">
      <alignment horizontal="center" vertical="center" wrapText="1"/>
    </xf>
    <xf numFmtId="43" fontId="4" fillId="0" borderId="1" xfId="4" applyNumberFormat="1" applyFont="1" applyBorder="1" applyAlignment="1">
      <alignment vertical="top" wrapText="1"/>
    </xf>
    <xf numFmtId="164" fontId="7" fillId="0" borderId="1" xfId="4" applyNumberFormat="1" applyFont="1" applyBorder="1" applyAlignment="1">
      <alignment horizontal="right"/>
    </xf>
    <xf numFmtId="164" fontId="7" fillId="0" borderId="1" xfId="3" applyNumberFormat="1" applyFont="1" applyBorder="1" applyAlignment="1">
      <alignment horizontal="right"/>
    </xf>
    <xf numFmtId="43" fontId="4" fillId="2" borderId="4" xfId="4" applyNumberFormat="1" applyFont="1" applyFill="1" applyBorder="1" applyAlignment="1" applyProtection="1">
      <alignment vertical="center"/>
      <protection locked="0"/>
    </xf>
    <xf numFmtId="164" fontId="7" fillId="2" borderId="4" xfId="4" applyNumberFormat="1" applyFont="1" applyFill="1" applyBorder="1" applyAlignment="1" applyProtection="1">
      <alignment horizontal="right"/>
      <protection locked="0"/>
    </xf>
    <xf numFmtId="164" fontId="7" fillId="0" borderId="4" xfId="3" applyNumberFormat="1" applyFont="1" applyBorder="1" applyAlignment="1">
      <alignment horizontal="right"/>
    </xf>
    <xf numFmtId="43" fontId="4" fillId="0" borderId="4" xfId="4" applyNumberFormat="1" applyFont="1" applyBorder="1" applyAlignment="1">
      <alignment vertical="center" wrapText="1"/>
    </xf>
    <xf numFmtId="164" fontId="7" fillId="0" borderId="4" xfId="4" applyNumberFormat="1" applyFont="1" applyBorder="1" applyAlignment="1">
      <alignment horizontal="right"/>
    </xf>
    <xf numFmtId="43" fontId="4" fillId="2" borderId="6" xfId="4" applyNumberFormat="1" applyFont="1" applyFill="1" applyBorder="1" applyAlignment="1" applyProtection="1">
      <alignment vertical="center"/>
      <protection locked="0"/>
    </xf>
    <xf numFmtId="164" fontId="7" fillId="2" borderId="6" xfId="4" applyNumberFormat="1" applyFont="1" applyFill="1" applyBorder="1" applyAlignment="1" applyProtection="1">
      <alignment horizontal="right"/>
      <protection locked="0"/>
    </xf>
    <xf numFmtId="164" fontId="7" fillId="0" borderId="6" xfId="3" applyNumberFormat="1" applyFont="1" applyBorder="1" applyAlignment="1">
      <alignment horizontal="right"/>
    </xf>
    <xf numFmtId="43" fontId="11" fillId="0" borderId="9" xfId="1" applyNumberFormat="1" applyFont="1" applyBorder="1" applyAlignment="1">
      <alignment horizontal="left" vertical="center"/>
    </xf>
    <xf numFmtId="164" fontId="11" fillId="0" borderId="9" xfId="1" applyNumberFormat="1" applyFont="1" applyBorder="1" applyAlignment="1">
      <alignment horizontal="right"/>
    </xf>
    <xf numFmtId="43" fontId="4" fillId="2" borderId="11" xfId="4" applyNumberFormat="1" applyFont="1" applyFill="1" applyBorder="1" applyAlignment="1" applyProtection="1">
      <alignment vertical="center"/>
      <protection locked="0"/>
    </xf>
    <xf numFmtId="164" fontId="7" fillId="2" borderId="1" xfId="3" applyNumberFormat="1" applyFont="1" applyFill="1" applyBorder="1" applyAlignment="1">
      <alignment horizontal="right"/>
    </xf>
    <xf numFmtId="164" fontId="7" fillId="2" borderId="5" xfId="3" applyNumberFormat="1" applyFont="1" applyFill="1" applyBorder="1" applyAlignment="1">
      <alignment horizontal="right"/>
    </xf>
    <xf numFmtId="43" fontId="4" fillId="2" borderId="0" xfId="4" applyNumberFormat="1" applyFont="1" applyFill="1" applyAlignment="1" applyProtection="1">
      <alignment vertical="center" wrapText="1"/>
      <protection locked="0"/>
    </xf>
    <xf numFmtId="164" fontId="7" fillId="2" borderId="4" xfId="3" applyNumberFormat="1" applyFont="1" applyFill="1" applyBorder="1" applyAlignment="1">
      <alignment horizontal="right"/>
    </xf>
    <xf numFmtId="164" fontId="7" fillId="2" borderId="8" xfId="3" applyNumberFormat="1" applyFont="1" applyFill="1" applyBorder="1" applyAlignment="1">
      <alignment horizontal="right"/>
    </xf>
    <xf numFmtId="43" fontId="10" fillId="2" borderId="0" xfId="1" applyNumberFormat="1" applyFont="1" applyFill="1"/>
    <xf numFmtId="43" fontId="4" fillId="2" borderId="12" xfId="4" applyNumberFormat="1" applyFont="1" applyFill="1" applyBorder="1" applyAlignment="1" applyProtection="1">
      <alignment vertical="center" wrapText="1"/>
      <protection locked="0"/>
    </xf>
    <xf numFmtId="164" fontId="7" fillId="0" borderId="8" xfId="3" applyNumberFormat="1" applyFont="1" applyFill="1" applyBorder="1" applyAlignment="1">
      <alignment horizontal="right"/>
    </xf>
    <xf numFmtId="164" fontId="11" fillId="0" borderId="1" xfId="1" applyNumberFormat="1" applyFont="1" applyBorder="1" applyAlignment="1">
      <alignment horizontal="right"/>
    </xf>
    <xf numFmtId="43" fontId="13" fillId="0" borderId="1" xfId="4" applyNumberFormat="1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right"/>
    </xf>
    <xf numFmtId="43" fontId="13" fillId="0" borderId="4" xfId="4" applyNumberFormat="1" applyFont="1" applyBorder="1" applyAlignment="1">
      <alignment vertical="center" wrapText="1"/>
    </xf>
    <xf numFmtId="164" fontId="7" fillId="0" borderId="4" xfId="1" applyNumberFormat="1" applyFont="1" applyBorder="1" applyAlignment="1">
      <alignment horizontal="right"/>
    </xf>
    <xf numFmtId="43" fontId="13" fillId="0" borderId="6" xfId="4" applyNumberFormat="1" applyFont="1" applyBorder="1" applyAlignment="1">
      <alignment vertical="center" wrapText="1"/>
    </xf>
    <xf numFmtId="164" fontId="7" fillId="0" borderId="6" xfId="1" applyNumberFormat="1" applyFont="1" applyBorder="1" applyAlignment="1">
      <alignment horizontal="right"/>
    </xf>
    <xf numFmtId="164" fontId="7" fillId="3" borderId="2" xfId="3" applyNumberFormat="1" applyFont="1" applyFill="1" applyBorder="1" applyAlignment="1">
      <alignment horizontal="right"/>
    </xf>
    <xf numFmtId="164" fontId="7" fillId="3" borderId="9" xfId="3" applyNumberFormat="1" applyFont="1" applyFill="1" applyBorder="1" applyAlignment="1">
      <alignment horizontal="right"/>
    </xf>
    <xf numFmtId="43" fontId="15" fillId="0" borderId="9" xfId="4" applyNumberFormat="1" applyFont="1" applyBorder="1" applyAlignment="1">
      <alignment vertical="center" wrapText="1"/>
    </xf>
    <xf numFmtId="43" fontId="11" fillId="0" borderId="13" xfId="1" applyNumberFormat="1" applyFont="1" applyBorder="1" applyAlignment="1">
      <alignment horizontal="center" vertical="center" wrapText="1"/>
    </xf>
    <xf numFmtId="43" fontId="11" fillId="0" borderId="2" xfId="1" applyNumberFormat="1" applyFont="1" applyBorder="1" applyAlignment="1">
      <alignment horizontal="center" vertical="center" wrapText="1"/>
    </xf>
    <xf numFmtId="43" fontId="11" fillId="0" borderId="14" xfId="1" applyNumberFormat="1" applyFont="1" applyBorder="1" applyAlignment="1">
      <alignment horizontal="center" vertical="center" wrapText="1"/>
    </xf>
    <xf numFmtId="43" fontId="11" fillId="0" borderId="3" xfId="1" applyNumberFormat="1" applyFont="1" applyBorder="1" applyAlignment="1">
      <alignment horizontal="center" vertical="center" wrapText="1"/>
    </xf>
    <xf numFmtId="43" fontId="11" fillId="0" borderId="12" xfId="1" applyNumberFormat="1" applyFont="1" applyBorder="1" applyAlignment="1">
      <alignment horizontal="center" vertical="center" wrapText="1"/>
    </xf>
    <xf numFmtId="43" fontId="11" fillId="0" borderId="8" xfId="1" applyNumberFormat="1" applyFont="1" applyBorder="1" applyAlignment="1">
      <alignment horizontal="center" vertical="center" wrapText="1"/>
    </xf>
    <xf numFmtId="43" fontId="11" fillId="0" borderId="1" xfId="1" applyNumberFormat="1" applyFont="1" applyBorder="1" applyAlignment="1">
      <alignment horizontal="center" vertical="center" wrapText="1"/>
    </xf>
    <xf numFmtId="43" fontId="11" fillId="0" borderId="12" xfId="1" applyNumberFormat="1" applyFont="1" applyBorder="1" applyAlignment="1">
      <alignment horizontal="center" vertical="center" wrapText="1"/>
    </xf>
    <xf numFmtId="43" fontId="11" fillId="0" borderId="15" xfId="1" applyNumberFormat="1" applyFont="1" applyBorder="1" applyAlignment="1">
      <alignment horizontal="center" vertical="center" wrapText="1"/>
    </xf>
    <xf numFmtId="43" fontId="11" fillId="0" borderId="7" xfId="1" applyNumberFormat="1" applyFont="1" applyBorder="1" applyAlignment="1">
      <alignment horizontal="center" vertical="center" wrapText="1"/>
    </xf>
    <xf numFmtId="43" fontId="11" fillId="0" borderId="6" xfId="1" applyNumberFormat="1" applyFont="1" applyBorder="1" applyAlignment="1">
      <alignment horizontal="center" vertical="center" wrapText="1"/>
    </xf>
    <xf numFmtId="43" fontId="11" fillId="0" borderId="16" xfId="1" applyNumberFormat="1" applyFont="1" applyBorder="1" applyAlignment="1">
      <alignment horizontal="center" vertical="center" wrapText="1"/>
    </xf>
    <xf numFmtId="43" fontId="11" fillId="0" borderId="6" xfId="1" applyNumberFormat="1" applyFont="1" applyBorder="1" applyAlignment="1">
      <alignment vertical="center" wrapText="1"/>
    </xf>
    <xf numFmtId="43" fontId="7" fillId="2" borderId="5" xfId="1" applyNumberFormat="1" applyFont="1" applyFill="1" applyBorder="1" applyAlignment="1">
      <alignment horizontal="left" vertical="center" wrapText="1"/>
    </xf>
    <xf numFmtId="43" fontId="7" fillId="2" borderId="8" xfId="1" applyNumberFormat="1" applyFont="1" applyFill="1" applyBorder="1" applyAlignment="1">
      <alignment horizontal="left" vertical="center" wrapText="1"/>
    </xf>
    <xf numFmtId="164" fontId="16" fillId="0" borderId="9" xfId="1" applyNumberFormat="1" applyFont="1" applyBorder="1" applyAlignment="1">
      <alignment horizontal="right"/>
    </xf>
    <xf numFmtId="43" fontId="11" fillId="0" borderId="5" xfId="1" applyNumberFormat="1" applyFont="1" applyBorder="1" applyAlignment="1">
      <alignment horizontal="center" vertical="center" wrapText="1"/>
    </xf>
    <xf numFmtId="43" fontId="11" fillId="0" borderId="7" xfId="1" applyNumberFormat="1" applyFont="1" applyBorder="1" applyAlignment="1">
      <alignment horizontal="center" vertical="center" wrapText="1"/>
    </xf>
    <xf numFmtId="43" fontId="7" fillId="2" borderId="5" xfId="1" applyNumberFormat="1" applyFont="1" applyFill="1" applyBorder="1" applyAlignment="1">
      <alignment horizontal="left" wrapText="1"/>
    </xf>
    <xf numFmtId="164" fontId="7" fillId="2" borderId="5" xfId="1" applyNumberFormat="1" applyFont="1" applyFill="1" applyBorder="1" applyAlignment="1">
      <alignment horizontal="right"/>
    </xf>
    <xf numFmtId="164" fontId="7" fillId="0" borderId="13" xfId="1" applyNumberFormat="1" applyFont="1" applyBorder="1" applyAlignment="1">
      <alignment horizontal="right"/>
    </xf>
    <xf numFmtId="43" fontId="7" fillId="2" borderId="8" xfId="1" applyNumberFormat="1" applyFont="1" applyFill="1" applyBorder="1" applyAlignment="1">
      <alignment horizontal="left" wrapText="1"/>
    </xf>
    <xf numFmtId="164" fontId="7" fillId="2" borderId="8" xfId="1" applyNumberFormat="1" applyFont="1" applyFill="1" applyBorder="1" applyAlignment="1">
      <alignment horizontal="right"/>
    </xf>
    <xf numFmtId="164" fontId="7" fillId="0" borderId="12" xfId="1" applyNumberFormat="1" applyFont="1" applyBorder="1" applyAlignment="1">
      <alignment horizontal="right"/>
    </xf>
    <xf numFmtId="43" fontId="7" fillId="0" borderId="7" xfId="1" applyNumberFormat="1" applyFont="1" applyBorder="1" applyAlignment="1">
      <alignment horizontal="left" wrapText="1"/>
    </xf>
    <xf numFmtId="164" fontId="7" fillId="0" borderId="7" xfId="1" applyNumberFormat="1" applyFont="1" applyBorder="1" applyAlignment="1">
      <alignment horizontal="right"/>
    </xf>
    <xf numFmtId="164" fontId="7" fillId="0" borderId="15" xfId="1" applyNumberFormat="1" applyFont="1" applyBorder="1" applyAlignment="1">
      <alignment horizontal="right"/>
    </xf>
    <xf numFmtId="43" fontId="11" fillId="0" borderId="9" xfId="1" applyNumberFormat="1" applyFont="1" applyBorder="1" applyAlignment="1">
      <alignment horizontal="left" vertical="center" wrapText="1"/>
    </xf>
    <xf numFmtId="43" fontId="7" fillId="2" borderId="8" xfId="1" applyNumberFormat="1" applyFont="1" applyFill="1" applyBorder="1"/>
    <xf numFmtId="164" fontId="7" fillId="0" borderId="5" xfId="3" applyNumberFormat="1" applyFont="1" applyFill="1" applyBorder="1" applyAlignment="1"/>
    <xf numFmtId="164" fontId="7" fillId="0" borderId="1" xfId="3" applyNumberFormat="1" applyFont="1" applyFill="1" applyBorder="1" applyAlignment="1"/>
    <xf numFmtId="164" fontId="7" fillId="0" borderId="8" xfId="3" applyNumberFormat="1" applyFont="1" applyFill="1" applyBorder="1" applyAlignment="1"/>
    <xf numFmtId="164" fontId="7" fillId="0" borderId="4" xfId="3" applyNumberFormat="1" applyFont="1" applyFill="1" applyBorder="1" applyAlignment="1"/>
    <xf numFmtId="43" fontId="7" fillId="2" borderId="7" xfId="1" applyNumberFormat="1" applyFont="1" applyFill="1" applyBorder="1"/>
    <xf numFmtId="164" fontId="7" fillId="0" borderId="7" xfId="3" applyNumberFormat="1" applyFont="1" applyFill="1" applyBorder="1" applyAlignment="1"/>
    <xf numFmtId="164" fontId="7" fillId="0" borderId="6" xfId="3" applyNumberFormat="1" applyFont="1" applyFill="1" applyBorder="1" applyAlignment="1"/>
    <xf numFmtId="164" fontId="11" fillId="0" borderId="9" xfId="1" applyNumberFormat="1" applyFont="1" applyBorder="1" applyAlignment="1">
      <alignment horizontal="center" vertical="center"/>
    </xf>
    <xf numFmtId="43" fontId="11" fillId="0" borderId="14" xfId="1" applyNumberFormat="1" applyFont="1" applyBorder="1"/>
    <xf numFmtId="43" fontId="16" fillId="0" borderId="1" xfId="1" applyNumberFormat="1" applyFont="1" applyBorder="1" applyAlignment="1">
      <alignment horizontal="center" vertical="center" wrapText="1"/>
    </xf>
    <xf numFmtId="43" fontId="11" fillId="0" borderId="13" xfId="1" applyNumberFormat="1" applyFont="1" applyBorder="1" applyAlignment="1">
      <alignment horizontal="center"/>
    </xf>
    <xf numFmtId="43" fontId="4" fillId="0" borderId="3" xfId="1" applyNumberFormat="1" applyFont="1" applyBorder="1" applyAlignment="1">
      <alignment horizontal="center" vertical="center"/>
    </xf>
    <xf numFmtId="43" fontId="11" fillId="0" borderId="1" xfId="2" applyNumberFormat="1" applyFont="1" applyBorder="1" applyAlignment="1">
      <alignment horizontal="center" vertical="top" wrapText="1"/>
    </xf>
    <xf numFmtId="43" fontId="16" fillId="0" borderId="4" xfId="1" applyNumberFormat="1" applyFont="1" applyBorder="1" applyAlignment="1">
      <alignment horizontal="center" vertical="center" wrapText="1"/>
    </xf>
    <xf numFmtId="43" fontId="11" fillId="0" borderId="12" xfId="1" applyNumberFormat="1" applyFont="1" applyBorder="1" applyAlignment="1">
      <alignment horizontal="center"/>
    </xf>
    <xf numFmtId="43" fontId="11" fillId="0" borderId="4" xfId="2" applyNumberFormat="1" applyFont="1" applyBorder="1" applyAlignment="1">
      <alignment horizontal="center" vertical="top" wrapText="1"/>
    </xf>
    <xf numFmtId="43" fontId="16" fillId="0" borderId="6" xfId="1" applyNumberFormat="1" applyFont="1" applyBorder="1" applyAlignment="1">
      <alignment horizontal="center" vertical="center" wrapText="1"/>
    </xf>
    <xf numFmtId="43" fontId="11" fillId="0" borderId="16" xfId="1" applyNumberFormat="1" applyFont="1" applyBorder="1"/>
    <xf numFmtId="43" fontId="11" fillId="0" borderId="6" xfId="1" applyNumberFormat="1" applyFont="1" applyBorder="1" applyAlignment="1">
      <alignment horizontal="center"/>
    </xf>
    <xf numFmtId="43" fontId="11" fillId="0" borderId="16" xfId="1" applyNumberFormat="1" applyFont="1" applyBorder="1" applyAlignment="1">
      <alignment horizontal="center"/>
    </xf>
    <xf numFmtId="43" fontId="11" fillId="0" borderId="6" xfId="2" applyNumberFormat="1" applyFont="1" applyBorder="1" applyAlignment="1">
      <alignment horizontal="center" vertical="top" wrapText="1"/>
    </xf>
    <xf numFmtId="43" fontId="4" fillId="0" borderId="0" xfId="4" applyNumberFormat="1" applyFont="1" applyAlignment="1">
      <alignment vertical="center" wrapText="1"/>
    </xf>
    <xf numFmtId="164" fontId="7" fillId="2" borderId="1" xfId="3" applyNumberFormat="1" applyFont="1" applyFill="1" applyBorder="1" applyAlignment="1"/>
    <xf numFmtId="164" fontId="7" fillId="0" borderId="0" xfId="3" applyNumberFormat="1" applyFont="1" applyFill="1" applyBorder="1" applyAlignment="1"/>
    <xf numFmtId="164" fontId="7" fillId="2" borderId="5" xfId="3" applyNumberFormat="1" applyFont="1" applyFill="1" applyBorder="1" applyAlignment="1"/>
    <xf numFmtId="43" fontId="4" fillId="2" borderId="0" xfId="4" applyNumberFormat="1" applyFont="1" applyFill="1" applyAlignment="1" applyProtection="1">
      <alignment vertical="center"/>
      <protection locked="0"/>
    </xf>
    <xf numFmtId="164" fontId="7" fillId="2" borderId="4" xfId="3" applyNumberFormat="1" applyFont="1" applyFill="1" applyBorder="1" applyAlignment="1"/>
    <xf numFmtId="164" fontId="7" fillId="2" borderId="8" xfId="3" applyNumberFormat="1" applyFont="1" applyFill="1" applyBorder="1" applyAlignment="1"/>
    <xf numFmtId="164" fontId="11" fillId="0" borderId="3" xfId="1" applyNumberFormat="1" applyFont="1" applyBorder="1" applyAlignment="1">
      <alignment horizontal="right"/>
    </xf>
    <xf numFmtId="43" fontId="7" fillId="0" borderId="10" xfId="3" applyFont="1" applyFill="1" applyBorder="1" applyAlignment="1">
      <alignment horizontal="center"/>
    </xf>
    <xf numFmtId="43" fontId="7" fillId="0" borderId="0" xfId="3" applyFont="1" applyFill="1" applyBorder="1" applyAlignment="1">
      <alignment horizontal="center"/>
    </xf>
    <xf numFmtId="43" fontId="7" fillId="0" borderId="0" xfId="3" applyFont="1" applyBorder="1" applyAlignment="1"/>
    <xf numFmtId="164" fontId="7" fillId="0" borderId="0" xfId="3" applyNumberFormat="1" applyFont="1" applyFill="1" applyBorder="1" applyAlignment="1">
      <alignment horizontal="right"/>
    </xf>
    <xf numFmtId="43" fontId="4" fillId="0" borderId="0" xfId="4" applyNumberFormat="1" applyFont="1" applyAlignment="1">
      <alignment vertical="center"/>
    </xf>
    <xf numFmtId="43" fontId="7" fillId="0" borderId="10" xfId="1" applyNumberFormat="1" applyFont="1" applyBorder="1" applyAlignment="1">
      <alignment horizontal="left" vertical="center"/>
    </xf>
    <xf numFmtId="43" fontId="7" fillId="0" borderId="0" xfId="1" applyNumberFormat="1" applyFont="1" applyAlignment="1">
      <alignment horizontal="left" vertical="center"/>
    </xf>
    <xf numFmtId="43" fontId="18" fillId="0" borderId="0" xfId="1" applyNumberFormat="1" applyFont="1"/>
    <xf numFmtId="49" fontId="7" fillId="0" borderId="0" xfId="1" applyNumberFormat="1" applyFont="1"/>
    <xf numFmtId="4" fontId="4" fillId="2" borderId="0" xfId="2" applyNumberFormat="1" applyFont="1" applyFill="1" applyAlignment="1">
      <alignment horizontal="left"/>
    </xf>
    <xf numFmtId="4" fontId="4" fillId="2" borderId="0" xfId="2" applyNumberFormat="1" applyFont="1" applyFill="1"/>
    <xf numFmtId="0" fontId="4" fillId="2" borderId="0" xfId="1" applyFont="1" applyFill="1" applyAlignment="1">
      <alignment vertical="center"/>
    </xf>
    <xf numFmtId="0" fontId="4" fillId="2" borderId="0" xfId="1" applyFont="1" applyFill="1"/>
    <xf numFmtId="0" fontId="4" fillId="2" borderId="0" xfId="2" applyFont="1" applyFill="1" applyAlignment="1">
      <alignment horizontal="left"/>
    </xf>
    <xf numFmtId="4" fontId="4" fillId="2" borderId="0" xfId="2" applyNumberFormat="1" applyFont="1" applyFill="1" applyAlignment="1">
      <alignment horizontal="left" vertical="center"/>
    </xf>
    <xf numFmtId="0" fontId="4" fillId="2" borderId="0" xfId="2" applyFont="1" applyFill="1"/>
    <xf numFmtId="4" fontId="4" fillId="2" borderId="0" xfId="2" applyNumberFormat="1" applyFont="1" applyFill="1" applyAlignment="1">
      <alignment vertical="center"/>
    </xf>
    <xf numFmtId="43" fontId="7" fillId="0" borderId="0" xfId="1" applyNumberFormat="1" applyFont="1" applyAlignment="1">
      <alignment horizontal="center" vertical="center"/>
    </xf>
    <xf numFmtId="43" fontId="7" fillId="0" borderId="0" xfId="1" applyNumberFormat="1" applyFont="1" applyAlignment="1">
      <alignment horizontal="right" vertical="center"/>
    </xf>
    <xf numFmtId="43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</cellXfs>
  <cellStyles count="5">
    <cellStyle name="Normal" xfId="0" builtinId="0"/>
    <cellStyle name="Normal 2" xfId="1" xr:uid="{814C2DFA-3620-474F-8A38-8C727291DEF2}"/>
    <cellStyle name="Normal 2 2" xfId="2" xr:uid="{872B5588-2C33-42EF-85C8-DD02657A8050}"/>
    <cellStyle name="Normal 4 2 3" xfId="4" xr:uid="{FA5E9315-AE89-49A2-A66A-639623F24890}"/>
    <cellStyle name="Vírgula 3" xfId="3" xr:uid="{DB83E9D4-6480-4CF1-BC80-E117FB7E9B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eliperp\Desktop\transpar&#234;ncia\rreo\2025-LRF%20-%20RREO%205&#186;%20Bimestre%20(STN).xls" TargetMode="External"/><Relationship Id="rId1" Type="http://schemas.openxmlformats.org/officeDocument/2006/relationships/externalLinkPath" Target="2025-LRF%20-%20RREO%205&#186;%20Bimestre%20(STN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REO-Anexo 01"/>
      <sheetName val="RREO-Anexo 02"/>
      <sheetName val="RREO-Anexo 03"/>
      <sheetName val="RREO-Anexo 04"/>
      <sheetName val="RREO-Anexo 06"/>
      <sheetName val="RREO-Anexo 07"/>
      <sheetName val="RREO-Anexo 08"/>
      <sheetName val="RREO-Anexo 09"/>
      <sheetName val="RREO-Anexo 10 - RPPS"/>
      <sheetName val="RREO-Anexo 11"/>
      <sheetName val="RREO-Anexo 12"/>
      <sheetName val="RREO-Anexo 13"/>
      <sheetName val="RREO-Anexo 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044CD-9335-4882-A94E-14A269547F86}">
  <dimension ref="A2:K1798"/>
  <sheetViews>
    <sheetView showGridLines="0" tabSelected="1" zoomScaleNormal="100" workbookViewId="0">
      <selection activeCell="A8" sqref="A8"/>
    </sheetView>
  </sheetViews>
  <sheetFormatPr defaultRowHeight="12.75" x14ac:dyDescent="0.2"/>
  <cols>
    <col min="1" max="1" width="78.42578125" style="2" customWidth="1"/>
    <col min="2" max="14" width="14.85546875" style="2" customWidth="1"/>
    <col min="15" max="256" width="9.140625" style="2"/>
    <col min="257" max="257" width="78.42578125" style="2" customWidth="1"/>
    <col min="258" max="270" width="14.85546875" style="2" customWidth="1"/>
    <col min="271" max="512" width="9.140625" style="2"/>
    <col min="513" max="513" width="78.42578125" style="2" customWidth="1"/>
    <col min="514" max="526" width="14.85546875" style="2" customWidth="1"/>
    <col min="527" max="768" width="9.140625" style="2"/>
    <col min="769" max="769" width="78.42578125" style="2" customWidth="1"/>
    <col min="770" max="782" width="14.85546875" style="2" customWidth="1"/>
    <col min="783" max="1024" width="9.140625" style="2"/>
    <col min="1025" max="1025" width="78.42578125" style="2" customWidth="1"/>
    <col min="1026" max="1038" width="14.85546875" style="2" customWidth="1"/>
    <col min="1039" max="1280" width="9.140625" style="2"/>
    <col min="1281" max="1281" width="78.42578125" style="2" customWidth="1"/>
    <col min="1282" max="1294" width="14.85546875" style="2" customWidth="1"/>
    <col min="1295" max="1536" width="9.140625" style="2"/>
    <col min="1537" max="1537" width="78.42578125" style="2" customWidth="1"/>
    <col min="1538" max="1550" width="14.85546875" style="2" customWidth="1"/>
    <col min="1551" max="1792" width="9.140625" style="2"/>
    <col min="1793" max="1793" width="78.42578125" style="2" customWidth="1"/>
    <col min="1794" max="1806" width="14.85546875" style="2" customWidth="1"/>
    <col min="1807" max="2048" width="9.140625" style="2"/>
    <col min="2049" max="2049" width="78.42578125" style="2" customWidth="1"/>
    <col min="2050" max="2062" width="14.85546875" style="2" customWidth="1"/>
    <col min="2063" max="2304" width="9.140625" style="2"/>
    <col min="2305" max="2305" width="78.42578125" style="2" customWidth="1"/>
    <col min="2306" max="2318" width="14.85546875" style="2" customWidth="1"/>
    <col min="2319" max="2560" width="9.140625" style="2"/>
    <col min="2561" max="2561" width="78.42578125" style="2" customWidth="1"/>
    <col min="2562" max="2574" width="14.85546875" style="2" customWidth="1"/>
    <col min="2575" max="2816" width="9.140625" style="2"/>
    <col min="2817" max="2817" width="78.42578125" style="2" customWidth="1"/>
    <col min="2818" max="2830" width="14.85546875" style="2" customWidth="1"/>
    <col min="2831" max="3072" width="9.140625" style="2"/>
    <col min="3073" max="3073" width="78.42578125" style="2" customWidth="1"/>
    <col min="3074" max="3086" width="14.85546875" style="2" customWidth="1"/>
    <col min="3087" max="3328" width="9.140625" style="2"/>
    <col min="3329" max="3329" width="78.42578125" style="2" customWidth="1"/>
    <col min="3330" max="3342" width="14.85546875" style="2" customWidth="1"/>
    <col min="3343" max="3584" width="9.140625" style="2"/>
    <col min="3585" max="3585" width="78.42578125" style="2" customWidth="1"/>
    <col min="3586" max="3598" width="14.85546875" style="2" customWidth="1"/>
    <col min="3599" max="3840" width="9.140625" style="2"/>
    <col min="3841" max="3841" width="78.42578125" style="2" customWidth="1"/>
    <col min="3842" max="3854" width="14.85546875" style="2" customWidth="1"/>
    <col min="3855" max="4096" width="9.140625" style="2"/>
    <col min="4097" max="4097" width="78.42578125" style="2" customWidth="1"/>
    <col min="4098" max="4110" width="14.85546875" style="2" customWidth="1"/>
    <col min="4111" max="4352" width="9.140625" style="2"/>
    <col min="4353" max="4353" width="78.42578125" style="2" customWidth="1"/>
    <col min="4354" max="4366" width="14.85546875" style="2" customWidth="1"/>
    <col min="4367" max="4608" width="9.140625" style="2"/>
    <col min="4609" max="4609" width="78.42578125" style="2" customWidth="1"/>
    <col min="4610" max="4622" width="14.85546875" style="2" customWidth="1"/>
    <col min="4623" max="4864" width="9.140625" style="2"/>
    <col min="4865" max="4865" width="78.42578125" style="2" customWidth="1"/>
    <col min="4866" max="4878" width="14.85546875" style="2" customWidth="1"/>
    <col min="4879" max="5120" width="9.140625" style="2"/>
    <col min="5121" max="5121" width="78.42578125" style="2" customWidth="1"/>
    <col min="5122" max="5134" width="14.85546875" style="2" customWidth="1"/>
    <col min="5135" max="5376" width="9.140625" style="2"/>
    <col min="5377" max="5377" width="78.42578125" style="2" customWidth="1"/>
    <col min="5378" max="5390" width="14.85546875" style="2" customWidth="1"/>
    <col min="5391" max="5632" width="9.140625" style="2"/>
    <col min="5633" max="5633" width="78.42578125" style="2" customWidth="1"/>
    <col min="5634" max="5646" width="14.85546875" style="2" customWidth="1"/>
    <col min="5647" max="5888" width="9.140625" style="2"/>
    <col min="5889" max="5889" width="78.42578125" style="2" customWidth="1"/>
    <col min="5890" max="5902" width="14.85546875" style="2" customWidth="1"/>
    <col min="5903" max="6144" width="9.140625" style="2"/>
    <col min="6145" max="6145" width="78.42578125" style="2" customWidth="1"/>
    <col min="6146" max="6158" width="14.85546875" style="2" customWidth="1"/>
    <col min="6159" max="6400" width="9.140625" style="2"/>
    <col min="6401" max="6401" width="78.42578125" style="2" customWidth="1"/>
    <col min="6402" max="6414" width="14.85546875" style="2" customWidth="1"/>
    <col min="6415" max="6656" width="9.140625" style="2"/>
    <col min="6657" max="6657" width="78.42578125" style="2" customWidth="1"/>
    <col min="6658" max="6670" width="14.85546875" style="2" customWidth="1"/>
    <col min="6671" max="6912" width="9.140625" style="2"/>
    <col min="6913" max="6913" width="78.42578125" style="2" customWidth="1"/>
    <col min="6914" max="6926" width="14.85546875" style="2" customWidth="1"/>
    <col min="6927" max="7168" width="9.140625" style="2"/>
    <col min="7169" max="7169" width="78.42578125" style="2" customWidth="1"/>
    <col min="7170" max="7182" width="14.85546875" style="2" customWidth="1"/>
    <col min="7183" max="7424" width="9.140625" style="2"/>
    <col min="7425" max="7425" width="78.42578125" style="2" customWidth="1"/>
    <col min="7426" max="7438" width="14.85546875" style="2" customWidth="1"/>
    <col min="7439" max="7680" width="9.140625" style="2"/>
    <col min="7681" max="7681" width="78.42578125" style="2" customWidth="1"/>
    <col min="7682" max="7694" width="14.85546875" style="2" customWidth="1"/>
    <col min="7695" max="7936" width="9.140625" style="2"/>
    <col min="7937" max="7937" width="78.42578125" style="2" customWidth="1"/>
    <col min="7938" max="7950" width="14.85546875" style="2" customWidth="1"/>
    <col min="7951" max="8192" width="9.140625" style="2"/>
    <col min="8193" max="8193" width="78.42578125" style="2" customWidth="1"/>
    <col min="8194" max="8206" width="14.85546875" style="2" customWidth="1"/>
    <col min="8207" max="8448" width="9.140625" style="2"/>
    <col min="8449" max="8449" width="78.42578125" style="2" customWidth="1"/>
    <col min="8450" max="8462" width="14.85546875" style="2" customWidth="1"/>
    <col min="8463" max="8704" width="9.140625" style="2"/>
    <col min="8705" max="8705" width="78.42578125" style="2" customWidth="1"/>
    <col min="8706" max="8718" width="14.85546875" style="2" customWidth="1"/>
    <col min="8719" max="8960" width="9.140625" style="2"/>
    <col min="8961" max="8961" width="78.42578125" style="2" customWidth="1"/>
    <col min="8962" max="8974" width="14.85546875" style="2" customWidth="1"/>
    <col min="8975" max="9216" width="9.140625" style="2"/>
    <col min="9217" max="9217" width="78.42578125" style="2" customWidth="1"/>
    <col min="9218" max="9230" width="14.85546875" style="2" customWidth="1"/>
    <col min="9231" max="9472" width="9.140625" style="2"/>
    <col min="9473" max="9473" width="78.42578125" style="2" customWidth="1"/>
    <col min="9474" max="9486" width="14.85546875" style="2" customWidth="1"/>
    <col min="9487" max="9728" width="9.140625" style="2"/>
    <col min="9729" max="9729" width="78.42578125" style="2" customWidth="1"/>
    <col min="9730" max="9742" width="14.85546875" style="2" customWidth="1"/>
    <col min="9743" max="9984" width="9.140625" style="2"/>
    <col min="9985" max="9985" width="78.42578125" style="2" customWidth="1"/>
    <col min="9986" max="9998" width="14.85546875" style="2" customWidth="1"/>
    <col min="9999" max="10240" width="9.140625" style="2"/>
    <col min="10241" max="10241" width="78.42578125" style="2" customWidth="1"/>
    <col min="10242" max="10254" width="14.85546875" style="2" customWidth="1"/>
    <col min="10255" max="10496" width="9.140625" style="2"/>
    <col min="10497" max="10497" width="78.42578125" style="2" customWidth="1"/>
    <col min="10498" max="10510" width="14.85546875" style="2" customWidth="1"/>
    <col min="10511" max="10752" width="9.140625" style="2"/>
    <col min="10753" max="10753" width="78.42578125" style="2" customWidth="1"/>
    <col min="10754" max="10766" width="14.85546875" style="2" customWidth="1"/>
    <col min="10767" max="11008" width="9.140625" style="2"/>
    <col min="11009" max="11009" width="78.42578125" style="2" customWidth="1"/>
    <col min="11010" max="11022" width="14.85546875" style="2" customWidth="1"/>
    <col min="11023" max="11264" width="9.140625" style="2"/>
    <col min="11265" max="11265" width="78.42578125" style="2" customWidth="1"/>
    <col min="11266" max="11278" width="14.85546875" style="2" customWidth="1"/>
    <col min="11279" max="11520" width="9.140625" style="2"/>
    <col min="11521" max="11521" width="78.42578125" style="2" customWidth="1"/>
    <col min="11522" max="11534" width="14.85546875" style="2" customWidth="1"/>
    <col min="11535" max="11776" width="9.140625" style="2"/>
    <col min="11777" max="11777" width="78.42578125" style="2" customWidth="1"/>
    <col min="11778" max="11790" width="14.85546875" style="2" customWidth="1"/>
    <col min="11791" max="12032" width="9.140625" style="2"/>
    <col min="12033" max="12033" width="78.42578125" style="2" customWidth="1"/>
    <col min="12034" max="12046" width="14.85546875" style="2" customWidth="1"/>
    <col min="12047" max="12288" width="9.140625" style="2"/>
    <col min="12289" max="12289" width="78.42578125" style="2" customWidth="1"/>
    <col min="12290" max="12302" width="14.85546875" style="2" customWidth="1"/>
    <col min="12303" max="12544" width="9.140625" style="2"/>
    <col min="12545" max="12545" width="78.42578125" style="2" customWidth="1"/>
    <col min="12546" max="12558" width="14.85546875" style="2" customWidth="1"/>
    <col min="12559" max="12800" width="9.140625" style="2"/>
    <col min="12801" max="12801" width="78.42578125" style="2" customWidth="1"/>
    <col min="12802" max="12814" width="14.85546875" style="2" customWidth="1"/>
    <col min="12815" max="13056" width="9.140625" style="2"/>
    <col min="13057" max="13057" width="78.42578125" style="2" customWidth="1"/>
    <col min="13058" max="13070" width="14.85546875" style="2" customWidth="1"/>
    <col min="13071" max="13312" width="9.140625" style="2"/>
    <col min="13313" max="13313" width="78.42578125" style="2" customWidth="1"/>
    <col min="13314" max="13326" width="14.85546875" style="2" customWidth="1"/>
    <col min="13327" max="13568" width="9.140625" style="2"/>
    <col min="13569" max="13569" width="78.42578125" style="2" customWidth="1"/>
    <col min="13570" max="13582" width="14.85546875" style="2" customWidth="1"/>
    <col min="13583" max="13824" width="9.140625" style="2"/>
    <col min="13825" max="13825" width="78.42578125" style="2" customWidth="1"/>
    <col min="13826" max="13838" width="14.85546875" style="2" customWidth="1"/>
    <col min="13839" max="14080" width="9.140625" style="2"/>
    <col min="14081" max="14081" width="78.42578125" style="2" customWidth="1"/>
    <col min="14082" max="14094" width="14.85546875" style="2" customWidth="1"/>
    <col min="14095" max="14336" width="9.140625" style="2"/>
    <col min="14337" max="14337" width="78.42578125" style="2" customWidth="1"/>
    <col min="14338" max="14350" width="14.85546875" style="2" customWidth="1"/>
    <col min="14351" max="14592" width="9.140625" style="2"/>
    <col min="14593" max="14593" width="78.42578125" style="2" customWidth="1"/>
    <col min="14594" max="14606" width="14.85546875" style="2" customWidth="1"/>
    <col min="14607" max="14848" width="9.140625" style="2"/>
    <col min="14849" max="14849" width="78.42578125" style="2" customWidth="1"/>
    <col min="14850" max="14862" width="14.85546875" style="2" customWidth="1"/>
    <col min="14863" max="15104" width="9.140625" style="2"/>
    <col min="15105" max="15105" width="78.42578125" style="2" customWidth="1"/>
    <col min="15106" max="15118" width="14.85546875" style="2" customWidth="1"/>
    <col min="15119" max="15360" width="9.140625" style="2"/>
    <col min="15361" max="15361" width="78.42578125" style="2" customWidth="1"/>
    <col min="15362" max="15374" width="14.85546875" style="2" customWidth="1"/>
    <col min="15375" max="15616" width="9.140625" style="2"/>
    <col min="15617" max="15617" width="78.42578125" style="2" customWidth="1"/>
    <col min="15618" max="15630" width="14.85546875" style="2" customWidth="1"/>
    <col min="15631" max="15872" width="9.140625" style="2"/>
    <col min="15873" max="15873" width="78.42578125" style="2" customWidth="1"/>
    <col min="15874" max="15886" width="14.85546875" style="2" customWidth="1"/>
    <col min="15887" max="16128" width="9.140625" style="2"/>
    <col min="16129" max="16129" width="78.42578125" style="2" customWidth="1"/>
    <col min="16130" max="16142" width="14.85546875" style="2" customWidth="1"/>
    <col min="16143" max="16384" width="9.140625" style="2"/>
  </cols>
  <sheetData>
    <row r="2" spans="1:9" ht="25.5" customHeight="1" x14ac:dyDescent="0.35">
      <c r="A2" s="1" t="s">
        <v>0</v>
      </c>
    </row>
    <row r="3" spans="1:9" ht="15.75" customHeight="1" x14ac:dyDescent="0.25">
      <c r="A3" s="3" t="s">
        <v>1</v>
      </c>
    </row>
    <row r="4" spans="1:9" ht="15.75" customHeight="1" x14ac:dyDescent="0.25">
      <c r="A4" s="3" t="s">
        <v>2</v>
      </c>
    </row>
    <row r="5" spans="1:9" ht="15.75" customHeight="1" x14ac:dyDescent="0.25">
      <c r="A5" s="3" t="s">
        <v>3</v>
      </c>
    </row>
    <row r="6" spans="1:9" ht="15.75" x14ac:dyDescent="0.25">
      <c r="A6" s="4" t="s">
        <v>4</v>
      </c>
      <c r="B6" s="5"/>
      <c r="C6" s="5"/>
      <c r="D6" s="5"/>
      <c r="E6" s="5"/>
    </row>
    <row r="8" spans="1:9" x14ac:dyDescent="0.2">
      <c r="A8" s="6" t="s">
        <v>0</v>
      </c>
      <c r="B8" s="7"/>
      <c r="C8" s="7"/>
      <c r="D8" s="7"/>
      <c r="E8" s="7"/>
      <c r="F8" s="7"/>
      <c r="G8" s="7"/>
    </row>
    <row r="9" spans="1:9" x14ac:dyDescent="0.2">
      <c r="A9" s="7" t="s">
        <v>5</v>
      </c>
      <c r="B9" s="7"/>
      <c r="C9" s="7"/>
      <c r="D9" s="7"/>
      <c r="E9" s="7"/>
      <c r="F9" s="7"/>
      <c r="G9" s="7"/>
    </row>
    <row r="10" spans="1:9" x14ac:dyDescent="0.2">
      <c r="A10" s="8" t="s">
        <v>6</v>
      </c>
      <c r="B10" s="8"/>
      <c r="C10" s="8"/>
      <c r="D10" s="8"/>
      <c r="E10" s="8"/>
      <c r="F10" s="8"/>
      <c r="G10" s="8"/>
    </row>
    <row r="11" spans="1:9" x14ac:dyDescent="0.2">
      <c r="A11" s="9" t="s">
        <v>7</v>
      </c>
      <c r="B11" s="9"/>
      <c r="C11" s="9"/>
      <c r="D11" s="9"/>
      <c r="E11" s="9"/>
      <c r="F11" s="9"/>
      <c r="G11" s="9"/>
    </row>
    <row r="12" spans="1:9" x14ac:dyDescent="0.2">
      <c r="A12" s="10" t="s">
        <v>8</v>
      </c>
      <c r="B12" s="11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I12" s="7" t="s">
        <v>9</v>
      </c>
    </row>
    <row r="13" spans="1:9" hidden="1" x14ac:dyDescent="0.2">
      <c r="A13" s="9"/>
      <c r="B13" s="9"/>
      <c r="C13" s="9"/>
      <c r="D13" s="9"/>
      <c r="E13" s="9"/>
      <c r="F13" s="9"/>
      <c r="G13" s="9"/>
    </row>
    <row r="14" spans="1:9" hidden="1" x14ac:dyDescent="0.2">
      <c r="A14" s="9"/>
      <c r="B14" s="9"/>
      <c r="C14" s="9"/>
      <c r="D14" s="9"/>
      <c r="E14" s="9"/>
      <c r="F14" s="9"/>
      <c r="G14" s="9"/>
    </row>
    <row r="16" spans="1:9" x14ac:dyDescent="0.2">
      <c r="A16" s="12" t="s">
        <v>10</v>
      </c>
      <c r="B16" s="13"/>
      <c r="C16" s="13"/>
      <c r="D16" s="13"/>
      <c r="E16" s="14" t="s">
        <v>11</v>
      </c>
    </row>
    <row r="17" spans="1:6" x14ac:dyDescent="0.2">
      <c r="A17" s="15" t="s">
        <v>12</v>
      </c>
      <c r="B17" s="16" t="s">
        <v>13</v>
      </c>
      <c r="C17" s="16" t="s">
        <v>13</v>
      </c>
      <c r="D17" s="17" t="s">
        <v>14</v>
      </c>
      <c r="E17" s="18"/>
    </row>
    <row r="18" spans="1:6" x14ac:dyDescent="0.2">
      <c r="A18" s="19"/>
      <c r="B18" s="20" t="s">
        <v>15</v>
      </c>
      <c r="C18" s="20" t="s">
        <v>16</v>
      </c>
      <c r="D18" s="21" t="str">
        <f>CONCATENATE("Até o  ", B12)</f>
        <v>Até o  Bimestre</v>
      </c>
      <c r="E18" s="16" t="s">
        <v>17</v>
      </c>
    </row>
    <row r="19" spans="1:6" x14ac:dyDescent="0.2">
      <c r="A19" s="22"/>
      <c r="B19" s="23"/>
      <c r="C19" s="24" t="s">
        <v>18</v>
      </c>
      <c r="D19" s="24" t="s">
        <v>19</v>
      </c>
      <c r="E19" s="20" t="s">
        <v>20</v>
      </c>
    </row>
    <row r="20" spans="1:6" x14ac:dyDescent="0.2">
      <c r="A20" s="25" t="s">
        <v>21</v>
      </c>
      <c r="B20" s="26">
        <f>B21+B24+B27+B30</f>
        <v>620736000</v>
      </c>
      <c r="C20" s="26">
        <f>C21+C24+C27+C30</f>
        <v>642526000</v>
      </c>
      <c r="D20" s="26">
        <f>D21+D24+D27+D30</f>
        <v>570139755.24000001</v>
      </c>
      <c r="E20" s="26">
        <f t="shared" ref="E20:E40" si="0">IF(C20&gt;0,D20/C20*100,0)</f>
        <v>88.734114298876619</v>
      </c>
    </row>
    <row r="21" spans="1:6" x14ac:dyDescent="0.2">
      <c r="A21" s="27" t="s">
        <v>22</v>
      </c>
      <c r="B21" s="28">
        <f>SUM(B22:B23)</f>
        <v>208093000</v>
      </c>
      <c r="C21" s="28">
        <f>SUM(C22:C23)</f>
        <v>208093000</v>
      </c>
      <c r="D21" s="28">
        <f>SUM(D22:D23)</f>
        <v>192170649.54999998</v>
      </c>
      <c r="E21" s="28">
        <f t="shared" si="0"/>
        <v>92.348444950094418</v>
      </c>
      <c r="F21" s="27"/>
    </row>
    <row r="22" spans="1:6" x14ac:dyDescent="0.2">
      <c r="A22" s="29" t="s">
        <v>23</v>
      </c>
      <c r="B22" s="30">
        <v>180000000</v>
      </c>
      <c r="C22" s="30">
        <v>180000000</v>
      </c>
      <c r="D22" s="30">
        <v>163303393.78999999</v>
      </c>
      <c r="E22" s="30">
        <f t="shared" si="0"/>
        <v>90.724107661111105</v>
      </c>
      <c r="F22" s="29"/>
    </row>
    <row r="23" spans="1:6" x14ac:dyDescent="0.2">
      <c r="A23" s="29" t="s">
        <v>24</v>
      </c>
      <c r="B23" s="30">
        <v>28093000</v>
      </c>
      <c r="C23" s="30">
        <v>28093000</v>
      </c>
      <c r="D23" s="30">
        <v>28867255.760000002</v>
      </c>
      <c r="E23" s="30">
        <f t="shared" si="0"/>
        <v>102.75604513579897</v>
      </c>
      <c r="F23" s="29"/>
    </row>
    <row r="24" spans="1:6" x14ac:dyDescent="0.2">
      <c r="A24" s="29" t="s">
        <v>25</v>
      </c>
      <c r="B24" s="30">
        <f>SUM(B25:B26)</f>
        <v>71293000</v>
      </c>
      <c r="C24" s="30">
        <f>SUM(C25:C26)</f>
        <v>71293000</v>
      </c>
      <c r="D24" s="30">
        <f>SUM(D25:D26)</f>
        <v>74150559.330000013</v>
      </c>
      <c r="E24" s="30">
        <f t="shared" si="0"/>
        <v>104.00819060777357</v>
      </c>
      <c r="F24" s="29"/>
    </row>
    <row r="25" spans="1:6" x14ac:dyDescent="0.2">
      <c r="A25" s="29" t="s">
        <v>26</v>
      </c>
      <c r="B25" s="30">
        <v>71000000</v>
      </c>
      <c r="C25" s="30">
        <v>71000000</v>
      </c>
      <c r="D25" s="30">
        <v>73684580.400000006</v>
      </c>
      <c r="E25" s="30">
        <f t="shared" si="0"/>
        <v>103.78109915492959</v>
      </c>
      <c r="F25" s="29"/>
    </row>
    <row r="26" spans="1:6" x14ac:dyDescent="0.2">
      <c r="A26" s="29" t="s">
        <v>27</v>
      </c>
      <c r="B26" s="30">
        <v>293000</v>
      </c>
      <c r="C26" s="30">
        <v>293000</v>
      </c>
      <c r="D26" s="30">
        <v>465978.93</v>
      </c>
      <c r="E26" s="30">
        <f t="shared" si="0"/>
        <v>159.03717747440274</v>
      </c>
      <c r="F26" s="29"/>
    </row>
    <row r="27" spans="1:6" x14ac:dyDescent="0.2">
      <c r="A27" s="29" t="s">
        <v>28</v>
      </c>
      <c r="B27" s="30">
        <f>SUM(B28:B29)</f>
        <v>234830000</v>
      </c>
      <c r="C27" s="30">
        <f>SUM(C28:C29)</f>
        <v>255910000</v>
      </c>
      <c r="D27" s="30">
        <f>SUM(D28:D29)</f>
        <v>220599956.25</v>
      </c>
      <c r="E27" s="30">
        <f t="shared" si="0"/>
        <v>86.202163358211862</v>
      </c>
      <c r="F27" s="29"/>
    </row>
    <row r="28" spans="1:6" x14ac:dyDescent="0.2">
      <c r="A28" s="29" t="s">
        <v>29</v>
      </c>
      <c r="B28" s="30">
        <v>224550000</v>
      </c>
      <c r="C28" s="30">
        <v>245630000</v>
      </c>
      <c r="D28" s="30">
        <v>208956191.72</v>
      </c>
      <c r="E28" s="30">
        <f t="shared" si="0"/>
        <v>85.069491397630586</v>
      </c>
      <c r="F28" s="29"/>
    </row>
    <row r="29" spans="1:6" x14ac:dyDescent="0.2">
      <c r="A29" s="29" t="s">
        <v>30</v>
      </c>
      <c r="B29" s="30">
        <v>10280000</v>
      </c>
      <c r="C29" s="30">
        <v>10280000</v>
      </c>
      <c r="D29" s="30">
        <v>11643764.529999999</v>
      </c>
      <c r="E29" s="30">
        <f t="shared" si="0"/>
        <v>113.26619192607004</v>
      </c>
      <c r="F29" s="29"/>
    </row>
    <row r="30" spans="1:6" x14ac:dyDescent="0.2">
      <c r="A30" s="29" t="s">
        <v>31</v>
      </c>
      <c r="B30" s="30">
        <v>106520000</v>
      </c>
      <c r="C30" s="30">
        <v>107230000</v>
      </c>
      <c r="D30" s="30">
        <v>83218590.109999999</v>
      </c>
      <c r="E30" s="30">
        <f t="shared" si="0"/>
        <v>77.607563284528581</v>
      </c>
      <c r="F30" s="29"/>
    </row>
    <row r="31" spans="1:6" x14ac:dyDescent="0.2">
      <c r="A31" s="31" t="s">
        <v>32</v>
      </c>
      <c r="B31" s="32">
        <f>SUM(B32:B37)</f>
        <v>705000000</v>
      </c>
      <c r="C31" s="32">
        <f>SUM(C32:C37)</f>
        <v>705000000</v>
      </c>
      <c r="D31" s="32">
        <f>SUM(D32:D37)</f>
        <v>615006081.25000012</v>
      </c>
      <c r="E31" s="32">
        <f t="shared" si="0"/>
        <v>87.234905141843981</v>
      </c>
    </row>
    <row r="32" spans="1:6" x14ac:dyDescent="0.2">
      <c r="A32" s="31" t="s">
        <v>33</v>
      </c>
      <c r="B32" s="32">
        <v>134000000</v>
      </c>
      <c r="C32" s="32">
        <v>134000000</v>
      </c>
      <c r="D32" s="32">
        <v>112719542.84</v>
      </c>
      <c r="E32" s="32">
        <f t="shared" si="0"/>
        <v>84.119061820895524</v>
      </c>
    </row>
    <row r="33" spans="1:10" x14ac:dyDescent="0.2">
      <c r="A33" s="31" t="s">
        <v>34</v>
      </c>
      <c r="B33" s="32">
        <v>1500000</v>
      </c>
      <c r="C33" s="32">
        <v>1500000</v>
      </c>
      <c r="D33" s="32">
        <v>3235373.3</v>
      </c>
      <c r="E33" s="32">
        <f t="shared" si="0"/>
        <v>215.69155333333333</v>
      </c>
    </row>
    <row r="34" spans="1:10" x14ac:dyDescent="0.2">
      <c r="A34" s="31" t="s">
        <v>35</v>
      </c>
      <c r="B34" s="32">
        <v>141500000</v>
      </c>
      <c r="C34" s="32">
        <v>141500000</v>
      </c>
      <c r="D34" s="32">
        <v>135930481.33000001</v>
      </c>
      <c r="E34" s="32">
        <f t="shared" si="0"/>
        <v>96.063944402826863</v>
      </c>
    </row>
    <row r="35" spans="1:10" x14ac:dyDescent="0.2">
      <c r="A35" s="31" t="s">
        <v>36</v>
      </c>
      <c r="B35" s="32">
        <v>425000000</v>
      </c>
      <c r="C35" s="32">
        <v>425000000</v>
      </c>
      <c r="D35" s="32">
        <v>360498918.20999998</v>
      </c>
      <c r="E35" s="32">
        <f t="shared" si="0"/>
        <v>84.82327487294117</v>
      </c>
    </row>
    <row r="36" spans="1:10" x14ac:dyDescent="0.2">
      <c r="A36" s="31" t="s">
        <v>37</v>
      </c>
      <c r="B36" s="32">
        <v>3000000</v>
      </c>
      <c r="C36" s="32">
        <v>3000000</v>
      </c>
      <c r="D36" s="32">
        <v>2621765.5699999998</v>
      </c>
      <c r="E36" s="32">
        <f t="shared" si="0"/>
        <v>87.392185666666663</v>
      </c>
    </row>
    <row r="37" spans="1:10" x14ac:dyDescent="0.2">
      <c r="A37" s="31" t="s">
        <v>38</v>
      </c>
      <c r="B37" s="32">
        <f>SUM(B38:B39)</f>
        <v>0</v>
      </c>
      <c r="C37" s="32">
        <f>SUM(C38:C39)</f>
        <v>0</v>
      </c>
      <c r="D37" s="32">
        <f>SUM(D38:D39)</f>
        <v>0</v>
      </c>
      <c r="E37" s="32">
        <f t="shared" si="0"/>
        <v>0</v>
      </c>
    </row>
    <row r="38" spans="1:10" x14ac:dyDescent="0.2">
      <c r="A38" s="31" t="s">
        <v>39</v>
      </c>
      <c r="B38" s="32"/>
      <c r="C38" s="32"/>
      <c r="D38" s="32"/>
      <c r="E38" s="32">
        <f t="shared" si="0"/>
        <v>0</v>
      </c>
    </row>
    <row r="39" spans="1:10" x14ac:dyDescent="0.2">
      <c r="A39" s="33" t="s">
        <v>40</v>
      </c>
      <c r="B39" s="34"/>
      <c r="C39" s="34"/>
      <c r="D39" s="34"/>
      <c r="E39" s="34">
        <f t="shared" si="0"/>
        <v>0</v>
      </c>
    </row>
    <row r="40" spans="1:10" ht="21.75" x14ac:dyDescent="0.2">
      <c r="A40" s="35" t="s">
        <v>41</v>
      </c>
      <c r="B40" s="36">
        <f>B20+B31</f>
        <v>1325736000</v>
      </c>
      <c r="C40" s="36">
        <f>C20+C31</f>
        <v>1347526000</v>
      </c>
      <c r="D40" s="36">
        <f>D20+D31</f>
        <v>1185145836.4900002</v>
      </c>
      <c r="E40" s="34">
        <f t="shared" si="0"/>
        <v>87.949756553120324</v>
      </c>
    </row>
    <row r="41" spans="1:10" x14ac:dyDescent="0.2">
      <c r="A41" s="10"/>
      <c r="B41" s="37"/>
      <c r="C41" s="10"/>
      <c r="D41" s="10"/>
      <c r="E41" s="10"/>
      <c r="F41" s="10"/>
      <c r="G41" s="10"/>
    </row>
    <row r="42" spans="1:10" ht="31.5" customHeight="1" x14ac:dyDescent="0.2">
      <c r="A42" s="38" t="s">
        <v>42</v>
      </c>
      <c r="B42" s="16" t="s">
        <v>43</v>
      </c>
      <c r="C42" s="16" t="s">
        <v>43</v>
      </c>
      <c r="D42" s="39" t="s">
        <v>44</v>
      </c>
      <c r="E42" s="40"/>
      <c r="F42" s="39" t="s">
        <v>45</v>
      </c>
      <c r="G42" s="40"/>
      <c r="H42" s="39" t="s">
        <v>46</v>
      </c>
      <c r="I42" s="40"/>
      <c r="J42" s="41" t="s">
        <v>47</v>
      </c>
    </row>
    <row r="43" spans="1:10" x14ac:dyDescent="0.2">
      <c r="A43" s="42" t="s">
        <v>48</v>
      </c>
      <c r="B43" s="20" t="s">
        <v>15</v>
      </c>
      <c r="C43" s="20" t="s">
        <v>16</v>
      </c>
      <c r="D43" s="16" t="str">
        <f>CONCATENATE("Até o  ", B12)</f>
        <v>Até o  Bimestre</v>
      </c>
      <c r="E43" s="43" t="s">
        <v>17</v>
      </c>
      <c r="F43" s="16" t="str">
        <f>CONCATENATE("Até o  ", B12)</f>
        <v>Até o  Bimestre</v>
      </c>
      <c r="G43" s="43" t="s">
        <v>17</v>
      </c>
      <c r="H43" s="16" t="str">
        <f>CONCATENATE("Até o  ", B12)</f>
        <v>Até o  Bimestre</v>
      </c>
      <c r="I43" s="43" t="s">
        <v>17</v>
      </c>
      <c r="J43" s="44"/>
    </row>
    <row r="44" spans="1:10" x14ac:dyDescent="0.2">
      <c r="A44" s="42"/>
      <c r="B44" s="45"/>
      <c r="C44" s="20" t="s">
        <v>49</v>
      </c>
      <c r="D44" s="20" t="s">
        <v>50</v>
      </c>
      <c r="E44" s="46" t="s">
        <v>51</v>
      </c>
      <c r="F44" s="20" t="s">
        <v>52</v>
      </c>
      <c r="G44" s="46" t="s">
        <v>53</v>
      </c>
      <c r="H44" s="20" t="s">
        <v>54</v>
      </c>
      <c r="I44" s="46" t="s">
        <v>55</v>
      </c>
      <c r="J44" s="47" t="s">
        <v>56</v>
      </c>
    </row>
    <row r="45" spans="1:10" x14ac:dyDescent="0.2">
      <c r="A45" s="48" t="s">
        <v>57</v>
      </c>
      <c r="B45" s="49">
        <f>SUM(B46:B47)</f>
        <v>77825000</v>
      </c>
      <c r="C45" s="49">
        <f>SUM(C46:C47)</f>
        <v>86159412.519999996</v>
      </c>
      <c r="D45" s="49">
        <f>SUM(D46:D47)</f>
        <v>61153200.129999995</v>
      </c>
      <c r="E45" s="49">
        <f t="shared" ref="E45:E66" si="1">IF(C45&gt;0,D45/C45*100,0)</f>
        <v>70.976807224404695</v>
      </c>
      <c r="F45" s="49">
        <f>SUM(F46:F47)</f>
        <v>55545854.990000002</v>
      </c>
      <c r="G45" s="26">
        <f t="shared" ref="G45:G66" si="2">IF(C45&gt;0,F45/C45*100,0)</f>
        <v>64.468702101591361</v>
      </c>
      <c r="H45" s="26">
        <f>SUM(H46:H47)</f>
        <v>49533842.119999997</v>
      </c>
      <c r="I45" s="26">
        <f t="shared" ref="I45:I66" si="3">IF(C45&gt;0,H45/C45*100,0)</f>
        <v>57.490923709004882</v>
      </c>
      <c r="J45" s="50">
        <f>SUM(J46:J47)</f>
        <v>0</v>
      </c>
    </row>
    <row r="46" spans="1:10" x14ac:dyDescent="0.2">
      <c r="A46" s="51" t="s">
        <v>58</v>
      </c>
      <c r="B46" s="52">
        <v>76872000</v>
      </c>
      <c r="C46" s="52">
        <v>82902000</v>
      </c>
      <c r="D46" s="52">
        <v>60314407.739999995</v>
      </c>
      <c r="E46" s="52">
        <f t="shared" si="1"/>
        <v>72.753863284359838</v>
      </c>
      <c r="F46" s="52">
        <v>55061726.600000001</v>
      </c>
      <c r="G46" s="32">
        <f t="shared" si="2"/>
        <v>66.417850715302407</v>
      </c>
      <c r="H46" s="32">
        <v>49059650.729999997</v>
      </c>
      <c r="I46" s="32">
        <f t="shared" si="3"/>
        <v>59.17788561192733</v>
      </c>
      <c r="J46" s="53"/>
    </row>
    <row r="47" spans="1:10" x14ac:dyDescent="0.2">
      <c r="A47" s="51" t="s">
        <v>59</v>
      </c>
      <c r="B47" s="52">
        <v>953000</v>
      </c>
      <c r="C47" s="52">
        <v>3257412.52</v>
      </c>
      <c r="D47" s="52">
        <v>838792.39</v>
      </c>
      <c r="E47" s="52">
        <f t="shared" si="1"/>
        <v>25.750266042447706</v>
      </c>
      <c r="F47" s="52">
        <v>484128.39</v>
      </c>
      <c r="G47" s="32">
        <f t="shared" si="2"/>
        <v>14.862360447979123</v>
      </c>
      <c r="H47" s="32">
        <v>474191.39</v>
      </c>
      <c r="I47" s="32">
        <f t="shared" si="3"/>
        <v>14.557302370778633</v>
      </c>
      <c r="J47" s="53"/>
    </row>
    <row r="48" spans="1:10" x14ac:dyDescent="0.2">
      <c r="A48" s="54" t="s">
        <v>60</v>
      </c>
      <c r="B48" s="55">
        <f>SUM(B49:B50)</f>
        <v>251316000</v>
      </c>
      <c r="C48" s="55">
        <f>SUM(C49:C50)</f>
        <v>294617662.07999998</v>
      </c>
      <c r="D48" s="55">
        <f>SUM(D49:D50)</f>
        <v>230615261.82999998</v>
      </c>
      <c r="E48" s="55">
        <f t="shared" si="1"/>
        <v>78.276115627914763</v>
      </c>
      <c r="F48" s="55">
        <f>SUM(F49:F50)</f>
        <v>205005497.58000001</v>
      </c>
      <c r="G48" s="32">
        <f t="shared" si="2"/>
        <v>69.583573548395478</v>
      </c>
      <c r="H48" s="32">
        <f>SUM(H49:H50)</f>
        <v>185208599.19</v>
      </c>
      <c r="I48" s="32">
        <f t="shared" si="3"/>
        <v>62.864051626242542</v>
      </c>
      <c r="J48" s="53">
        <f>SUM(J49:J50)</f>
        <v>0</v>
      </c>
    </row>
    <row r="49" spans="1:10" x14ac:dyDescent="0.2">
      <c r="A49" s="51" t="s">
        <v>58</v>
      </c>
      <c r="B49" s="52">
        <v>250312000</v>
      </c>
      <c r="C49" s="52">
        <v>290282866</v>
      </c>
      <c r="D49" s="52">
        <v>226593168.35999998</v>
      </c>
      <c r="E49" s="52">
        <f t="shared" si="1"/>
        <v>78.059436122557784</v>
      </c>
      <c r="F49" s="52">
        <v>204354962.68000001</v>
      </c>
      <c r="G49" s="32">
        <f t="shared" si="2"/>
        <v>70.398561753210757</v>
      </c>
      <c r="H49" s="32">
        <v>184745464.80000001</v>
      </c>
      <c r="I49" s="32">
        <f t="shared" si="3"/>
        <v>63.643255058670945</v>
      </c>
      <c r="J49" s="53"/>
    </row>
    <row r="50" spans="1:10" x14ac:dyDescent="0.2">
      <c r="A50" s="51" t="s">
        <v>61</v>
      </c>
      <c r="B50" s="52">
        <v>1004000</v>
      </c>
      <c r="C50" s="52">
        <v>4334796.08</v>
      </c>
      <c r="D50" s="52">
        <v>4022093.47</v>
      </c>
      <c r="E50" s="52">
        <f t="shared" si="1"/>
        <v>92.786220984125279</v>
      </c>
      <c r="F50" s="52">
        <v>650534.9</v>
      </c>
      <c r="G50" s="32">
        <f t="shared" si="2"/>
        <v>15.007278035556403</v>
      </c>
      <c r="H50" s="32">
        <v>463134.39</v>
      </c>
      <c r="I50" s="32">
        <f t="shared" si="3"/>
        <v>10.684110196943797</v>
      </c>
      <c r="J50" s="53"/>
    </row>
    <row r="51" spans="1:10" x14ac:dyDescent="0.2">
      <c r="A51" s="54" t="s">
        <v>62</v>
      </c>
      <c r="B51" s="55">
        <f>SUM(B52:B53)</f>
        <v>28060000</v>
      </c>
      <c r="C51" s="55">
        <f>SUM(C52:C53)</f>
        <v>28104000</v>
      </c>
      <c r="D51" s="55">
        <f>SUM(D52:D53)</f>
        <v>19351628.989999998</v>
      </c>
      <c r="E51" s="55">
        <f t="shared" si="1"/>
        <v>68.857205344434945</v>
      </c>
      <c r="F51" s="55">
        <f>SUM(F52:F53)</f>
        <v>16321995.210000001</v>
      </c>
      <c r="G51" s="32">
        <f t="shared" si="2"/>
        <v>58.077125000000009</v>
      </c>
      <c r="H51" s="32">
        <f>SUM(H52:H53)</f>
        <v>14754641.630000001</v>
      </c>
      <c r="I51" s="32">
        <f t="shared" si="3"/>
        <v>52.50014812838031</v>
      </c>
      <c r="J51" s="53">
        <f>SUM(J52:J53)</f>
        <v>0</v>
      </c>
    </row>
    <row r="52" spans="1:10" x14ac:dyDescent="0.2">
      <c r="A52" s="51" t="s">
        <v>58</v>
      </c>
      <c r="B52" s="52">
        <v>28007000</v>
      </c>
      <c r="C52" s="52">
        <v>28051000</v>
      </c>
      <c r="D52" s="52">
        <v>19303824.989999998</v>
      </c>
      <c r="E52" s="52">
        <f t="shared" si="1"/>
        <v>68.816887062849801</v>
      </c>
      <c r="F52" s="52">
        <v>16274191.210000001</v>
      </c>
      <c r="G52" s="32">
        <f t="shared" si="2"/>
        <v>58.016438665288227</v>
      </c>
      <c r="H52" s="32">
        <v>14706837.630000001</v>
      </c>
      <c r="I52" s="32">
        <f t="shared" si="3"/>
        <v>52.428924565969126</v>
      </c>
      <c r="J52" s="53"/>
    </row>
    <row r="53" spans="1:10" x14ac:dyDescent="0.2">
      <c r="A53" s="51" t="s">
        <v>61</v>
      </c>
      <c r="B53" s="52">
        <v>53000</v>
      </c>
      <c r="C53" s="52">
        <v>53000</v>
      </c>
      <c r="D53" s="52">
        <v>47804</v>
      </c>
      <c r="E53" s="52">
        <f t="shared" si="1"/>
        <v>90.196226415094344</v>
      </c>
      <c r="F53" s="52">
        <v>47804</v>
      </c>
      <c r="G53" s="32">
        <f t="shared" si="2"/>
        <v>90.196226415094344</v>
      </c>
      <c r="H53" s="32">
        <v>47804</v>
      </c>
      <c r="I53" s="32">
        <f t="shared" si="3"/>
        <v>90.196226415094344</v>
      </c>
      <c r="J53" s="53"/>
    </row>
    <row r="54" spans="1:10" x14ac:dyDescent="0.2">
      <c r="A54" s="54" t="s">
        <v>63</v>
      </c>
      <c r="B54" s="55">
        <f>SUM(B55:B56)</f>
        <v>2276000</v>
      </c>
      <c r="C54" s="55">
        <f>SUM(C55:C56)</f>
        <v>2276000</v>
      </c>
      <c r="D54" s="55">
        <f>SUM(D55:D56)</f>
        <v>1234311.17</v>
      </c>
      <c r="E54" s="55">
        <f t="shared" si="1"/>
        <v>54.231597978910365</v>
      </c>
      <c r="F54" s="55">
        <f>SUM(F55:F56)</f>
        <v>1234311.17</v>
      </c>
      <c r="G54" s="32">
        <f t="shared" si="2"/>
        <v>54.231597978910365</v>
      </c>
      <c r="H54" s="32">
        <f>SUM(H55:H56)</f>
        <v>1156346.3899999999</v>
      </c>
      <c r="I54" s="32">
        <f t="shared" si="3"/>
        <v>50.806080404217923</v>
      </c>
      <c r="J54" s="53">
        <f>SUM(J55:J56)</f>
        <v>0</v>
      </c>
    </row>
    <row r="55" spans="1:10" x14ac:dyDescent="0.2">
      <c r="A55" s="51" t="s">
        <v>58</v>
      </c>
      <c r="B55" s="52">
        <v>2276000</v>
      </c>
      <c r="C55" s="52">
        <v>2276000</v>
      </c>
      <c r="D55" s="52">
        <v>1234311.17</v>
      </c>
      <c r="E55" s="52">
        <f t="shared" si="1"/>
        <v>54.231597978910365</v>
      </c>
      <c r="F55" s="52">
        <v>1234311.17</v>
      </c>
      <c r="G55" s="32">
        <f t="shared" si="2"/>
        <v>54.231597978910365</v>
      </c>
      <c r="H55" s="32">
        <v>1156346.3899999999</v>
      </c>
      <c r="I55" s="32">
        <f t="shared" si="3"/>
        <v>50.806080404217923</v>
      </c>
      <c r="J55" s="53"/>
    </row>
    <row r="56" spans="1:10" x14ac:dyDescent="0.2">
      <c r="A56" s="51" t="s">
        <v>61</v>
      </c>
      <c r="B56" s="52"/>
      <c r="C56" s="52"/>
      <c r="D56" s="52"/>
      <c r="E56" s="52">
        <f t="shared" si="1"/>
        <v>0</v>
      </c>
      <c r="F56" s="52"/>
      <c r="G56" s="32">
        <f t="shared" si="2"/>
        <v>0</v>
      </c>
      <c r="H56" s="32"/>
      <c r="I56" s="32">
        <f t="shared" si="3"/>
        <v>0</v>
      </c>
      <c r="J56" s="53"/>
    </row>
    <row r="57" spans="1:10" x14ac:dyDescent="0.2">
      <c r="A57" s="54" t="s">
        <v>64</v>
      </c>
      <c r="B57" s="55">
        <f>SUM(B58:B59)</f>
        <v>7598000</v>
      </c>
      <c r="C57" s="55">
        <f>SUM(C58:C59)</f>
        <v>7868000</v>
      </c>
      <c r="D57" s="55">
        <f>SUM(D58:D59)</f>
        <v>6013802.3900000006</v>
      </c>
      <c r="E57" s="55">
        <f t="shared" si="1"/>
        <v>76.433685688866305</v>
      </c>
      <c r="F57" s="55">
        <f>SUM(F58:F59)</f>
        <v>5792454.3300000001</v>
      </c>
      <c r="G57" s="32">
        <f t="shared" si="2"/>
        <v>73.620415988815452</v>
      </c>
      <c r="H57" s="32">
        <f>SUM(H58:H59)</f>
        <v>5211513.59</v>
      </c>
      <c r="I57" s="32">
        <f t="shared" si="3"/>
        <v>66.236827529232329</v>
      </c>
      <c r="J57" s="53">
        <f>SUM(J58:J59)</f>
        <v>0</v>
      </c>
    </row>
    <row r="58" spans="1:10" x14ac:dyDescent="0.2">
      <c r="A58" s="51" t="s">
        <v>58</v>
      </c>
      <c r="B58" s="52">
        <v>7485000</v>
      </c>
      <c r="C58" s="52">
        <v>7755000</v>
      </c>
      <c r="D58" s="52">
        <v>5956963.2400000002</v>
      </c>
      <c r="E58" s="52">
        <f t="shared" si="1"/>
        <v>76.814484074790457</v>
      </c>
      <c r="F58" s="52">
        <v>5783914.8300000001</v>
      </c>
      <c r="G58" s="32">
        <f t="shared" si="2"/>
        <v>74.583041005802713</v>
      </c>
      <c r="H58" s="32">
        <v>5202974.09</v>
      </c>
      <c r="I58" s="32">
        <f t="shared" si="3"/>
        <v>67.091864474532557</v>
      </c>
      <c r="J58" s="53"/>
    </row>
    <row r="59" spans="1:10" x14ac:dyDescent="0.2">
      <c r="A59" s="51" t="s">
        <v>61</v>
      </c>
      <c r="B59" s="52">
        <v>113000</v>
      </c>
      <c r="C59" s="52">
        <v>113000</v>
      </c>
      <c r="D59" s="52">
        <v>56839.15</v>
      </c>
      <c r="E59" s="52">
        <f t="shared" si="1"/>
        <v>50.300132743362838</v>
      </c>
      <c r="F59" s="52">
        <v>8539.5</v>
      </c>
      <c r="G59" s="32">
        <f t="shared" si="2"/>
        <v>7.5570796460176988</v>
      </c>
      <c r="H59" s="32">
        <v>8539.5</v>
      </c>
      <c r="I59" s="32">
        <f t="shared" si="3"/>
        <v>7.5570796460176988</v>
      </c>
      <c r="J59" s="53"/>
    </row>
    <row r="60" spans="1:10" x14ac:dyDescent="0.2">
      <c r="A60" s="54" t="s">
        <v>65</v>
      </c>
      <c r="B60" s="55">
        <f>SUM(B61:B62)</f>
        <v>0</v>
      </c>
      <c r="C60" s="55">
        <f>SUM(C61:C62)</f>
        <v>0</v>
      </c>
      <c r="D60" s="55">
        <f>SUM(D61:D62)</f>
        <v>0</v>
      </c>
      <c r="E60" s="55">
        <f t="shared" si="1"/>
        <v>0</v>
      </c>
      <c r="F60" s="55">
        <f>SUM(F61:F62)</f>
        <v>0</v>
      </c>
      <c r="G60" s="32">
        <f t="shared" si="2"/>
        <v>0</v>
      </c>
      <c r="H60" s="32">
        <f>SUM(H61:H62)</f>
        <v>0</v>
      </c>
      <c r="I60" s="32">
        <f t="shared" si="3"/>
        <v>0</v>
      </c>
      <c r="J60" s="53">
        <f>SUM(J61:J62)</f>
        <v>0</v>
      </c>
    </row>
    <row r="61" spans="1:10" x14ac:dyDescent="0.2">
      <c r="A61" s="51" t="s">
        <v>58</v>
      </c>
      <c r="B61" s="52"/>
      <c r="C61" s="52"/>
      <c r="D61" s="52"/>
      <c r="E61" s="52">
        <f t="shared" si="1"/>
        <v>0</v>
      </c>
      <c r="F61" s="52"/>
      <c r="G61" s="32">
        <f t="shared" si="2"/>
        <v>0</v>
      </c>
      <c r="H61" s="32"/>
      <c r="I61" s="32">
        <f t="shared" si="3"/>
        <v>0</v>
      </c>
      <c r="J61" s="53"/>
    </row>
    <row r="62" spans="1:10" x14ac:dyDescent="0.2">
      <c r="A62" s="51" t="s">
        <v>61</v>
      </c>
      <c r="B62" s="52"/>
      <c r="C62" s="52"/>
      <c r="D62" s="52"/>
      <c r="E62" s="52">
        <f t="shared" si="1"/>
        <v>0</v>
      </c>
      <c r="F62" s="52"/>
      <c r="G62" s="32">
        <f t="shared" si="2"/>
        <v>0</v>
      </c>
      <c r="H62" s="32"/>
      <c r="I62" s="32">
        <f t="shared" si="3"/>
        <v>0</v>
      </c>
      <c r="J62" s="53"/>
    </row>
    <row r="63" spans="1:10" x14ac:dyDescent="0.2">
      <c r="A63" s="54" t="s">
        <v>66</v>
      </c>
      <c r="B63" s="55">
        <f>SUM(B64:B65)</f>
        <v>24432000</v>
      </c>
      <c r="C63" s="55">
        <f>SUM(C64:C65)</f>
        <v>38181951.5</v>
      </c>
      <c r="D63" s="55">
        <f>SUM(D64:D65)</f>
        <v>28936964.050000001</v>
      </c>
      <c r="E63" s="55">
        <f t="shared" si="1"/>
        <v>75.787022174599954</v>
      </c>
      <c r="F63" s="55">
        <f>SUM(F64:F65)</f>
        <v>25494151.300000001</v>
      </c>
      <c r="G63" s="32">
        <f t="shared" si="2"/>
        <v>66.770163122751853</v>
      </c>
      <c r="H63" s="32">
        <f>SUM(H64:H65)</f>
        <v>22874247.59</v>
      </c>
      <c r="I63" s="32">
        <f t="shared" si="3"/>
        <v>59.90853450746225</v>
      </c>
      <c r="J63" s="53">
        <f>SUM(J64:J65)</f>
        <v>0</v>
      </c>
    </row>
    <row r="64" spans="1:10" x14ac:dyDescent="0.2">
      <c r="A64" s="51" t="s">
        <v>58</v>
      </c>
      <c r="B64" s="52">
        <v>23962000</v>
      </c>
      <c r="C64" s="52">
        <v>37711951.5</v>
      </c>
      <c r="D64" s="52">
        <v>28670712.109999999</v>
      </c>
      <c r="E64" s="52">
        <f t="shared" si="1"/>
        <v>76.025532940134383</v>
      </c>
      <c r="F64" s="52">
        <v>25453405.359999999</v>
      </c>
      <c r="G64" s="32">
        <f t="shared" si="2"/>
        <v>67.49426732795834</v>
      </c>
      <c r="H64" s="32">
        <v>22833501.649999999</v>
      </c>
      <c r="I64" s="32">
        <f t="shared" si="3"/>
        <v>60.54712297240836</v>
      </c>
      <c r="J64" s="53"/>
    </row>
    <row r="65" spans="1:10" x14ac:dyDescent="0.2">
      <c r="A65" s="56" t="s">
        <v>61</v>
      </c>
      <c r="B65" s="57">
        <v>470000</v>
      </c>
      <c r="C65" s="57">
        <v>470000</v>
      </c>
      <c r="D65" s="57">
        <v>266251.94</v>
      </c>
      <c r="E65" s="57">
        <f t="shared" si="1"/>
        <v>56.64934893617022</v>
      </c>
      <c r="F65" s="57">
        <v>40745.94</v>
      </c>
      <c r="G65" s="34">
        <f t="shared" si="2"/>
        <v>8.6693489361702145</v>
      </c>
      <c r="H65" s="34">
        <v>40745.94</v>
      </c>
      <c r="I65" s="34">
        <f t="shared" si="3"/>
        <v>8.6693489361702145</v>
      </c>
      <c r="J65" s="58"/>
    </row>
    <row r="66" spans="1:10" x14ac:dyDescent="0.2">
      <c r="A66" s="59" t="s">
        <v>67</v>
      </c>
      <c r="B66" s="60">
        <f>B45+B48+B51+B54+B57+B60+B63</f>
        <v>391507000</v>
      </c>
      <c r="C66" s="60">
        <f>C45+C48+C51+C54+C57+C60+C63</f>
        <v>457207026.09999996</v>
      </c>
      <c r="D66" s="60">
        <f>D45+D48+D51+D54+D57+D60+D63</f>
        <v>347305168.56</v>
      </c>
      <c r="E66" s="60">
        <f t="shared" si="1"/>
        <v>75.962342819298172</v>
      </c>
      <c r="F66" s="60">
        <f>F45+F48+F51+F54+F57+F60+F63</f>
        <v>309394264.58000004</v>
      </c>
      <c r="G66" s="60">
        <f t="shared" si="2"/>
        <v>67.670496496772898</v>
      </c>
      <c r="H66" s="60">
        <f>H45+H48+H51+H54+H57+H60+H63</f>
        <v>278739190.50999999</v>
      </c>
      <c r="I66" s="60">
        <f t="shared" si="3"/>
        <v>60.965640201914653</v>
      </c>
      <c r="J66" s="60">
        <f>J45+J48+J51+J54+J57+J60+J63</f>
        <v>0</v>
      </c>
    </row>
    <row r="67" spans="1:10" x14ac:dyDescent="0.2">
      <c r="A67" s="10"/>
      <c r="B67" s="37"/>
      <c r="C67" s="10"/>
      <c r="D67" s="10"/>
      <c r="E67" s="10"/>
      <c r="F67" s="10"/>
      <c r="G67" s="10"/>
    </row>
    <row r="68" spans="1:10" x14ac:dyDescent="0.2">
      <c r="A68" s="10"/>
      <c r="B68" s="37"/>
      <c r="C68" s="10"/>
      <c r="D68" s="10"/>
      <c r="E68" s="10"/>
      <c r="F68" s="10"/>
      <c r="G68" s="10"/>
    </row>
    <row r="69" spans="1:10" x14ac:dyDescent="0.2">
      <c r="A69" s="10"/>
      <c r="B69" s="37"/>
      <c r="C69" s="10"/>
      <c r="D69" s="10"/>
      <c r="E69" s="10"/>
      <c r="F69" s="10"/>
      <c r="G69" s="10"/>
    </row>
    <row r="70" spans="1:10" x14ac:dyDescent="0.2">
      <c r="A70" s="10"/>
      <c r="B70" s="37"/>
      <c r="C70" s="10"/>
      <c r="D70" s="10"/>
      <c r="E70" s="10"/>
      <c r="F70" s="10"/>
      <c r="G70" s="10"/>
    </row>
    <row r="71" spans="1:10" x14ac:dyDescent="0.2">
      <c r="A71" s="10"/>
      <c r="B71" s="37"/>
      <c r="C71" s="10"/>
      <c r="D71" s="10"/>
      <c r="E71" s="10"/>
      <c r="F71" s="10"/>
      <c r="G71" s="10"/>
    </row>
    <row r="72" spans="1:10" x14ac:dyDescent="0.2">
      <c r="A72" s="10"/>
      <c r="B72" s="37"/>
      <c r="C72" s="10"/>
      <c r="D72" s="10"/>
      <c r="E72" s="10"/>
      <c r="F72" s="10"/>
      <c r="G72" s="10"/>
    </row>
    <row r="73" spans="1:10" x14ac:dyDescent="0.2">
      <c r="A73" s="15" t="s">
        <v>68</v>
      </c>
      <c r="B73" s="15" t="s">
        <v>44</v>
      </c>
      <c r="C73" s="15" t="s">
        <v>45</v>
      </c>
      <c r="D73" s="15" t="s">
        <v>46</v>
      </c>
    </row>
    <row r="74" spans="1:10" x14ac:dyDescent="0.2">
      <c r="A74" s="19"/>
      <c r="B74" s="19"/>
      <c r="C74" s="19"/>
      <c r="D74" s="19"/>
    </row>
    <row r="75" spans="1:10" ht="13.5" thickBot="1" x14ac:dyDescent="0.25">
      <c r="A75" s="22"/>
      <c r="B75" s="20" t="s">
        <v>50</v>
      </c>
      <c r="C75" s="20" t="s">
        <v>52</v>
      </c>
      <c r="D75" s="20" t="s">
        <v>54</v>
      </c>
    </row>
    <row r="76" spans="1:10" x14ac:dyDescent="0.2">
      <c r="A76" s="61" t="s">
        <v>69</v>
      </c>
      <c r="B76" s="62">
        <f>D66</f>
        <v>347305168.56</v>
      </c>
      <c r="C76" s="63">
        <f>F66</f>
        <v>309394264.58000004</v>
      </c>
      <c r="D76" s="62">
        <f>H66</f>
        <v>278739190.50999999</v>
      </c>
    </row>
    <row r="77" spans="1:10" ht="25.5" x14ac:dyDescent="0.2">
      <c r="A77" s="64" t="s">
        <v>70</v>
      </c>
      <c r="B77" s="65">
        <f>IF(E77-(D66-F66)+J66&gt;0,E77-(D66-F66)+J66,0)</f>
        <v>0</v>
      </c>
      <c r="C77" s="66">
        <f>B77-J66</f>
        <v>0</v>
      </c>
      <c r="D77" s="65"/>
      <c r="E77" s="67">
        <v>37239784.969999999</v>
      </c>
    </row>
    <row r="78" spans="1:10" ht="25.5" x14ac:dyDescent="0.2">
      <c r="A78" s="64" t="s">
        <v>71</v>
      </c>
      <c r="B78" s="65"/>
      <c r="C78" s="66"/>
      <c r="D78" s="65"/>
    </row>
    <row r="79" spans="1:10" ht="25.5" x14ac:dyDescent="0.2">
      <c r="A79" s="68" t="s">
        <v>72</v>
      </c>
      <c r="B79" s="32"/>
      <c r="C79" s="69"/>
      <c r="D79" s="32"/>
    </row>
    <row r="80" spans="1:10" x14ac:dyDescent="0.2">
      <c r="A80" s="59" t="s">
        <v>73</v>
      </c>
      <c r="B80" s="70">
        <f>B76-B77-B78-B79</f>
        <v>347305168.56</v>
      </c>
      <c r="C80" s="70">
        <f>C76-C77-C78-C79</f>
        <v>309394264.58000004</v>
      </c>
      <c r="D80" s="70">
        <f>D76-D77-D78-D79</f>
        <v>278739190.50999999</v>
      </c>
    </row>
    <row r="81" spans="1:11" x14ac:dyDescent="0.2">
      <c r="A81" s="71" t="s">
        <v>74</v>
      </c>
      <c r="B81" s="72">
        <f>ROUND(D40*15/100,2)</f>
        <v>177771875.47</v>
      </c>
      <c r="C81" s="72">
        <f>ROUND(D40*15/100,2)</f>
        <v>177771875.47</v>
      </c>
      <c r="D81" s="72">
        <f>ROUND(D40*15/100,2)</f>
        <v>177771875.47</v>
      </c>
      <c r="E81" s="10"/>
    </row>
    <row r="82" spans="1:11" x14ac:dyDescent="0.2">
      <c r="A82" s="73" t="s">
        <v>75</v>
      </c>
      <c r="B82" s="74">
        <f>ROUND(D41*15/100,2)</f>
        <v>0</v>
      </c>
      <c r="C82" s="74">
        <f>ROUND(D41*15/100,2)</f>
        <v>0</v>
      </c>
      <c r="D82" s="74">
        <f>ROUND(D41*15/100,2)</f>
        <v>0</v>
      </c>
      <c r="E82" s="10"/>
    </row>
    <row r="83" spans="1:11" x14ac:dyDescent="0.2">
      <c r="A83" s="73" t="s">
        <v>76</v>
      </c>
      <c r="B83" s="74">
        <f>B80-B81</f>
        <v>169533293.09</v>
      </c>
      <c r="C83" s="74">
        <f>C80-C81</f>
        <v>131622389.11000004</v>
      </c>
      <c r="D83" s="74">
        <f>D80-D81</f>
        <v>100967315.03999999</v>
      </c>
      <c r="E83" s="10"/>
    </row>
    <row r="84" spans="1:11" x14ac:dyDescent="0.2">
      <c r="A84" s="75" t="s">
        <v>77</v>
      </c>
      <c r="B84" s="76">
        <f>IF(B83&lt;0,B83*-1*100,0)</f>
        <v>0</v>
      </c>
      <c r="C84" s="77"/>
      <c r="D84" s="78"/>
      <c r="E84" s="10"/>
    </row>
    <row r="85" spans="1:11" ht="42.75" x14ac:dyDescent="0.2">
      <c r="A85" s="79" t="s">
        <v>78</v>
      </c>
      <c r="B85" s="60">
        <f>IF(D40&gt;0,B80/D40*100,0)</f>
        <v>29.304846531680862</v>
      </c>
      <c r="C85" s="60">
        <f>IF(D40&gt;0,C80/D40*100,0)</f>
        <v>26.10600780544619</v>
      </c>
      <c r="D85" s="60">
        <f>IF(D40&gt;0,D80/D40*100,0)</f>
        <v>23.519400054218718</v>
      </c>
      <c r="E85" s="10"/>
    </row>
    <row r="86" spans="1:11" x14ac:dyDescent="0.2">
      <c r="A86" s="10"/>
      <c r="B86" s="37"/>
      <c r="C86" s="10"/>
      <c r="D86" s="10"/>
      <c r="E86" s="10"/>
      <c r="F86" s="10"/>
      <c r="G86" s="10"/>
    </row>
    <row r="87" spans="1:11" ht="31.5" customHeight="1" x14ac:dyDescent="0.2">
      <c r="A87" s="80" t="s">
        <v>79</v>
      </c>
      <c r="B87" s="15" t="s">
        <v>80</v>
      </c>
      <c r="C87" s="81" t="s">
        <v>81</v>
      </c>
      <c r="D87" s="82"/>
      <c r="E87" s="83"/>
      <c r="F87" s="15" t="s">
        <v>82</v>
      </c>
    </row>
    <row r="88" spans="1:11" x14ac:dyDescent="0.2">
      <c r="A88" s="84"/>
      <c r="B88" s="19"/>
      <c r="C88" s="85" t="s">
        <v>83</v>
      </c>
      <c r="D88" s="86" t="s">
        <v>84</v>
      </c>
      <c r="E88" s="87" t="s">
        <v>85</v>
      </c>
      <c r="F88" s="19"/>
    </row>
    <row r="89" spans="1:11" x14ac:dyDescent="0.2">
      <c r="A89" s="88"/>
      <c r="B89" s="89" t="s">
        <v>86</v>
      </c>
      <c r="C89" s="89" t="s">
        <v>87</v>
      </c>
      <c r="D89" s="90" t="s">
        <v>88</v>
      </c>
      <c r="E89" s="91" t="s">
        <v>89</v>
      </c>
      <c r="F89" s="92" t="s">
        <v>90</v>
      </c>
    </row>
    <row r="90" spans="1:11" x14ac:dyDescent="0.2">
      <c r="A90" s="93" t="s">
        <v>91</v>
      </c>
      <c r="B90" s="77"/>
      <c r="C90" s="77"/>
      <c r="D90" s="77"/>
      <c r="E90" s="77"/>
      <c r="F90" s="50">
        <f>B84</f>
        <v>0</v>
      </c>
    </row>
    <row r="91" spans="1:11" x14ac:dyDescent="0.2">
      <c r="A91" s="94" t="s">
        <v>92</v>
      </c>
      <c r="B91" s="66"/>
      <c r="C91" s="66"/>
      <c r="D91" s="53"/>
      <c r="E91" s="53"/>
      <c r="F91" s="53"/>
    </row>
    <row r="92" spans="1:11" x14ac:dyDescent="0.2">
      <c r="A92" s="94" t="s">
        <v>93</v>
      </c>
      <c r="B92" s="66"/>
      <c r="C92" s="66"/>
      <c r="D92" s="53"/>
      <c r="E92" s="53"/>
      <c r="F92" s="53"/>
    </row>
    <row r="93" spans="1:11" x14ac:dyDescent="0.2">
      <c r="A93" s="59" t="s">
        <v>94</v>
      </c>
      <c r="B93" s="95">
        <f>B91+B92</f>
        <v>0</v>
      </c>
      <c r="C93" s="95">
        <f>C91+C92</f>
        <v>0</v>
      </c>
      <c r="D93" s="95">
        <f>D91+D92</f>
        <v>0</v>
      </c>
      <c r="E93" s="95">
        <f>E91+E92</f>
        <v>0</v>
      </c>
      <c r="F93" s="95">
        <f>F91+F92</f>
        <v>0</v>
      </c>
    </row>
    <row r="94" spans="1:11" x14ac:dyDescent="0.2">
      <c r="A94" s="10"/>
      <c r="B94" s="37"/>
      <c r="C94" s="10"/>
      <c r="D94" s="10"/>
      <c r="E94" s="10"/>
      <c r="F94" s="10"/>
      <c r="G94" s="10"/>
    </row>
    <row r="95" spans="1:11" ht="21" customHeight="1" x14ac:dyDescent="0.2">
      <c r="A95" s="81" t="s">
        <v>95</v>
      </c>
      <c r="B95" s="82"/>
      <c r="C95" s="82"/>
      <c r="D95" s="82"/>
      <c r="E95" s="82"/>
      <c r="F95" s="82"/>
      <c r="G95" s="82"/>
      <c r="H95" s="82"/>
      <c r="I95" s="82"/>
      <c r="J95" s="82"/>
      <c r="K95" s="83"/>
    </row>
    <row r="96" spans="1:11" ht="71.25" customHeight="1" x14ac:dyDescent="0.2">
      <c r="A96" s="96" t="s">
        <v>96</v>
      </c>
      <c r="B96" s="86" t="s">
        <v>97</v>
      </c>
      <c r="C96" s="86" t="s">
        <v>98</v>
      </c>
      <c r="D96" s="86" t="s">
        <v>99</v>
      </c>
      <c r="E96" s="86" t="s">
        <v>100</v>
      </c>
      <c r="F96" s="86" t="s">
        <v>101</v>
      </c>
      <c r="G96" s="86" t="s">
        <v>102</v>
      </c>
      <c r="H96" s="86" t="s">
        <v>103</v>
      </c>
      <c r="I96" s="86" t="s">
        <v>104</v>
      </c>
      <c r="J96" s="86" t="s">
        <v>105</v>
      </c>
      <c r="K96" s="86" t="s">
        <v>106</v>
      </c>
    </row>
    <row r="97" spans="1:11" ht="27" customHeight="1" x14ac:dyDescent="0.2">
      <c r="A97" s="97"/>
      <c r="B97" s="89" t="s">
        <v>107</v>
      </c>
      <c r="C97" s="89" t="s">
        <v>108</v>
      </c>
      <c r="D97" s="89" t="s">
        <v>109</v>
      </c>
      <c r="E97" s="89" t="s">
        <v>110</v>
      </c>
      <c r="F97" s="89" t="s">
        <v>111</v>
      </c>
      <c r="G97" s="89" t="s">
        <v>112</v>
      </c>
      <c r="H97" s="89" t="s">
        <v>113</v>
      </c>
      <c r="I97" s="89" t="s">
        <v>114</v>
      </c>
      <c r="J97" s="89" t="s">
        <v>115</v>
      </c>
      <c r="K97" s="90" t="s">
        <v>116</v>
      </c>
    </row>
    <row r="98" spans="1:11" x14ac:dyDescent="0.2">
      <c r="A98" s="98" t="s">
        <v>117</v>
      </c>
      <c r="B98" s="99">
        <f>B81</f>
        <v>177771875.47</v>
      </c>
      <c r="C98" s="62">
        <f>B80</f>
        <v>347305168.56</v>
      </c>
      <c r="D98" s="62">
        <f>IF(B84&gt;0,B84,0)</f>
        <v>0</v>
      </c>
      <c r="E98" s="62">
        <f>D66-H66</f>
        <v>68565978.050000012</v>
      </c>
      <c r="F98" s="62">
        <f>B77</f>
        <v>0</v>
      </c>
      <c r="G98" s="50">
        <f t="shared" ref="G98:G103" si="4">E98-D98-F98</f>
        <v>68565978.050000012</v>
      </c>
      <c r="H98" s="77"/>
      <c r="I98" s="72">
        <f>E98</f>
        <v>68565978.050000012</v>
      </c>
      <c r="J98" s="78"/>
      <c r="K98" s="100">
        <f>D98-J98</f>
        <v>0</v>
      </c>
    </row>
    <row r="99" spans="1:11" x14ac:dyDescent="0.2">
      <c r="A99" s="101" t="s">
        <v>118</v>
      </c>
      <c r="B99" s="102"/>
      <c r="C99" s="65"/>
      <c r="D99" s="65"/>
      <c r="E99" s="65">
        <v>18413324.09</v>
      </c>
      <c r="F99" s="65"/>
      <c r="G99" s="53">
        <f t="shared" si="4"/>
        <v>18413324.09</v>
      </c>
      <c r="H99" s="74">
        <v>17177025.460000001</v>
      </c>
      <c r="I99" s="74">
        <f>SUM(E99-H99-J99)</f>
        <v>210537.15999999898</v>
      </c>
      <c r="J99" s="74">
        <v>1025761.47</v>
      </c>
      <c r="K99" s="103">
        <v>0</v>
      </c>
    </row>
    <row r="100" spans="1:11" x14ac:dyDescent="0.2">
      <c r="A100" s="101" t="s">
        <v>119</v>
      </c>
      <c r="B100" s="102"/>
      <c r="C100" s="65"/>
      <c r="D100" s="65"/>
      <c r="E100" s="65">
        <v>15586270.219999999</v>
      </c>
      <c r="F100" s="65"/>
      <c r="G100" s="53">
        <f t="shared" si="4"/>
        <v>15586270.219999999</v>
      </c>
      <c r="H100" s="74">
        <v>13911829.4</v>
      </c>
      <c r="I100" s="74">
        <v>0</v>
      </c>
      <c r="J100" s="74">
        <v>1674440.82</v>
      </c>
      <c r="K100" s="103">
        <v>0</v>
      </c>
    </row>
    <row r="101" spans="1:11" x14ac:dyDescent="0.2">
      <c r="A101" s="101" t="s">
        <v>120</v>
      </c>
      <c r="B101" s="102"/>
      <c r="C101" s="65"/>
      <c r="D101" s="65"/>
      <c r="E101" s="65">
        <v>17290043.269999921</v>
      </c>
      <c r="F101" s="65"/>
      <c r="G101" s="53">
        <f t="shared" si="4"/>
        <v>17290043.269999921</v>
      </c>
      <c r="H101" s="74">
        <v>16022524.91</v>
      </c>
      <c r="I101" s="74">
        <v>0</v>
      </c>
      <c r="J101" s="74">
        <v>1267518.3600000001</v>
      </c>
      <c r="K101" s="103">
        <v>0</v>
      </c>
    </row>
    <row r="102" spans="1:11" x14ac:dyDescent="0.2">
      <c r="A102" s="101" t="s">
        <v>121</v>
      </c>
      <c r="B102" s="102"/>
      <c r="C102" s="65"/>
      <c r="D102" s="65"/>
      <c r="E102" s="65">
        <v>15949896.049999982</v>
      </c>
      <c r="F102" s="65"/>
      <c r="G102" s="53">
        <f t="shared" si="4"/>
        <v>15949896.049999982</v>
      </c>
      <c r="H102" s="74">
        <v>14631158.5</v>
      </c>
      <c r="I102" s="74">
        <v>0</v>
      </c>
      <c r="J102" s="74">
        <v>1318737.55</v>
      </c>
      <c r="K102" s="103">
        <v>0</v>
      </c>
    </row>
    <row r="103" spans="1:11" x14ac:dyDescent="0.2">
      <c r="A103" s="104" t="s">
        <v>122</v>
      </c>
      <c r="B103" s="105"/>
      <c r="C103" s="76"/>
      <c r="D103" s="76"/>
      <c r="E103" s="76">
        <v>10353259.35</v>
      </c>
      <c r="F103" s="76"/>
      <c r="G103" s="76">
        <f t="shared" si="4"/>
        <v>10353259.35</v>
      </c>
      <c r="H103" s="76">
        <v>9640773.0899999999</v>
      </c>
      <c r="I103" s="76">
        <v>0</v>
      </c>
      <c r="J103" s="76">
        <v>712486.26</v>
      </c>
      <c r="K103" s="106">
        <v>0</v>
      </c>
    </row>
    <row r="104" spans="1:11" x14ac:dyDescent="0.2">
      <c r="A104" s="10"/>
      <c r="B104" s="37"/>
      <c r="C104" s="10"/>
      <c r="D104" s="10"/>
      <c r="E104" s="10"/>
      <c r="F104" s="10"/>
      <c r="G104" s="10"/>
    </row>
    <row r="105" spans="1:11" ht="21" x14ac:dyDescent="0.2">
      <c r="A105" s="107" t="s">
        <v>123</v>
      </c>
      <c r="B105" s="60">
        <v>0</v>
      </c>
      <c r="C105" s="10"/>
      <c r="D105" s="10"/>
      <c r="E105" s="10"/>
      <c r="F105" s="10"/>
      <c r="G105" s="10"/>
    </row>
    <row r="106" spans="1:11" ht="21" x14ac:dyDescent="0.2">
      <c r="A106" s="107" t="s">
        <v>124</v>
      </c>
      <c r="B106" s="60"/>
      <c r="C106" s="10"/>
      <c r="D106" s="10"/>
      <c r="E106" s="10"/>
      <c r="F106" s="10"/>
      <c r="G106" s="10"/>
    </row>
    <row r="107" spans="1:11" ht="21" x14ac:dyDescent="0.2">
      <c r="A107" s="107" t="s">
        <v>125</v>
      </c>
      <c r="B107" s="60">
        <f>B105-B106</f>
        <v>0</v>
      </c>
      <c r="C107" s="10"/>
      <c r="D107" s="10"/>
      <c r="E107" s="10"/>
      <c r="F107" s="10"/>
      <c r="G107" s="10"/>
    </row>
    <row r="108" spans="1:11" x14ac:dyDescent="0.2">
      <c r="A108" s="10"/>
      <c r="B108" s="37"/>
      <c r="C108" s="10"/>
      <c r="D108" s="10"/>
      <c r="E108" s="10"/>
      <c r="F108" s="10"/>
      <c r="G108" s="10"/>
    </row>
    <row r="109" spans="1:11" x14ac:dyDescent="0.2">
      <c r="A109" s="10"/>
      <c r="B109" s="37"/>
      <c r="C109" s="10"/>
      <c r="D109" s="10"/>
      <c r="E109" s="10"/>
      <c r="F109" s="10"/>
      <c r="G109" s="10"/>
    </row>
    <row r="110" spans="1:11" x14ac:dyDescent="0.2">
      <c r="A110" s="10"/>
      <c r="B110" s="37"/>
      <c r="C110" s="10"/>
      <c r="D110" s="10"/>
      <c r="E110" s="10"/>
      <c r="F110" s="10"/>
      <c r="G110" s="10"/>
    </row>
    <row r="111" spans="1:11" x14ac:dyDescent="0.2">
      <c r="A111" s="10"/>
      <c r="B111" s="37"/>
      <c r="C111" s="10"/>
      <c r="D111" s="10"/>
      <c r="E111" s="10"/>
      <c r="F111" s="10"/>
      <c r="G111" s="10"/>
    </row>
    <row r="112" spans="1:11" x14ac:dyDescent="0.2">
      <c r="A112" s="10"/>
      <c r="B112" s="37"/>
      <c r="C112" s="10"/>
      <c r="D112" s="10"/>
      <c r="E112" s="10"/>
      <c r="F112" s="10"/>
      <c r="G112" s="10"/>
    </row>
    <row r="113" spans="1:7" x14ac:dyDescent="0.2">
      <c r="A113" s="10"/>
      <c r="B113" s="37"/>
      <c r="C113" s="10"/>
      <c r="D113" s="10"/>
      <c r="E113" s="10"/>
      <c r="F113" s="10"/>
      <c r="G113" s="10"/>
    </row>
    <row r="114" spans="1:7" x14ac:dyDescent="0.2">
      <c r="A114" s="10"/>
      <c r="B114" s="37"/>
      <c r="C114" s="10"/>
      <c r="D114" s="10"/>
      <c r="E114" s="10"/>
      <c r="F114" s="10"/>
      <c r="G114" s="10"/>
    </row>
    <row r="115" spans="1:7" x14ac:dyDescent="0.2">
      <c r="A115" s="10"/>
      <c r="B115" s="37"/>
      <c r="C115" s="10"/>
      <c r="D115" s="10"/>
      <c r="E115" s="10"/>
      <c r="F115" s="10"/>
      <c r="G115" s="10"/>
    </row>
    <row r="116" spans="1:7" ht="31.5" customHeight="1" x14ac:dyDescent="0.2">
      <c r="A116" s="80" t="s">
        <v>126</v>
      </c>
      <c r="B116" s="15" t="s">
        <v>80</v>
      </c>
      <c r="C116" s="81" t="s">
        <v>81</v>
      </c>
      <c r="D116" s="82"/>
      <c r="E116" s="83"/>
      <c r="F116" s="15" t="s">
        <v>82</v>
      </c>
      <c r="G116" s="10"/>
    </row>
    <row r="117" spans="1:7" x14ac:dyDescent="0.2">
      <c r="A117" s="84"/>
      <c r="B117" s="19"/>
      <c r="C117" s="85" t="s">
        <v>83</v>
      </c>
      <c r="D117" s="86" t="s">
        <v>84</v>
      </c>
      <c r="E117" s="87" t="s">
        <v>85</v>
      </c>
      <c r="F117" s="19"/>
      <c r="G117" s="10"/>
    </row>
    <row r="118" spans="1:7" ht="24.75" customHeight="1" x14ac:dyDescent="0.2">
      <c r="A118" s="88"/>
      <c r="B118" s="89" t="s">
        <v>127</v>
      </c>
      <c r="C118" s="89" t="s">
        <v>128</v>
      </c>
      <c r="D118" s="90" t="s">
        <v>129</v>
      </c>
      <c r="E118" s="91" t="s">
        <v>130</v>
      </c>
      <c r="F118" s="90" t="s">
        <v>131</v>
      </c>
      <c r="G118" s="10"/>
    </row>
    <row r="119" spans="1:7" ht="12.75" customHeight="1" x14ac:dyDescent="0.2">
      <c r="A119" s="93" t="s">
        <v>132</v>
      </c>
      <c r="B119" s="66"/>
      <c r="C119" s="66"/>
      <c r="D119" s="53"/>
      <c r="E119" s="53"/>
      <c r="F119" s="53">
        <f>B119-C119</f>
        <v>0</v>
      </c>
      <c r="G119" s="10"/>
    </row>
    <row r="120" spans="1:7" ht="12.75" customHeight="1" x14ac:dyDescent="0.2">
      <c r="A120" s="94" t="s">
        <v>133</v>
      </c>
      <c r="B120" s="66"/>
      <c r="C120" s="66"/>
      <c r="D120" s="53"/>
      <c r="E120" s="53"/>
      <c r="F120" s="53">
        <f>B120-C120</f>
        <v>0</v>
      </c>
      <c r="G120" s="10"/>
    </row>
    <row r="121" spans="1:7" ht="13.5" customHeight="1" x14ac:dyDescent="0.2">
      <c r="A121" s="94" t="s">
        <v>134</v>
      </c>
      <c r="B121" s="66"/>
      <c r="C121" s="66"/>
      <c r="D121" s="53"/>
      <c r="E121" s="53"/>
      <c r="F121" s="53">
        <f>B121-C121</f>
        <v>0</v>
      </c>
      <c r="G121" s="10"/>
    </row>
    <row r="122" spans="1:7" x14ac:dyDescent="0.2">
      <c r="A122" s="59" t="s">
        <v>135</v>
      </c>
      <c r="B122" s="60">
        <f>SUM(B119:B121)</f>
        <v>0</v>
      </c>
      <c r="C122" s="60">
        <f>SUM(C119:C121)</f>
        <v>0</v>
      </c>
      <c r="D122" s="60">
        <f>SUM(D119:D121)</f>
        <v>0</v>
      </c>
      <c r="E122" s="60">
        <f>SUM(E119:E121)</f>
        <v>0</v>
      </c>
      <c r="F122" s="60">
        <f>SUM(F119:F121)</f>
        <v>0</v>
      </c>
      <c r="G122" s="10"/>
    </row>
    <row r="123" spans="1:7" x14ac:dyDescent="0.2">
      <c r="A123" s="10"/>
      <c r="B123" s="37"/>
      <c r="C123" s="10"/>
      <c r="D123" s="10"/>
      <c r="E123" s="10"/>
      <c r="F123" s="10"/>
      <c r="G123" s="10"/>
    </row>
    <row r="124" spans="1:7" x14ac:dyDescent="0.2">
      <c r="A124" s="15" t="s">
        <v>136</v>
      </c>
      <c r="B124" s="16" t="s">
        <v>13</v>
      </c>
      <c r="C124" s="16" t="s">
        <v>13</v>
      </c>
      <c r="D124" s="17" t="s">
        <v>14</v>
      </c>
      <c r="E124" s="18"/>
    </row>
    <row r="125" spans="1:7" x14ac:dyDescent="0.2">
      <c r="A125" s="19"/>
      <c r="B125" s="20" t="s">
        <v>15</v>
      </c>
      <c r="C125" s="20" t="s">
        <v>16</v>
      </c>
      <c r="D125" s="21" t="str">
        <f>CONCATENATE("Até o  ", B12)</f>
        <v>Até o  Bimestre</v>
      </c>
      <c r="E125" s="16" t="s">
        <v>17</v>
      </c>
    </row>
    <row r="126" spans="1:7" x14ac:dyDescent="0.2">
      <c r="A126" s="22"/>
      <c r="B126" s="23"/>
      <c r="C126" s="24" t="s">
        <v>49</v>
      </c>
      <c r="D126" s="24" t="s">
        <v>50</v>
      </c>
      <c r="E126" s="20" t="s">
        <v>51</v>
      </c>
    </row>
    <row r="127" spans="1:7" x14ac:dyDescent="0.2">
      <c r="A127" s="108" t="s">
        <v>137</v>
      </c>
      <c r="B127" s="109">
        <f>SUM(B128:B130)</f>
        <v>76628000</v>
      </c>
      <c r="C127" s="109">
        <f>SUM(C128:C130)</f>
        <v>117266721.8</v>
      </c>
      <c r="D127" s="109">
        <f>SUM(D128:D130)</f>
        <v>108166215.89</v>
      </c>
      <c r="E127" s="110">
        <f t="shared" ref="E127:E133" si="5">IF(C127&gt;0,D127/C127*100,0)</f>
        <v>92.239481269442294</v>
      </c>
    </row>
    <row r="128" spans="1:7" x14ac:dyDescent="0.2">
      <c r="A128" s="108" t="s">
        <v>138</v>
      </c>
      <c r="B128" s="111">
        <v>73294000</v>
      </c>
      <c r="C128" s="111">
        <v>74844996.799999997</v>
      </c>
      <c r="D128" s="111">
        <v>71399193.780000001</v>
      </c>
      <c r="E128" s="112">
        <f t="shared" si="5"/>
        <v>95.396081010988837</v>
      </c>
    </row>
    <row r="129" spans="1:10" x14ac:dyDescent="0.2">
      <c r="A129" s="108" t="s">
        <v>139</v>
      </c>
      <c r="B129" s="111">
        <v>3334000</v>
      </c>
      <c r="C129" s="111">
        <v>42421725</v>
      </c>
      <c r="D129" s="111">
        <v>36767022.109999999</v>
      </c>
      <c r="E129" s="112">
        <f t="shared" si="5"/>
        <v>86.670266496706589</v>
      </c>
    </row>
    <row r="130" spans="1:10" x14ac:dyDescent="0.2">
      <c r="A130" s="108" t="s">
        <v>140</v>
      </c>
      <c r="B130" s="111"/>
      <c r="C130" s="111"/>
      <c r="D130" s="111"/>
      <c r="E130" s="112">
        <f t="shared" si="5"/>
        <v>0</v>
      </c>
    </row>
    <row r="131" spans="1:10" x14ac:dyDescent="0.2">
      <c r="A131" s="108" t="s">
        <v>141</v>
      </c>
      <c r="B131" s="111"/>
      <c r="C131" s="111"/>
      <c r="D131" s="111"/>
      <c r="E131" s="112">
        <f t="shared" si="5"/>
        <v>0</v>
      </c>
    </row>
    <row r="132" spans="1:10" x14ac:dyDescent="0.2">
      <c r="A132" s="113" t="s">
        <v>142</v>
      </c>
      <c r="B132" s="114">
        <v>2576000</v>
      </c>
      <c r="C132" s="114">
        <v>5326000</v>
      </c>
      <c r="D132" s="111">
        <v>10066592.769999987</v>
      </c>
      <c r="E132" s="115">
        <f t="shared" si="5"/>
        <v>189.00850112654874</v>
      </c>
    </row>
    <row r="133" spans="1:10" ht="21" x14ac:dyDescent="0.2">
      <c r="A133" s="107" t="s">
        <v>143</v>
      </c>
      <c r="B133" s="116">
        <f>B127+B131+B132</f>
        <v>79204000</v>
      </c>
      <c r="C133" s="116">
        <f>C127+C131+C132</f>
        <v>122592721.8</v>
      </c>
      <c r="D133" s="116">
        <f>D127+D131+D132</f>
        <v>118232808.65999998</v>
      </c>
      <c r="E133" s="116">
        <f t="shared" si="5"/>
        <v>96.443579132607198</v>
      </c>
    </row>
    <row r="134" spans="1:10" x14ac:dyDescent="0.2">
      <c r="A134" s="37"/>
      <c r="B134" s="117"/>
      <c r="C134" s="117"/>
      <c r="D134" s="117"/>
      <c r="E134" s="117"/>
    </row>
    <row r="135" spans="1:10" ht="31.5" x14ac:dyDescent="0.2">
      <c r="A135" s="118" t="s">
        <v>144</v>
      </c>
      <c r="B135" s="119" t="s">
        <v>43</v>
      </c>
      <c r="C135" s="16" t="s">
        <v>43</v>
      </c>
      <c r="D135" s="39" t="s">
        <v>44</v>
      </c>
      <c r="E135" s="120"/>
      <c r="F135" s="39" t="s">
        <v>45</v>
      </c>
      <c r="G135" s="120"/>
      <c r="H135" s="39" t="s">
        <v>46</v>
      </c>
      <c r="I135" s="120"/>
      <c r="J135" s="121" t="s">
        <v>47</v>
      </c>
    </row>
    <row r="136" spans="1:10" x14ac:dyDescent="0.2">
      <c r="A136" s="122"/>
      <c r="B136" s="123" t="s">
        <v>15</v>
      </c>
      <c r="C136" s="20" t="s">
        <v>16</v>
      </c>
      <c r="D136" s="16" t="str">
        <f>CONCATENATE("Até o  ", B12)</f>
        <v>Até o  Bimestre</v>
      </c>
      <c r="E136" s="43" t="s">
        <v>17</v>
      </c>
      <c r="F136" s="16" t="str">
        <f>CONCATENATE("Até o  ", B12)</f>
        <v>Até o  Bimestre</v>
      </c>
      <c r="G136" s="43" t="s">
        <v>17</v>
      </c>
      <c r="H136" s="16" t="str">
        <f>CONCATENATE("Até o  ", D12)</f>
        <v xml:space="preserve">Até o  </v>
      </c>
      <c r="I136" s="43" t="s">
        <v>17</v>
      </c>
      <c r="J136" s="124"/>
    </row>
    <row r="137" spans="1:10" x14ac:dyDescent="0.2">
      <c r="A137" s="125"/>
      <c r="B137" s="126"/>
      <c r="C137" s="24" t="s">
        <v>49</v>
      </c>
      <c r="D137" s="127" t="s">
        <v>50</v>
      </c>
      <c r="E137" s="128" t="s">
        <v>145</v>
      </c>
      <c r="F137" s="127" t="s">
        <v>52</v>
      </c>
      <c r="G137" s="128" t="s">
        <v>146</v>
      </c>
      <c r="H137" s="127" t="s">
        <v>54</v>
      </c>
      <c r="I137" s="128" t="s">
        <v>147</v>
      </c>
      <c r="J137" s="129" t="s">
        <v>56</v>
      </c>
    </row>
    <row r="138" spans="1:10" x14ac:dyDescent="0.2">
      <c r="A138" s="130" t="s">
        <v>148</v>
      </c>
      <c r="B138" s="131">
        <f>SUM(B139:B140)</f>
        <v>18423000</v>
      </c>
      <c r="C138" s="131">
        <f>SUM(C139:C140)</f>
        <v>25015296.030000001</v>
      </c>
      <c r="D138" s="131">
        <f>SUM(D139:D140)</f>
        <v>18843874.09</v>
      </c>
      <c r="E138" s="132">
        <f t="shared" ref="E138:E159" si="6">IF(C138&gt;0,D138/C138*100,0)</f>
        <v>75.329406725393838</v>
      </c>
      <c r="F138" s="133">
        <f>SUM(F139:F140)</f>
        <v>16363870.880000001</v>
      </c>
      <c r="G138" s="110">
        <f t="shared" ref="G138:G159" si="7">IF(C138&gt;0,F138/C138*100,0)</f>
        <v>65.415459646671223</v>
      </c>
      <c r="H138" s="133">
        <f>SUM(H139:H140)</f>
        <v>14660357.75</v>
      </c>
      <c r="I138" s="110">
        <f t="shared" ref="I138:I159" si="8">IF(C138&gt;0,H138/C138*100,0)</f>
        <v>58.605573695463477</v>
      </c>
      <c r="J138" s="131">
        <f>SUM(J139:J140)</f>
        <v>0</v>
      </c>
    </row>
    <row r="139" spans="1:10" x14ac:dyDescent="0.2">
      <c r="A139" s="134" t="s">
        <v>58</v>
      </c>
      <c r="B139" s="135">
        <v>18423000</v>
      </c>
      <c r="C139" s="135">
        <v>24231118.77</v>
      </c>
      <c r="D139" s="135">
        <v>18682513.09</v>
      </c>
      <c r="E139" s="132">
        <f t="shared" si="6"/>
        <v>77.101322754979009</v>
      </c>
      <c r="F139" s="136">
        <v>16329685.880000001</v>
      </c>
      <c r="G139" s="112">
        <f t="shared" si="7"/>
        <v>67.391382275825478</v>
      </c>
      <c r="H139" s="136">
        <v>14626172.75</v>
      </c>
      <c r="I139" s="112">
        <f t="shared" si="8"/>
        <v>60.361112042867518</v>
      </c>
      <c r="J139" s="135"/>
    </row>
    <row r="140" spans="1:10" x14ac:dyDescent="0.2">
      <c r="A140" s="134" t="s">
        <v>59</v>
      </c>
      <c r="B140" s="135">
        <v>0</v>
      </c>
      <c r="C140" s="135">
        <v>784177.26</v>
      </c>
      <c r="D140" s="135">
        <v>161361</v>
      </c>
      <c r="E140" s="132">
        <f t="shared" si="6"/>
        <v>20.577107783003044</v>
      </c>
      <c r="F140" s="136">
        <v>34185</v>
      </c>
      <c r="G140" s="112">
        <f t="shared" si="7"/>
        <v>4.3593459978678801</v>
      </c>
      <c r="H140" s="136">
        <v>34185</v>
      </c>
      <c r="I140" s="112">
        <f t="shared" si="8"/>
        <v>4.3593459978678801</v>
      </c>
      <c r="J140" s="135"/>
    </row>
    <row r="141" spans="1:10" x14ac:dyDescent="0.2">
      <c r="A141" s="130" t="s">
        <v>149</v>
      </c>
      <c r="B141" s="111">
        <f>SUM(B142:B143)</f>
        <v>54281000</v>
      </c>
      <c r="C141" s="111">
        <f>SUM(C142:C143)</f>
        <v>116304960.02000001</v>
      </c>
      <c r="D141" s="112">
        <f>SUM(D142:D143)</f>
        <v>104334317.3</v>
      </c>
      <c r="E141" s="132">
        <f t="shared" si="6"/>
        <v>89.707538940779898</v>
      </c>
      <c r="F141" s="111">
        <f>SUM(F142:F143)</f>
        <v>87616425.75999999</v>
      </c>
      <c r="G141" s="112">
        <f t="shared" si="7"/>
        <v>75.333352717659935</v>
      </c>
      <c r="H141" s="111">
        <f>SUM(H142:H143)</f>
        <v>78320398.200000003</v>
      </c>
      <c r="I141" s="112">
        <f t="shared" si="8"/>
        <v>67.340548663214264</v>
      </c>
      <c r="J141" s="112">
        <f>SUM(J142:J143)</f>
        <v>0</v>
      </c>
    </row>
    <row r="142" spans="1:10" x14ac:dyDescent="0.2">
      <c r="A142" s="134" t="s">
        <v>58</v>
      </c>
      <c r="B142" s="111">
        <v>54281000</v>
      </c>
      <c r="C142" s="111">
        <v>115387408.73</v>
      </c>
      <c r="D142" s="112">
        <v>104306264.28</v>
      </c>
      <c r="E142" s="132">
        <f t="shared" si="6"/>
        <v>90.396573965943503</v>
      </c>
      <c r="F142" s="111">
        <v>87604445.739999995</v>
      </c>
      <c r="G142" s="112">
        <f t="shared" si="7"/>
        <v>75.922014979112177</v>
      </c>
      <c r="H142" s="111">
        <v>78308418.180000007</v>
      </c>
      <c r="I142" s="112">
        <f t="shared" si="8"/>
        <v>67.865652796863884</v>
      </c>
      <c r="J142" s="112"/>
    </row>
    <row r="143" spans="1:10" x14ac:dyDescent="0.2">
      <c r="A143" s="134" t="s">
        <v>61</v>
      </c>
      <c r="B143" s="111">
        <v>0</v>
      </c>
      <c r="C143" s="111">
        <v>917551.29</v>
      </c>
      <c r="D143" s="112">
        <v>28053.02</v>
      </c>
      <c r="E143" s="132">
        <f t="shared" si="6"/>
        <v>3.0573789504453752</v>
      </c>
      <c r="F143" s="111">
        <v>11980.02</v>
      </c>
      <c r="G143" s="112">
        <f t="shared" si="7"/>
        <v>1.3056512622852943</v>
      </c>
      <c r="H143" s="111">
        <v>11980.02</v>
      </c>
      <c r="I143" s="112">
        <f t="shared" si="8"/>
        <v>1.3056512622852943</v>
      </c>
      <c r="J143" s="112"/>
    </row>
    <row r="144" spans="1:10" x14ac:dyDescent="0.2">
      <c r="A144" s="130" t="s">
        <v>150</v>
      </c>
      <c r="B144" s="111">
        <f>SUM(B145:B146)</f>
        <v>2082000</v>
      </c>
      <c r="C144" s="111">
        <f>SUM(C145:C146)</f>
        <v>3107357.01</v>
      </c>
      <c r="D144" s="112">
        <f>SUM(D145:D146)</f>
        <v>2311938.1</v>
      </c>
      <c r="E144" s="132">
        <f t="shared" si="6"/>
        <v>74.402075222119407</v>
      </c>
      <c r="F144" s="111">
        <f>SUM(F145:F146)</f>
        <v>2124490.2799999998</v>
      </c>
      <c r="G144" s="112">
        <f t="shared" si="7"/>
        <v>68.36968758861731</v>
      </c>
      <c r="H144" s="111">
        <f>SUM(H145:H146)</f>
        <v>2053435.28</v>
      </c>
      <c r="I144" s="112">
        <f t="shared" si="8"/>
        <v>66.083017606013669</v>
      </c>
      <c r="J144" s="112">
        <f>SUM(J145:J146)</f>
        <v>0</v>
      </c>
    </row>
    <row r="145" spans="1:10" x14ac:dyDescent="0.2">
      <c r="A145" s="134" t="s">
        <v>58</v>
      </c>
      <c r="B145" s="111">
        <v>2082000</v>
      </c>
      <c r="C145" s="111">
        <v>3107357.01</v>
      </c>
      <c r="D145" s="112">
        <v>2311938.1</v>
      </c>
      <c r="E145" s="132">
        <f t="shared" si="6"/>
        <v>74.402075222119407</v>
      </c>
      <c r="F145" s="111">
        <v>2124490.2799999998</v>
      </c>
      <c r="G145" s="112">
        <f t="shared" si="7"/>
        <v>68.36968758861731</v>
      </c>
      <c r="H145" s="111">
        <v>2053435.28</v>
      </c>
      <c r="I145" s="112">
        <f t="shared" si="8"/>
        <v>66.083017606013669</v>
      </c>
      <c r="J145" s="112"/>
    </row>
    <row r="146" spans="1:10" x14ac:dyDescent="0.2">
      <c r="A146" s="134" t="s">
        <v>61</v>
      </c>
      <c r="B146" s="111"/>
      <c r="C146" s="111"/>
      <c r="D146" s="112"/>
      <c r="E146" s="132">
        <f t="shared" si="6"/>
        <v>0</v>
      </c>
      <c r="F146" s="111"/>
      <c r="G146" s="112">
        <f t="shared" si="7"/>
        <v>0</v>
      </c>
      <c r="H146" s="111"/>
      <c r="I146" s="112">
        <f t="shared" si="8"/>
        <v>0</v>
      </c>
      <c r="J146" s="112"/>
    </row>
    <row r="147" spans="1:10" x14ac:dyDescent="0.2">
      <c r="A147" s="130" t="s">
        <v>151</v>
      </c>
      <c r="B147" s="111">
        <f>SUM(B148:B149)</f>
        <v>2160000</v>
      </c>
      <c r="C147" s="111">
        <f>SUM(C148:C149)</f>
        <v>2980636.15</v>
      </c>
      <c r="D147" s="112">
        <f>SUM(D148:D149)</f>
        <v>1904217.59</v>
      </c>
      <c r="E147" s="132">
        <f t="shared" si="6"/>
        <v>63.886281121565283</v>
      </c>
      <c r="F147" s="111">
        <f>SUM(F148:F149)</f>
        <v>1753356.63</v>
      </c>
      <c r="G147" s="112">
        <f t="shared" si="7"/>
        <v>58.824913265579227</v>
      </c>
      <c r="H147" s="111">
        <f>SUM(H148:H149)</f>
        <v>1477020.39</v>
      </c>
      <c r="I147" s="112">
        <f t="shared" si="8"/>
        <v>49.553864197748524</v>
      </c>
      <c r="J147" s="112">
        <f>SUM(J148:J149)</f>
        <v>0</v>
      </c>
    </row>
    <row r="148" spans="1:10" x14ac:dyDescent="0.2">
      <c r="A148" s="134" t="s">
        <v>58</v>
      </c>
      <c r="B148" s="111">
        <v>1990000</v>
      </c>
      <c r="C148" s="111">
        <v>2190000</v>
      </c>
      <c r="D148" s="112">
        <v>1664488.59</v>
      </c>
      <c r="E148" s="132">
        <f t="shared" si="6"/>
        <v>76.004045205479457</v>
      </c>
      <c r="F148" s="111">
        <v>1635126.63</v>
      </c>
      <c r="G148" s="112">
        <f t="shared" si="7"/>
        <v>74.663316438356162</v>
      </c>
      <c r="H148" s="111">
        <v>1358790.39</v>
      </c>
      <c r="I148" s="112">
        <f t="shared" si="8"/>
        <v>62.045223287671227</v>
      </c>
      <c r="J148" s="112"/>
    </row>
    <row r="149" spans="1:10" x14ac:dyDescent="0.2">
      <c r="A149" s="134" t="s">
        <v>61</v>
      </c>
      <c r="B149" s="111">
        <v>170000</v>
      </c>
      <c r="C149" s="111">
        <v>790636.15</v>
      </c>
      <c r="D149" s="112">
        <v>239729</v>
      </c>
      <c r="E149" s="132">
        <f t="shared" si="6"/>
        <v>30.321026935082589</v>
      </c>
      <c r="F149" s="111">
        <v>118230</v>
      </c>
      <c r="G149" s="112">
        <f t="shared" si="7"/>
        <v>14.953781205172568</v>
      </c>
      <c r="H149" s="111">
        <v>118230</v>
      </c>
      <c r="I149" s="112">
        <f t="shared" si="8"/>
        <v>14.953781205172568</v>
      </c>
      <c r="J149" s="112"/>
    </row>
    <row r="150" spans="1:10" x14ac:dyDescent="0.2">
      <c r="A150" s="130" t="s">
        <v>152</v>
      </c>
      <c r="B150" s="111">
        <f>SUM(B151:B152)</f>
        <v>2254000</v>
      </c>
      <c r="C150" s="111">
        <f>SUM(C151:C152)</f>
        <v>5933568.9100000001</v>
      </c>
      <c r="D150" s="112">
        <f>SUM(D151:D152)</f>
        <v>3373969.25</v>
      </c>
      <c r="E150" s="132">
        <f t="shared" si="6"/>
        <v>56.862392620295701</v>
      </c>
      <c r="F150" s="111">
        <f>SUM(F151:F152)</f>
        <v>2215180.87</v>
      </c>
      <c r="G150" s="112">
        <f t="shared" si="7"/>
        <v>37.333026776965497</v>
      </c>
      <c r="H150" s="111">
        <f>SUM(H151:H152)</f>
        <v>1830957.74</v>
      </c>
      <c r="I150" s="112">
        <f t="shared" si="8"/>
        <v>30.857613146014678</v>
      </c>
      <c r="J150" s="112">
        <f>SUM(J151:J152)</f>
        <v>0</v>
      </c>
    </row>
    <row r="151" spans="1:10" x14ac:dyDescent="0.2">
      <c r="A151" s="134" t="s">
        <v>58</v>
      </c>
      <c r="B151" s="111">
        <v>2229000</v>
      </c>
      <c r="C151" s="111">
        <v>5678568.9100000001</v>
      </c>
      <c r="D151" s="112">
        <v>3373969.25</v>
      </c>
      <c r="E151" s="132">
        <f t="shared" si="6"/>
        <v>59.415837044055522</v>
      </c>
      <c r="F151" s="111">
        <v>2215180.87</v>
      </c>
      <c r="G151" s="112">
        <f t="shared" si="7"/>
        <v>39.009491741819865</v>
      </c>
      <c r="H151" s="111">
        <v>1830957.74</v>
      </c>
      <c r="I151" s="112">
        <f t="shared" si="8"/>
        <v>32.243295256586045</v>
      </c>
      <c r="J151" s="112"/>
    </row>
    <row r="152" spans="1:10" x14ac:dyDescent="0.2">
      <c r="A152" s="134" t="s">
        <v>61</v>
      </c>
      <c r="B152" s="111">
        <v>25000</v>
      </c>
      <c r="C152" s="111">
        <v>255000</v>
      </c>
      <c r="D152" s="112">
        <v>0</v>
      </c>
      <c r="E152" s="132">
        <f t="shared" si="6"/>
        <v>0</v>
      </c>
      <c r="F152" s="111">
        <v>0</v>
      </c>
      <c r="G152" s="112">
        <f t="shared" si="7"/>
        <v>0</v>
      </c>
      <c r="H152" s="111">
        <v>0</v>
      </c>
      <c r="I152" s="112">
        <f t="shared" si="8"/>
        <v>0</v>
      </c>
      <c r="J152" s="112"/>
    </row>
    <row r="153" spans="1:10" x14ac:dyDescent="0.2">
      <c r="A153" s="130" t="s">
        <v>153</v>
      </c>
      <c r="B153" s="111">
        <f>SUM(B154:B155)</f>
        <v>0</v>
      </c>
      <c r="C153" s="111">
        <f>SUM(C154:C155)</f>
        <v>0</v>
      </c>
      <c r="D153" s="112">
        <f>SUM(D154:D155)</f>
        <v>0</v>
      </c>
      <c r="E153" s="132">
        <f t="shared" si="6"/>
        <v>0</v>
      </c>
      <c r="F153" s="111">
        <f>SUM(F154:F155)</f>
        <v>0</v>
      </c>
      <c r="G153" s="112">
        <f t="shared" si="7"/>
        <v>0</v>
      </c>
      <c r="H153" s="111">
        <f>SUM(H154:H155)</f>
        <v>0</v>
      </c>
      <c r="I153" s="112">
        <f t="shared" si="8"/>
        <v>0</v>
      </c>
      <c r="J153" s="112">
        <f>SUM(J154:J155)</f>
        <v>0</v>
      </c>
    </row>
    <row r="154" spans="1:10" x14ac:dyDescent="0.2">
      <c r="A154" s="134" t="s">
        <v>58</v>
      </c>
      <c r="B154" s="111"/>
      <c r="C154" s="111"/>
      <c r="D154" s="112"/>
      <c r="E154" s="132">
        <f t="shared" si="6"/>
        <v>0</v>
      </c>
      <c r="F154" s="111"/>
      <c r="G154" s="112">
        <f t="shared" si="7"/>
        <v>0</v>
      </c>
      <c r="H154" s="111"/>
      <c r="I154" s="112">
        <f t="shared" si="8"/>
        <v>0</v>
      </c>
      <c r="J154" s="112"/>
    </row>
    <row r="155" spans="1:10" x14ac:dyDescent="0.2">
      <c r="A155" s="134" t="s">
        <v>61</v>
      </c>
      <c r="B155" s="111"/>
      <c r="C155" s="111"/>
      <c r="D155" s="112"/>
      <c r="E155" s="132">
        <f t="shared" si="6"/>
        <v>0</v>
      </c>
      <c r="F155" s="111"/>
      <c r="G155" s="112">
        <f t="shared" si="7"/>
        <v>0</v>
      </c>
      <c r="H155" s="111"/>
      <c r="I155" s="112">
        <f t="shared" si="8"/>
        <v>0</v>
      </c>
      <c r="J155" s="112"/>
    </row>
    <row r="156" spans="1:10" x14ac:dyDescent="0.2">
      <c r="A156" s="130" t="s">
        <v>154</v>
      </c>
      <c r="B156" s="111">
        <f>SUM(B157:B158)</f>
        <v>0</v>
      </c>
      <c r="C156" s="111">
        <f>SUM(C157:C158)</f>
        <v>21379.09</v>
      </c>
      <c r="D156" s="112">
        <f>SUM(D157:D158)</f>
        <v>464.16</v>
      </c>
      <c r="E156" s="132">
        <f t="shared" si="6"/>
        <v>2.1710933440104325</v>
      </c>
      <c r="F156" s="111">
        <f>SUM(F157:F158)</f>
        <v>0</v>
      </c>
      <c r="G156" s="112">
        <f t="shared" si="7"/>
        <v>0</v>
      </c>
      <c r="H156" s="111">
        <f>SUM(H157:H158)</f>
        <v>0</v>
      </c>
      <c r="I156" s="112">
        <f t="shared" si="8"/>
        <v>0</v>
      </c>
      <c r="J156" s="112">
        <f>SUM(J157:J158)</f>
        <v>0</v>
      </c>
    </row>
    <row r="157" spans="1:10" x14ac:dyDescent="0.2">
      <c r="A157" s="134" t="s">
        <v>58</v>
      </c>
      <c r="B157" s="111">
        <v>0</v>
      </c>
      <c r="C157" s="111">
        <v>21379.09</v>
      </c>
      <c r="D157" s="112">
        <v>464.16</v>
      </c>
      <c r="E157" s="132">
        <f t="shared" si="6"/>
        <v>2.1710933440104325</v>
      </c>
      <c r="F157" s="111">
        <v>0</v>
      </c>
      <c r="G157" s="112">
        <f t="shared" si="7"/>
        <v>0</v>
      </c>
      <c r="H157" s="111">
        <v>0</v>
      </c>
      <c r="I157" s="112">
        <f t="shared" si="8"/>
        <v>0</v>
      </c>
      <c r="J157" s="112"/>
    </row>
    <row r="158" spans="1:10" x14ac:dyDescent="0.2">
      <c r="A158" s="134" t="s">
        <v>61</v>
      </c>
      <c r="B158" s="111"/>
      <c r="C158" s="111"/>
      <c r="D158" s="115"/>
      <c r="E158" s="132">
        <f t="shared" si="6"/>
        <v>0</v>
      </c>
      <c r="F158" s="111"/>
      <c r="G158" s="112">
        <f t="shared" si="7"/>
        <v>0</v>
      </c>
      <c r="H158" s="111"/>
      <c r="I158" s="112">
        <f t="shared" si="8"/>
        <v>0</v>
      </c>
      <c r="J158" s="112"/>
    </row>
    <row r="159" spans="1:10" ht="21" x14ac:dyDescent="0.2">
      <c r="A159" s="107" t="s">
        <v>155</v>
      </c>
      <c r="B159" s="137">
        <f>B138+B141+B144+B147+B150+B153+B156</f>
        <v>79200000</v>
      </c>
      <c r="C159" s="60">
        <f>C138+C141+C144+C147+C150+C153+C156</f>
        <v>153363197.21000001</v>
      </c>
      <c r="D159" s="60">
        <f>D138+D141+D144+D147+D150+D153+D156</f>
        <v>130768780.48999999</v>
      </c>
      <c r="E159" s="60">
        <f t="shared" si="6"/>
        <v>85.2673802248257</v>
      </c>
      <c r="F159" s="60">
        <f>F138+F141+F144+F147+F150+F153+F156</f>
        <v>110073324.41999999</v>
      </c>
      <c r="G159" s="60">
        <f t="shared" si="7"/>
        <v>71.772971887953503</v>
      </c>
      <c r="H159" s="60">
        <f>H138+H141+H144+H147+H150+H153+H156</f>
        <v>98342169.359999999</v>
      </c>
      <c r="I159" s="60">
        <f t="shared" si="8"/>
        <v>64.123708392268455</v>
      </c>
      <c r="J159" s="60">
        <f>J138+J141+J144+J147+J150+J153+J156</f>
        <v>0</v>
      </c>
    </row>
    <row r="160" spans="1:10" x14ac:dyDescent="0.2">
      <c r="A160" s="46"/>
      <c r="B160" s="138"/>
      <c r="C160" s="139"/>
      <c r="D160" s="139"/>
      <c r="E160" s="139"/>
      <c r="F160" s="140"/>
      <c r="G160" s="140"/>
      <c r="H160" s="140"/>
    </row>
    <row r="161" spans="1:10" x14ac:dyDescent="0.2">
      <c r="A161" s="46"/>
      <c r="B161" s="139"/>
      <c r="C161" s="139"/>
      <c r="D161" s="139"/>
      <c r="E161" s="139"/>
      <c r="F161" s="140"/>
      <c r="G161" s="140"/>
      <c r="H161" s="140"/>
    </row>
    <row r="162" spans="1:10" x14ac:dyDescent="0.2">
      <c r="A162" s="46"/>
      <c r="B162" s="139"/>
      <c r="C162" s="139"/>
      <c r="D162" s="139"/>
      <c r="E162" s="139"/>
      <c r="F162" s="140"/>
      <c r="G162" s="140"/>
      <c r="H162" s="140"/>
    </row>
    <row r="163" spans="1:10" x14ac:dyDescent="0.2">
      <c r="A163" s="46"/>
      <c r="B163" s="139"/>
      <c r="C163" s="139"/>
      <c r="D163" s="139"/>
      <c r="E163" s="139"/>
      <c r="F163" s="140"/>
      <c r="G163" s="140"/>
      <c r="H163" s="140"/>
    </row>
    <row r="164" spans="1:10" x14ac:dyDescent="0.2">
      <c r="A164" s="46"/>
      <c r="B164" s="139"/>
      <c r="C164" s="139"/>
      <c r="D164" s="139"/>
      <c r="E164" s="139"/>
      <c r="F164" s="140"/>
      <c r="G164" s="140"/>
      <c r="H164" s="140"/>
    </row>
    <row r="165" spans="1:10" x14ac:dyDescent="0.2">
      <c r="A165" s="46"/>
      <c r="B165" s="139"/>
      <c r="C165" s="139"/>
      <c r="D165" s="139"/>
      <c r="E165" s="139"/>
      <c r="F165" s="140"/>
      <c r="G165" s="140"/>
      <c r="H165" s="140"/>
    </row>
    <row r="166" spans="1:10" x14ac:dyDescent="0.2">
      <c r="A166" s="46"/>
      <c r="B166" s="139"/>
      <c r="C166" s="139"/>
      <c r="D166" s="139"/>
      <c r="E166" s="139"/>
      <c r="F166" s="140"/>
      <c r="G166" s="140"/>
      <c r="H166" s="140"/>
    </row>
    <row r="167" spans="1:10" x14ac:dyDescent="0.2">
      <c r="A167" s="46"/>
      <c r="B167" s="139"/>
      <c r="C167" s="139"/>
      <c r="D167" s="139"/>
      <c r="E167" s="139"/>
      <c r="F167" s="140"/>
      <c r="G167" s="140"/>
      <c r="H167" s="140"/>
    </row>
    <row r="168" spans="1:10" x14ac:dyDescent="0.2">
      <c r="A168" s="46"/>
      <c r="B168" s="139"/>
      <c r="C168" s="139"/>
      <c r="D168" s="139"/>
      <c r="E168" s="139"/>
      <c r="F168" s="140"/>
      <c r="G168" s="140"/>
      <c r="H168" s="140"/>
    </row>
    <row r="169" spans="1:10" x14ac:dyDescent="0.2">
      <c r="A169" s="46"/>
      <c r="B169" s="139"/>
      <c r="C169" s="139"/>
      <c r="D169" s="139"/>
      <c r="E169" s="139"/>
      <c r="F169" s="140"/>
      <c r="G169" s="140"/>
      <c r="H169" s="140"/>
    </row>
    <row r="170" spans="1:10" x14ac:dyDescent="0.2">
      <c r="A170" s="46"/>
      <c r="B170" s="139"/>
      <c r="C170" s="139"/>
      <c r="D170" s="139"/>
      <c r="E170" s="139"/>
      <c r="F170" s="140"/>
      <c r="G170" s="140"/>
      <c r="H170" s="140"/>
    </row>
    <row r="171" spans="1:10" x14ac:dyDescent="0.2">
      <c r="A171" s="46"/>
      <c r="B171" s="139"/>
      <c r="C171" s="139"/>
      <c r="D171" s="139"/>
      <c r="E171" s="139"/>
      <c r="F171" s="140"/>
      <c r="G171" s="140"/>
      <c r="H171" s="140"/>
    </row>
    <row r="172" spans="1:10" x14ac:dyDescent="0.2">
      <c r="A172" s="46"/>
      <c r="B172" s="139"/>
      <c r="C172" s="139"/>
      <c r="D172" s="139"/>
      <c r="E172" s="139"/>
      <c r="F172" s="140"/>
      <c r="G172" s="140"/>
      <c r="H172" s="140"/>
    </row>
    <row r="173" spans="1:10" x14ac:dyDescent="0.2">
      <c r="A173" s="46"/>
      <c r="B173" s="139"/>
      <c r="C173" s="139"/>
      <c r="D173" s="139"/>
      <c r="E173" s="139"/>
      <c r="F173" s="140"/>
      <c r="G173" s="140"/>
      <c r="H173" s="140"/>
    </row>
    <row r="174" spans="1:10" ht="12.75" customHeight="1" x14ac:dyDescent="0.2">
      <c r="A174" s="15" t="s">
        <v>156</v>
      </c>
      <c r="B174" s="119" t="s">
        <v>43</v>
      </c>
      <c r="C174" s="16" t="s">
        <v>43</v>
      </c>
      <c r="D174" s="39" t="s">
        <v>44</v>
      </c>
      <c r="E174" s="120"/>
      <c r="F174" s="39" t="s">
        <v>45</v>
      </c>
      <c r="G174" s="120"/>
      <c r="H174" s="39" t="s">
        <v>46</v>
      </c>
      <c r="I174" s="120"/>
      <c r="J174" s="121" t="s">
        <v>47</v>
      </c>
    </row>
    <row r="175" spans="1:10" x14ac:dyDescent="0.2">
      <c r="A175" s="19"/>
      <c r="B175" s="123" t="s">
        <v>15</v>
      </c>
      <c r="C175" s="20" t="s">
        <v>16</v>
      </c>
      <c r="D175" s="16" t="str">
        <f>CONCATENATE("Até o  ", B39)</f>
        <v xml:space="preserve">Até o  </v>
      </c>
      <c r="E175" s="43" t="s">
        <v>17</v>
      </c>
      <c r="F175" s="16" t="str">
        <f>CONCATENATE("Até o  ", B39)</f>
        <v xml:space="preserve">Até o  </v>
      </c>
      <c r="G175" s="43" t="s">
        <v>17</v>
      </c>
      <c r="H175" s="16" t="str">
        <f>CONCATENATE("Até o  ", D39)</f>
        <v xml:space="preserve">Até o  </v>
      </c>
      <c r="I175" s="43" t="s">
        <v>17</v>
      </c>
      <c r="J175" s="124"/>
    </row>
    <row r="176" spans="1:10" x14ac:dyDescent="0.2">
      <c r="A176" s="22"/>
      <c r="B176" s="126"/>
      <c r="C176" s="24" t="s">
        <v>49</v>
      </c>
      <c r="D176" s="127" t="s">
        <v>50</v>
      </c>
      <c r="E176" s="128" t="s">
        <v>145</v>
      </c>
      <c r="F176" s="127" t="s">
        <v>52</v>
      </c>
      <c r="G176" s="128" t="s">
        <v>146</v>
      </c>
      <c r="H176" s="127" t="s">
        <v>54</v>
      </c>
      <c r="I176" s="128" t="s">
        <v>147</v>
      </c>
      <c r="J176" s="129" t="s">
        <v>56</v>
      </c>
    </row>
    <row r="177" spans="1:10" x14ac:dyDescent="0.2">
      <c r="A177" s="130" t="s">
        <v>157</v>
      </c>
      <c r="B177" s="62">
        <f>B45+B138</f>
        <v>96248000</v>
      </c>
      <c r="C177" s="62">
        <f>C45+C138</f>
        <v>111174708.55</v>
      </c>
      <c r="D177" s="62">
        <f>D45+D138</f>
        <v>79997074.219999999</v>
      </c>
      <c r="E177" s="141">
        <f t="shared" ref="E177:E186" si="9">IF(C177&gt;0,D177/C177*100,0)</f>
        <v>71.956180738735114</v>
      </c>
      <c r="F177" s="63">
        <f>F45+F138</f>
        <v>71909725.870000005</v>
      </c>
      <c r="G177" s="26">
        <f t="shared" ref="G177:G186" si="10">IF(C177&gt;0,F177/C177*100,0)</f>
        <v>64.681730951117487</v>
      </c>
      <c r="H177" s="63">
        <f>H45+H138</f>
        <v>64194199.869999997</v>
      </c>
      <c r="I177" s="26">
        <f t="shared" ref="I177:I186" si="11">IF(C177&gt;0,H177/C177*100,0)</f>
        <v>57.741729847781997</v>
      </c>
      <c r="J177" s="62">
        <f>J45+J138</f>
        <v>0</v>
      </c>
    </row>
    <row r="178" spans="1:10" x14ac:dyDescent="0.2">
      <c r="A178" s="130" t="s">
        <v>158</v>
      </c>
      <c r="B178" s="65">
        <f>B48+B141</f>
        <v>305597000</v>
      </c>
      <c r="C178" s="65">
        <f>C48+C141</f>
        <v>410922622.10000002</v>
      </c>
      <c r="D178" s="65">
        <f>D48+D141</f>
        <v>334949579.13</v>
      </c>
      <c r="E178" s="141">
        <f t="shared" si="9"/>
        <v>81.511593939086751</v>
      </c>
      <c r="F178" s="66">
        <f>F48+F141</f>
        <v>292621923.34000003</v>
      </c>
      <c r="G178" s="32">
        <f t="shared" si="10"/>
        <v>71.210954959006628</v>
      </c>
      <c r="H178" s="66">
        <f>H48+H141</f>
        <v>263528997.38999999</v>
      </c>
      <c r="I178" s="32">
        <f t="shared" si="11"/>
        <v>64.131051253213528</v>
      </c>
      <c r="J178" s="65">
        <f>J48+J141</f>
        <v>0</v>
      </c>
    </row>
    <row r="179" spans="1:10" x14ac:dyDescent="0.2">
      <c r="A179" s="130" t="s">
        <v>159</v>
      </c>
      <c r="B179" s="65">
        <f>B51+B144</f>
        <v>30142000</v>
      </c>
      <c r="C179" s="65">
        <f>C51+C144</f>
        <v>31211357.009999998</v>
      </c>
      <c r="D179" s="65">
        <f>D51+D144</f>
        <v>21663567.09</v>
      </c>
      <c r="E179" s="141">
        <f t="shared" si="9"/>
        <v>69.409244471680864</v>
      </c>
      <c r="F179" s="66">
        <f>F51+F144</f>
        <v>18446485.490000002</v>
      </c>
      <c r="G179" s="32">
        <f t="shared" si="10"/>
        <v>59.101837462849879</v>
      </c>
      <c r="H179" s="66">
        <f>H51+H144</f>
        <v>16808076.91</v>
      </c>
      <c r="I179" s="32">
        <f t="shared" si="11"/>
        <v>53.852438728039786</v>
      </c>
      <c r="J179" s="65">
        <f>J51+J144</f>
        <v>0</v>
      </c>
    </row>
    <row r="180" spans="1:10" x14ac:dyDescent="0.2">
      <c r="A180" s="130" t="s">
        <v>160</v>
      </c>
      <c r="B180" s="65">
        <f>B54+B147</f>
        <v>4436000</v>
      </c>
      <c r="C180" s="65">
        <f>C54+C147</f>
        <v>5256636.1500000004</v>
      </c>
      <c r="D180" s="65">
        <f>D54+D147</f>
        <v>3138528.76</v>
      </c>
      <c r="E180" s="141">
        <f t="shared" si="9"/>
        <v>59.7060300625905</v>
      </c>
      <c r="F180" s="66">
        <f>F54+F147</f>
        <v>2987667.8</v>
      </c>
      <c r="G180" s="32">
        <f t="shared" si="10"/>
        <v>56.836115621203867</v>
      </c>
      <c r="H180" s="66">
        <f>H54+H147</f>
        <v>2633366.7799999998</v>
      </c>
      <c r="I180" s="32">
        <f t="shared" si="11"/>
        <v>50.096044406649675</v>
      </c>
      <c r="J180" s="65">
        <f>J54+J147</f>
        <v>0</v>
      </c>
    </row>
    <row r="181" spans="1:10" x14ac:dyDescent="0.2">
      <c r="A181" s="130" t="s">
        <v>161</v>
      </c>
      <c r="B181" s="65">
        <f>B57+B150</f>
        <v>9852000</v>
      </c>
      <c r="C181" s="65">
        <f>C57+C150</f>
        <v>13801568.91</v>
      </c>
      <c r="D181" s="65">
        <f>D57+D150</f>
        <v>9387771.6400000006</v>
      </c>
      <c r="E181" s="141">
        <f t="shared" si="9"/>
        <v>68.019597635729951</v>
      </c>
      <c r="F181" s="66">
        <f>F57+F150</f>
        <v>8007635.2000000002</v>
      </c>
      <c r="G181" s="32">
        <f t="shared" si="10"/>
        <v>58.019745814535803</v>
      </c>
      <c r="H181" s="66">
        <f>H57+H150</f>
        <v>7042471.3300000001</v>
      </c>
      <c r="I181" s="32">
        <f t="shared" si="11"/>
        <v>51.02659977227183</v>
      </c>
      <c r="J181" s="65">
        <f>J57+J150</f>
        <v>0</v>
      </c>
    </row>
    <row r="182" spans="1:10" x14ac:dyDescent="0.2">
      <c r="A182" s="130" t="s">
        <v>162</v>
      </c>
      <c r="B182" s="65">
        <f>B60+B153</f>
        <v>0</v>
      </c>
      <c r="C182" s="65">
        <f>C60+C153</f>
        <v>0</v>
      </c>
      <c r="D182" s="65">
        <f>D60+D153</f>
        <v>0</v>
      </c>
      <c r="E182" s="141">
        <f t="shared" si="9"/>
        <v>0</v>
      </c>
      <c r="F182" s="66">
        <f>F60+F153</f>
        <v>0</v>
      </c>
      <c r="G182" s="32">
        <f t="shared" si="10"/>
        <v>0</v>
      </c>
      <c r="H182" s="66">
        <f>H60+H153</f>
        <v>0</v>
      </c>
      <c r="I182" s="32">
        <f t="shared" si="11"/>
        <v>0</v>
      </c>
      <c r="J182" s="65">
        <f>J60+J153</f>
        <v>0</v>
      </c>
    </row>
    <row r="183" spans="1:10" x14ac:dyDescent="0.2">
      <c r="A183" s="130" t="s">
        <v>163</v>
      </c>
      <c r="B183" s="65">
        <f>B63+B156</f>
        <v>24432000</v>
      </c>
      <c r="C183" s="65">
        <f>C63+C156</f>
        <v>38203330.590000004</v>
      </c>
      <c r="D183" s="65">
        <f>D63+D156</f>
        <v>28937428.210000001</v>
      </c>
      <c r="E183" s="141">
        <f t="shared" si="9"/>
        <v>75.745825725400451</v>
      </c>
      <c r="F183" s="66">
        <f>F63+F156</f>
        <v>25494151.300000001</v>
      </c>
      <c r="G183" s="32">
        <f t="shared" si="10"/>
        <v>66.732797654750229</v>
      </c>
      <c r="H183" s="66">
        <f>H63+H156</f>
        <v>22874247.59</v>
      </c>
      <c r="I183" s="32">
        <f t="shared" si="11"/>
        <v>59.875008897751705</v>
      </c>
      <c r="J183" s="65">
        <f>J63+J156</f>
        <v>0</v>
      </c>
    </row>
    <row r="184" spans="1:10" x14ac:dyDescent="0.2">
      <c r="A184" s="107" t="s">
        <v>164</v>
      </c>
      <c r="B184" s="137">
        <f>B66+B159</f>
        <v>470707000</v>
      </c>
      <c r="C184" s="60">
        <f>C66+C159</f>
        <v>610570223.30999994</v>
      </c>
      <c r="D184" s="60">
        <f>D66+D159</f>
        <v>478073949.05000001</v>
      </c>
      <c r="E184" s="60">
        <f t="shared" si="9"/>
        <v>78.299584683033473</v>
      </c>
      <c r="F184" s="60">
        <f>F66+F159</f>
        <v>419467589</v>
      </c>
      <c r="G184" s="60">
        <f t="shared" si="10"/>
        <v>68.700957397823686</v>
      </c>
      <c r="H184" s="60">
        <f>H66+H159</f>
        <v>377081359.87</v>
      </c>
      <c r="I184" s="60">
        <f t="shared" si="11"/>
        <v>61.758884641602883</v>
      </c>
      <c r="J184" s="60">
        <f>J66+J159</f>
        <v>0</v>
      </c>
    </row>
    <row r="185" spans="1:10" ht="15.75" x14ac:dyDescent="0.2">
      <c r="A185" s="142" t="s">
        <v>165</v>
      </c>
      <c r="B185" s="65">
        <v>79200000</v>
      </c>
      <c r="C185" s="65">
        <v>153363197.21000001</v>
      </c>
      <c r="D185" s="65">
        <v>130768780.48999999</v>
      </c>
      <c r="E185" s="141">
        <f t="shared" si="9"/>
        <v>85.2673802248257</v>
      </c>
      <c r="F185" s="66">
        <v>110073324.42</v>
      </c>
      <c r="G185" s="32">
        <f t="shared" si="10"/>
        <v>71.772971887953503</v>
      </c>
      <c r="H185" s="66">
        <v>98342169.359999999</v>
      </c>
      <c r="I185" s="32">
        <f t="shared" si="11"/>
        <v>64.123708392268455</v>
      </c>
      <c r="J185" s="65"/>
    </row>
    <row r="186" spans="1:10" x14ac:dyDescent="0.2">
      <c r="A186" s="107" t="s">
        <v>166</v>
      </c>
      <c r="B186" s="137">
        <f>B184-B185</f>
        <v>391507000</v>
      </c>
      <c r="C186" s="60">
        <f>C184-C185</f>
        <v>457207026.0999999</v>
      </c>
      <c r="D186" s="60">
        <f>D184-D185</f>
        <v>347305168.56</v>
      </c>
      <c r="E186" s="60">
        <f t="shared" si="9"/>
        <v>75.962342819298172</v>
      </c>
      <c r="F186" s="60">
        <f>F184-F185</f>
        <v>309394264.57999998</v>
      </c>
      <c r="G186" s="60">
        <f t="shared" si="10"/>
        <v>67.670496496772898</v>
      </c>
      <c r="H186" s="60">
        <f>H184-H185</f>
        <v>278739190.50999999</v>
      </c>
      <c r="I186" s="60">
        <f t="shared" si="11"/>
        <v>60.96564020191466</v>
      </c>
      <c r="J186" s="60">
        <f>J184-J185</f>
        <v>0</v>
      </c>
    </row>
    <row r="187" spans="1:10" x14ac:dyDescent="0.2">
      <c r="A187" s="143" t="s">
        <v>167</v>
      </c>
      <c r="B187" s="143"/>
      <c r="C187" s="143"/>
      <c r="D187" s="143"/>
      <c r="E187" s="143"/>
      <c r="F187" s="143"/>
      <c r="G187" s="143"/>
      <c r="H187" s="143"/>
    </row>
    <row r="188" spans="1:10" x14ac:dyDescent="0.2">
      <c r="A188" s="144" t="s">
        <v>168</v>
      </c>
      <c r="B188" s="144"/>
      <c r="C188" s="144"/>
      <c r="D188" s="144"/>
      <c r="E188" s="144"/>
      <c r="F188" s="144"/>
      <c r="G188" s="144"/>
      <c r="H188" s="144"/>
    </row>
    <row r="189" spans="1:10" x14ac:dyDescent="0.2">
      <c r="A189" s="10" t="s">
        <v>169</v>
      </c>
      <c r="B189" s="145"/>
      <c r="C189" s="145"/>
      <c r="D189" s="10"/>
      <c r="E189" s="10"/>
    </row>
    <row r="190" spans="1:10" x14ac:dyDescent="0.2">
      <c r="A190" s="146" t="s">
        <v>170</v>
      </c>
      <c r="B190" s="145"/>
      <c r="C190" s="145"/>
      <c r="D190" s="10"/>
      <c r="E190" s="10"/>
    </row>
    <row r="191" spans="1:10" x14ac:dyDescent="0.2">
      <c r="A191" s="10" t="s">
        <v>171</v>
      </c>
      <c r="B191" s="145"/>
      <c r="C191" s="145"/>
      <c r="D191" s="10"/>
      <c r="E191" s="10"/>
    </row>
    <row r="198" spans="1:8" x14ac:dyDescent="0.2">
      <c r="A198" s="147" t="s">
        <v>172</v>
      </c>
      <c r="B198" s="148"/>
      <c r="C198" s="148"/>
      <c r="D198" s="149" t="s">
        <v>173</v>
      </c>
      <c r="E198" s="148"/>
      <c r="F198" s="148"/>
      <c r="G198" s="150"/>
    </row>
    <row r="199" spans="1:8" x14ac:dyDescent="0.2">
      <c r="A199" s="151" t="s">
        <v>174</v>
      </c>
      <c r="B199" s="148"/>
      <c r="C199" s="148"/>
      <c r="D199" s="149" t="s">
        <v>175</v>
      </c>
      <c r="E199" s="148"/>
      <c r="F199" s="148"/>
      <c r="G199" s="150"/>
    </row>
    <row r="200" spans="1:8" x14ac:dyDescent="0.2">
      <c r="A200" s="152"/>
      <c r="B200" s="153"/>
      <c r="C200" s="154"/>
      <c r="D200" s="149" t="s">
        <v>176</v>
      </c>
      <c r="E200" s="154"/>
      <c r="F200" s="154"/>
      <c r="G200" s="149"/>
    </row>
    <row r="201" spans="1:8" x14ac:dyDescent="0.2">
      <c r="A201" s="144"/>
      <c r="B201" s="155"/>
      <c r="C201" s="155"/>
      <c r="D201" s="155"/>
      <c r="E201" s="156"/>
      <c r="F201" s="156"/>
      <c r="G201" s="156"/>
      <c r="H201" s="156"/>
    </row>
    <row r="202" spans="1:8" x14ac:dyDescent="0.2">
      <c r="E202" s="157"/>
      <c r="F202" s="157"/>
      <c r="G202" s="157"/>
      <c r="H202" s="157"/>
    </row>
    <row r="204" spans="1:8" x14ac:dyDescent="0.2">
      <c r="A204" s="152" t="s">
        <v>177</v>
      </c>
      <c r="B204" s="153"/>
      <c r="C204" s="153"/>
      <c r="D204" s="158" t="s">
        <v>178</v>
      </c>
      <c r="E204" s="158"/>
      <c r="F204" s="158"/>
      <c r="G204" s="150"/>
    </row>
    <row r="205" spans="1:8" x14ac:dyDescent="0.2">
      <c r="A205" s="151" t="s">
        <v>179</v>
      </c>
      <c r="B205" s="153"/>
      <c r="C205" s="153"/>
      <c r="D205" s="158" t="s">
        <v>180</v>
      </c>
      <c r="E205" s="158"/>
      <c r="F205" s="158"/>
      <c r="G205" s="150"/>
    </row>
    <row r="206" spans="1:8" x14ac:dyDescent="0.2">
      <c r="A206" s="150"/>
      <c r="B206" s="150"/>
      <c r="C206" s="150"/>
      <c r="D206" s="158" t="s">
        <v>181</v>
      </c>
      <c r="E206" s="158"/>
      <c r="F206" s="158"/>
      <c r="G206" s="150"/>
    </row>
    <row r="1798" spans="5:5" x14ac:dyDescent="0.2">
      <c r="E1798" s="10"/>
    </row>
  </sheetData>
  <mergeCells count="37">
    <mergeCell ref="A187:H187"/>
    <mergeCell ref="B201:D201"/>
    <mergeCell ref="E201:H201"/>
    <mergeCell ref="E202:H202"/>
    <mergeCell ref="A135:A137"/>
    <mergeCell ref="D135:E135"/>
    <mergeCell ref="F135:G135"/>
    <mergeCell ref="H135:I135"/>
    <mergeCell ref="A174:A176"/>
    <mergeCell ref="D174:E174"/>
    <mergeCell ref="F174:G174"/>
    <mergeCell ref="H174:I174"/>
    <mergeCell ref="A116:A118"/>
    <mergeCell ref="B116:B117"/>
    <mergeCell ref="C116:E116"/>
    <mergeCell ref="F116:F117"/>
    <mergeCell ref="A124:A126"/>
    <mergeCell ref="D124:E124"/>
    <mergeCell ref="A87:A89"/>
    <mergeCell ref="B87:B88"/>
    <mergeCell ref="C87:E87"/>
    <mergeCell ref="F87:F88"/>
    <mergeCell ref="A95:K95"/>
    <mergeCell ref="A96:A97"/>
    <mergeCell ref="H42:I42"/>
    <mergeCell ref="J42:J43"/>
    <mergeCell ref="A73:A75"/>
    <mergeCell ref="B73:B74"/>
    <mergeCell ref="C73:C74"/>
    <mergeCell ref="D73:D74"/>
    <mergeCell ref="A11:G11"/>
    <mergeCell ref="A13:G13"/>
    <mergeCell ref="A14:G14"/>
    <mergeCell ref="A17:A19"/>
    <mergeCell ref="D17:E17"/>
    <mergeCell ref="D42:E42"/>
    <mergeCell ref="F42:G42"/>
  </mergeCells>
  <pageMargins left="0.51181102362204722" right="0.5118110236220472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Rocha Paião</dc:creator>
  <cp:lastModifiedBy>Felipe Rocha Paião</cp:lastModifiedBy>
  <dcterms:created xsi:type="dcterms:W3CDTF">2026-01-13T17:33:40Z</dcterms:created>
  <dcterms:modified xsi:type="dcterms:W3CDTF">2026-01-13T17:34:14Z</dcterms:modified>
</cp:coreProperties>
</file>