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LRF - Publicações\RREO - 3º Bim (geral - ensino - saúde)\"/>
    </mc:Choice>
  </mc:AlternateContent>
  <xr:revisionPtr revIDLastSave="0" documentId="13_ncr:1_{ECD86D21-5E5C-4B20-A91F-9C813094A24C}" xr6:coauthVersionLast="47" xr6:coauthVersionMax="47" xr10:uidLastSave="{00000000-0000-0000-0000-000000000000}"/>
  <bookViews>
    <workbookView xWindow="-120" yWindow="-120" windowWidth="29040" windowHeight="15720" tabRatio="548" firstSheet="7" xr2:uid="{393EEC88-5C53-466C-ACD4-6E94B629D767}"/>
  </bookViews>
  <sheets>
    <sheet name="RREO-Anexo 01" sheetId="91" r:id="rId1"/>
    <sheet name="RREO-Anexo 02" sheetId="6" r:id="rId2"/>
    <sheet name="RREO-Anexo 03" sheetId="90" r:id="rId3"/>
    <sheet name="RREO-Anexo 04" sheetId="9" r:id="rId4"/>
    <sheet name="RREO-Anexo 06" sheetId="95" r:id="rId5"/>
    <sheet name="RREO-Anexo 07" sheetId="101" r:id="rId6"/>
    <sheet name="RREO-Anexo 08" sheetId="80" r:id="rId7"/>
    <sheet name="RREO-Anexo 09" sheetId="65" r:id="rId8"/>
    <sheet name="RREO-Anexo 10 - RPPS" sheetId="24" r:id="rId9"/>
    <sheet name="RREO-Anexo 11" sheetId="79" r:id="rId10"/>
    <sheet name="RREO-Anexo 12" sheetId="85" r:id="rId11"/>
    <sheet name="RREO-Anexo 13" sheetId="27" r:id="rId12"/>
    <sheet name="RREO-Anexo 14" sheetId="22" r:id="rId13"/>
  </sheets>
  <definedNames>
    <definedName name="_xlnm.Print_Area" localSheetId="0">'RREO-Anexo 01'!$A$1:$K$237</definedName>
    <definedName name="_xlnm.Print_Area" localSheetId="1">'RREO-Anexo 02'!$A$1:$L$435</definedName>
    <definedName name="_xlnm.Print_Area" localSheetId="2">'RREO-Anexo 03'!$A$1:$O$63</definedName>
    <definedName name="_xlnm.Print_Area" localSheetId="3">'RREO-Anexo 04'!$A$1:$I$242</definedName>
    <definedName name="_xlnm.Print_Area" localSheetId="4">'RREO-Anexo 06'!$A$1:$I$209</definedName>
    <definedName name="_xlnm.Print_Area" localSheetId="5">'RREO-Anexo 07'!$A$1:$M$52</definedName>
    <definedName name="_xlnm.Print_Area" localSheetId="6">'RREO-Anexo 08'!$A$1:$G$238</definedName>
    <definedName name="_xlnm.Print_Area" localSheetId="7">'RREO-Anexo 09'!$A$1:$F$53</definedName>
    <definedName name="_xlnm.Print_Area" localSheetId="8">'RREO-Anexo 10 - RPPS'!$A$1:$E$186</definedName>
    <definedName name="_xlnm.Print_Area" localSheetId="9">'RREO-Anexo 11'!$A$1:$H$59</definedName>
    <definedName name="_xlnm.Print_Area" localSheetId="10">'RREO-Anexo 12'!$A$1:$K$181</definedName>
    <definedName name="_xlnm.Print_Area" localSheetId="11">'RREO-Anexo 13'!$A$1:$L$84</definedName>
    <definedName name="_xlnm.Print_Area" localSheetId="12">'RREO-Anexo 14'!$A$1:$E$181</definedName>
    <definedName name="Cancela">#REF!,#REF!</definedName>
    <definedName name="fdsafs">#REF!,#REF!</definedName>
    <definedName name="fdsf">#REF!</definedName>
    <definedName name="Ganhos_e_perdas_de_receita" localSheetId="4">#REF!</definedName>
    <definedName name="Ganhos_e_Perdas_de_Receita_99" localSheetId="4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3">#REF!,#REF!</definedName>
    <definedName name="Planilha_1ÁreaTotal" localSheetId="4">#REF!,#REF!</definedName>
    <definedName name="Planilha_1ÁreaTotal" localSheetId="5">'RREO-Anexo 07'!#REF!,'RREO-Anexo 07'!$H$18:$L$28</definedName>
    <definedName name="Planilha_1ÁreaTotal" localSheetId="6">#REF!,#REF!</definedName>
    <definedName name="Planilha_1ÁreaTotal" localSheetId="7">#REF!,#REF!</definedName>
    <definedName name="Planilha_1ÁreaTotal" localSheetId="9">#REF!,#REF!</definedName>
    <definedName name="Planilha_1ÁreaTotal" localSheetId="10">#REF!,#REF!</definedName>
    <definedName name="Planilha_1ÁreaTotal">#REF!,#REF!</definedName>
    <definedName name="Planilha_1CabGráfico" localSheetId="3">#REF!</definedName>
    <definedName name="Planilha_1CabGráfico" localSheetId="4">#REF!</definedName>
    <definedName name="Planilha_1CabGráfico" localSheetId="5">'RREO-Anexo 07'!#REF!</definedName>
    <definedName name="Planilha_1CabGráfico" localSheetId="6">#REF!</definedName>
    <definedName name="Planilha_1CabGráfico" localSheetId="7">#REF!</definedName>
    <definedName name="Planilha_1CabGráfico" localSheetId="9">#REF!</definedName>
    <definedName name="Planilha_1CabGráfico" localSheetId="10">#REF!</definedName>
    <definedName name="Planilha_1CabGráfico">#REF!</definedName>
    <definedName name="Planilha_1TítCols" localSheetId="3">#REF!,#REF!</definedName>
    <definedName name="Planilha_1TítCols" localSheetId="4">#REF!,#REF!</definedName>
    <definedName name="Planilha_1TítCols" localSheetId="5">'RREO-Anexo 07'!#REF!,'RREO-Anexo 07'!#REF!</definedName>
    <definedName name="Planilha_1TítCols" localSheetId="6">#REF!,#REF!</definedName>
    <definedName name="Planilha_1TítCols" localSheetId="7">#REF!,#REF!</definedName>
    <definedName name="Planilha_1TítCols" localSheetId="9">#REF!,#REF!</definedName>
    <definedName name="Planilha_1TítCols" localSheetId="10">#REF!,#REF!</definedName>
    <definedName name="Planilha_1TítCols">#REF!,#REF!</definedName>
    <definedName name="Planilha_1TítLins" localSheetId="3">#REF!</definedName>
    <definedName name="Planilha_1TítLins" localSheetId="4">#REF!</definedName>
    <definedName name="Planilha_1TítLins" localSheetId="5">'RREO-Anexo 07'!#REF!</definedName>
    <definedName name="Planilha_1TítLins" localSheetId="6">#REF!</definedName>
    <definedName name="Planilha_1TítLins" localSheetId="7">#REF!</definedName>
    <definedName name="Planilha_1TítLins" localSheetId="9">#REF!</definedName>
    <definedName name="Planilha_1TítLins" localSheetId="10">#REF!</definedName>
    <definedName name="Planilha_1TítLins">#REF!</definedName>
    <definedName name="Planilha_2ÁreaTotal" localSheetId="4">#REF!,#REF!</definedName>
    <definedName name="Planilha_2ÁreaTotal" localSheetId="5">#REF!,#REF!</definedName>
    <definedName name="Planilha_2ÁreaTotal" localSheetId="6">#REF!,#REF!</definedName>
    <definedName name="Planilha_2ÁreaTotal" localSheetId="9">#REF!,#REF!</definedName>
    <definedName name="Planilha_2ÁreaTotal" localSheetId="10">#REF!,#REF!</definedName>
    <definedName name="Planilha_2ÁreaTotal">#REF!,#REF!</definedName>
    <definedName name="Planilha_2CabGráfico" localSheetId="4">#REF!</definedName>
    <definedName name="Planilha_2CabGráfico" localSheetId="5">#REF!</definedName>
    <definedName name="Planilha_2CabGráfico" localSheetId="6">#REF!</definedName>
    <definedName name="Planilha_2CabGráfico" localSheetId="10">#REF!</definedName>
    <definedName name="Planilha_2CabGráfico">#REF!</definedName>
    <definedName name="Planilha_2TítCols" localSheetId="4">#REF!,#REF!</definedName>
    <definedName name="Planilha_2TítCols" localSheetId="5">#REF!,#REF!</definedName>
    <definedName name="Planilha_2TítCols" localSheetId="6">#REF!,#REF!</definedName>
    <definedName name="Planilha_2TítCols" localSheetId="9">#REF!,#REF!</definedName>
    <definedName name="Planilha_2TítCols" localSheetId="10">#REF!,#REF!</definedName>
    <definedName name="Planilha_2TítCols">#REF!,#REF!</definedName>
    <definedName name="Planilha_2TítLins" localSheetId="4">#REF!</definedName>
    <definedName name="Planilha_2TítLins" localSheetId="5">#REF!</definedName>
    <definedName name="Planilha_2TítLins" localSheetId="6">#REF!</definedName>
    <definedName name="Planilha_2TítLins" localSheetId="10">#REF!</definedName>
    <definedName name="Planilha_2TítLins">#REF!</definedName>
    <definedName name="Planilha_3ÁreaTotal" localSheetId="4">#REF!,#REF!</definedName>
    <definedName name="Planilha_3ÁreaTotal" localSheetId="5">#REF!,#REF!</definedName>
    <definedName name="Planilha_3ÁreaTotal" localSheetId="6">#REF!,#REF!</definedName>
    <definedName name="Planilha_3ÁreaTotal" localSheetId="9">#REF!,#REF!</definedName>
    <definedName name="Planilha_3ÁreaTotal" localSheetId="10">#REF!,#REF!</definedName>
    <definedName name="Planilha_3ÁreaTotal">#REF!,#REF!</definedName>
    <definedName name="Planilha_3CabGráfico" localSheetId="4">#REF!</definedName>
    <definedName name="Planilha_3CabGráfico" localSheetId="5">#REF!</definedName>
    <definedName name="Planilha_3CabGráfico" localSheetId="6">#REF!</definedName>
    <definedName name="Planilha_3CabGráfico" localSheetId="10">#REF!</definedName>
    <definedName name="Planilha_3CabGráfico">#REF!</definedName>
    <definedName name="Planilha_3TítCols" localSheetId="4">#REF!,#REF!</definedName>
    <definedName name="Planilha_3TítCols" localSheetId="5">#REF!,#REF!</definedName>
    <definedName name="Planilha_3TítCols" localSheetId="6">#REF!,#REF!</definedName>
    <definedName name="Planilha_3TítCols" localSheetId="9">#REF!,#REF!</definedName>
    <definedName name="Planilha_3TítCols" localSheetId="10">#REF!,#REF!</definedName>
    <definedName name="Planilha_3TítCols">#REF!,#REF!</definedName>
    <definedName name="Planilha_3TítLins" localSheetId="4">#REF!</definedName>
    <definedName name="Planilha_3TítLins" localSheetId="5">#REF!</definedName>
    <definedName name="Planilha_3TítLins" localSheetId="6">#REF!</definedName>
    <definedName name="Planilha_3TítLins" localSheetId="10">#REF!</definedName>
    <definedName name="Planilha_3TítLins">#REF!</definedName>
    <definedName name="Planilha_4ÁreaTotal" localSheetId="4">#REF!,#REF!</definedName>
    <definedName name="Planilha_4ÁreaTotal" localSheetId="5">#REF!,#REF!</definedName>
    <definedName name="Planilha_4ÁreaTotal" localSheetId="6">#REF!,#REF!</definedName>
    <definedName name="Planilha_4ÁreaTotal" localSheetId="9">#REF!,#REF!</definedName>
    <definedName name="Planilha_4ÁreaTotal" localSheetId="10">#REF!,#REF!</definedName>
    <definedName name="Planilha_4ÁreaTotal">#REF!,#REF!</definedName>
    <definedName name="Planilha_4TítCols" localSheetId="4">#REF!,#REF!</definedName>
    <definedName name="Planilha_4TítCols" localSheetId="5">#REF!,#REF!</definedName>
    <definedName name="Planilha_4TítCols" localSheetId="6">#REF!,#REF!</definedName>
    <definedName name="Planilha_4TítCols" localSheetId="9">#REF!,#REF!</definedName>
    <definedName name="Planilha_4TítCols" localSheetId="10">#REF!,#REF!</definedName>
    <definedName name="Planilha_4TítCols">#REF!,#REF!</definedName>
    <definedName name="Planilha_Educação" localSheetId="9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Tabela_1___Déficit_da_Previdência_Social__RGPS" localSheetId="4">#REF!</definedName>
    <definedName name="Tabela_10___Resultado_Primário_do_Governo_Central_em_1999" localSheetId="4">#REF!</definedName>
    <definedName name="Tabela_2___Contribuições_Previdenciárias" localSheetId="4">#REF!</definedName>
    <definedName name="Tabela_3___Benefícios__previsto_x_realizado" localSheetId="4">#REF!</definedName>
    <definedName name="Tabela_4___Receitas_Administradas_pela_SRF__previsto_x_realizado" localSheetId="4">#REF!</definedName>
    <definedName name="Tabela_5___Receitas_Administradas_em_Agosto" localSheetId="4">#REF!</definedName>
    <definedName name="Tabela_6___Receitas_Diretamente_Arrecadadas" localSheetId="4">#REF!</definedName>
    <definedName name="Tabela_7___Déficit_da_Previdência_Social_em_1999" localSheetId="4">#REF!</definedName>
    <definedName name="Tabela_8___Receitas_Administradas__revisão_da_previsão" localSheetId="4">#REF!</definedName>
    <definedName name="Tabela_9___Resultado_Primário_de_1999" localSheetId="4">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8" i="85" l="1"/>
  <c r="I97" i="85"/>
  <c r="I96" i="85"/>
  <c r="I95" i="85"/>
  <c r="I94" i="85"/>
  <c r="C153" i="22" l="1"/>
  <c r="B153" i="22"/>
  <c r="C152" i="22"/>
  <c r="B152" i="22"/>
  <c r="E142" i="22"/>
  <c r="D142" i="22"/>
  <c r="C142" i="22"/>
  <c r="B142" i="22"/>
  <c r="E141" i="22"/>
  <c r="D141" i="22"/>
  <c r="C141" i="22"/>
  <c r="B141" i="22"/>
  <c r="E138" i="22"/>
  <c r="D138" i="22"/>
  <c r="C138" i="22"/>
  <c r="B138" i="22"/>
  <c r="E137" i="22"/>
  <c r="D137" i="22"/>
  <c r="C137" i="22"/>
  <c r="B137" i="22"/>
  <c r="C127" i="22"/>
  <c r="B127" i="22"/>
  <c r="C126" i="22"/>
  <c r="B126" i="22"/>
  <c r="B83" i="22"/>
  <c r="D83" i="22" s="1"/>
  <c r="B82" i="22"/>
  <c r="D82" i="22" s="1"/>
  <c r="D99" i="22"/>
  <c r="C99" i="22"/>
  <c r="B99" i="22"/>
  <c r="D93" i="22"/>
  <c r="C93" i="22"/>
  <c r="B93" i="22"/>
  <c r="L72" i="27"/>
  <c r="K72" i="27"/>
  <c r="J72" i="27"/>
  <c r="I72" i="27"/>
  <c r="H72" i="27"/>
  <c r="G72" i="27"/>
  <c r="F72" i="27"/>
  <c r="E72" i="27"/>
  <c r="D72" i="27"/>
  <c r="C22" i="27"/>
  <c r="C20" i="27" s="1"/>
  <c r="B22" i="27"/>
  <c r="B20" i="27" s="1"/>
  <c r="L62" i="27"/>
  <c r="K62" i="27"/>
  <c r="J62" i="27"/>
  <c r="I62" i="27"/>
  <c r="H62" i="27"/>
  <c r="G62" i="27"/>
  <c r="F62" i="27"/>
  <c r="E62" i="27"/>
  <c r="D62" i="27"/>
  <c r="C62" i="27"/>
  <c r="B62" i="27"/>
  <c r="L56" i="27"/>
  <c r="K56" i="27"/>
  <c r="J56" i="27"/>
  <c r="I56" i="27"/>
  <c r="H56" i="27"/>
  <c r="G56" i="27"/>
  <c r="F56" i="27"/>
  <c r="E56" i="27"/>
  <c r="D56" i="27"/>
  <c r="C56" i="27"/>
  <c r="B56" i="27"/>
  <c r="L50" i="27"/>
  <c r="K50" i="27"/>
  <c r="J50" i="27"/>
  <c r="I50" i="27"/>
  <c r="H50" i="27"/>
  <c r="G50" i="27"/>
  <c r="F50" i="27"/>
  <c r="E50" i="27"/>
  <c r="D50" i="27"/>
  <c r="C50" i="27"/>
  <c r="B50" i="27"/>
  <c r="L44" i="27"/>
  <c r="L43" i="27" s="1"/>
  <c r="L67" i="27" s="1"/>
  <c r="K44" i="27"/>
  <c r="K43" i="27" s="1"/>
  <c r="K67" i="27" s="1"/>
  <c r="J44" i="27"/>
  <c r="J43" i="27" s="1"/>
  <c r="J67" i="27" s="1"/>
  <c r="I44" i="27"/>
  <c r="I43" i="27" s="1"/>
  <c r="I67" i="27" s="1"/>
  <c r="H44" i="27"/>
  <c r="H43" i="27" s="1"/>
  <c r="H67" i="27" s="1"/>
  <c r="G44" i="27"/>
  <c r="G43" i="27" s="1"/>
  <c r="G67" i="27" s="1"/>
  <c r="F44" i="27"/>
  <c r="F43" i="27" s="1"/>
  <c r="F67" i="27" s="1"/>
  <c r="E44" i="27"/>
  <c r="E43" i="27" s="1"/>
  <c r="E67" i="27" s="1"/>
  <c r="D44" i="27"/>
  <c r="D43" i="27" s="1"/>
  <c r="D67" i="27" s="1"/>
  <c r="C44" i="27"/>
  <c r="C43" i="27" s="1"/>
  <c r="C67" i="27" s="1"/>
  <c r="B44" i="27"/>
  <c r="B43" i="27" s="1"/>
  <c r="B67" i="27" s="1"/>
  <c r="L55" i="27"/>
  <c r="L68" i="27" s="1"/>
  <c r="K55" i="27"/>
  <c r="K68" i="27" s="1"/>
  <c r="J55" i="27"/>
  <c r="J68" i="27" s="1"/>
  <c r="I55" i="27"/>
  <c r="I68" i="27" s="1"/>
  <c r="H55" i="27"/>
  <c r="H68" i="27" s="1"/>
  <c r="G55" i="27"/>
  <c r="G68" i="27" s="1"/>
  <c r="F55" i="27"/>
  <c r="F68" i="27" s="1"/>
  <c r="E55" i="27"/>
  <c r="E68" i="27" s="1"/>
  <c r="D55" i="27"/>
  <c r="D68" i="27" s="1"/>
  <c r="C55" i="27"/>
  <c r="C68" i="27" s="1"/>
  <c r="B55" i="27"/>
  <c r="B68" i="27" s="1"/>
  <c r="C26" i="27"/>
  <c r="B26" i="27"/>
  <c r="F108" i="85"/>
  <c r="E122" i="85"/>
  <c r="E121" i="85"/>
  <c r="D120" i="85"/>
  <c r="D126" i="85" s="1"/>
  <c r="C120" i="85"/>
  <c r="B120" i="85"/>
  <c r="B126" i="85" s="1"/>
  <c r="E110" i="85"/>
  <c r="D110" i="85"/>
  <c r="C110" i="85"/>
  <c r="B110" i="85"/>
  <c r="F109" i="85"/>
  <c r="F107" i="85"/>
  <c r="F110" i="85" s="1"/>
  <c r="B102" i="85"/>
  <c r="G98" i="85"/>
  <c r="G97" i="85"/>
  <c r="G96" i="85"/>
  <c r="I135" i="85"/>
  <c r="G135" i="85"/>
  <c r="E135" i="85"/>
  <c r="J134" i="85"/>
  <c r="H134" i="85"/>
  <c r="F134" i="85"/>
  <c r="D134" i="85"/>
  <c r="C134" i="85"/>
  <c r="B134" i="85"/>
  <c r="F88" i="85"/>
  <c r="E88" i="85"/>
  <c r="D88" i="85"/>
  <c r="C88" i="85"/>
  <c r="B88" i="85"/>
  <c r="I59" i="85"/>
  <c r="G59" i="85"/>
  <c r="E59" i="85"/>
  <c r="I58" i="85"/>
  <c r="G58" i="85"/>
  <c r="E58" i="85"/>
  <c r="J57" i="85"/>
  <c r="H57" i="85"/>
  <c r="F57" i="85"/>
  <c r="D57" i="85"/>
  <c r="C57" i="85"/>
  <c r="B57" i="85"/>
  <c r="I151" i="85"/>
  <c r="G151" i="85"/>
  <c r="E151" i="85"/>
  <c r="I150" i="85"/>
  <c r="G150" i="85"/>
  <c r="E150" i="85"/>
  <c r="J149" i="85"/>
  <c r="H149" i="85"/>
  <c r="F149" i="85"/>
  <c r="D149" i="85"/>
  <c r="C149" i="85"/>
  <c r="B149" i="85"/>
  <c r="I148" i="85"/>
  <c r="G148" i="85"/>
  <c r="E148" i="85"/>
  <c r="I147" i="85"/>
  <c r="G147" i="85"/>
  <c r="E147" i="85"/>
  <c r="J146" i="85"/>
  <c r="H146" i="85"/>
  <c r="F146" i="85"/>
  <c r="D146" i="85"/>
  <c r="C146" i="85"/>
  <c r="B146" i="85"/>
  <c r="I145" i="85"/>
  <c r="G145" i="85"/>
  <c r="E145" i="85"/>
  <c r="I144" i="85"/>
  <c r="G144" i="85"/>
  <c r="E144" i="85"/>
  <c r="J143" i="85"/>
  <c r="H143" i="85"/>
  <c r="F143" i="85"/>
  <c r="F161" i="85" s="1"/>
  <c r="D143" i="85"/>
  <c r="C143" i="85"/>
  <c r="B143" i="85"/>
  <c r="B161" i="85" s="1"/>
  <c r="I142" i="85"/>
  <c r="G142" i="85"/>
  <c r="E142" i="85"/>
  <c r="I141" i="85"/>
  <c r="G141" i="85"/>
  <c r="E141" i="85"/>
  <c r="J140" i="85"/>
  <c r="H140" i="85"/>
  <c r="F140" i="85"/>
  <c r="D140" i="85"/>
  <c r="C140" i="85"/>
  <c r="B140" i="85"/>
  <c r="I139" i="85"/>
  <c r="G139" i="85"/>
  <c r="E139" i="85"/>
  <c r="I138" i="85"/>
  <c r="G138" i="85"/>
  <c r="E138" i="85"/>
  <c r="J137" i="85"/>
  <c r="H137" i="85"/>
  <c r="F137" i="85"/>
  <c r="D137" i="85"/>
  <c r="C137" i="85"/>
  <c r="B137" i="85"/>
  <c r="I136" i="85"/>
  <c r="G136" i="85"/>
  <c r="E136" i="85"/>
  <c r="E23" i="85"/>
  <c r="E22" i="85"/>
  <c r="E30" i="85"/>
  <c r="I165" i="85"/>
  <c r="G165" i="85"/>
  <c r="E165" i="85"/>
  <c r="D21" i="85"/>
  <c r="C21" i="85"/>
  <c r="E21" i="85" s="1"/>
  <c r="B21" i="85"/>
  <c r="D77" i="85"/>
  <c r="C77" i="85"/>
  <c r="B77" i="85"/>
  <c r="D27" i="85"/>
  <c r="C27" i="85"/>
  <c r="E27" i="85" s="1"/>
  <c r="B27" i="85"/>
  <c r="E26" i="85"/>
  <c r="E25" i="85"/>
  <c r="D24" i="85"/>
  <c r="D20" i="85" s="1"/>
  <c r="C24" i="85"/>
  <c r="B24" i="85"/>
  <c r="B20" i="85" s="1"/>
  <c r="I65" i="85"/>
  <c r="G65" i="85"/>
  <c r="E65" i="85"/>
  <c r="I64" i="85"/>
  <c r="G64" i="85"/>
  <c r="E64" i="85"/>
  <c r="J63" i="85"/>
  <c r="J163" i="85" s="1"/>
  <c r="H63" i="85"/>
  <c r="H163" i="85" s="1"/>
  <c r="F63" i="85"/>
  <c r="F163" i="85" s="1"/>
  <c r="D63" i="85"/>
  <c r="D163" i="85" s="1"/>
  <c r="C63" i="85"/>
  <c r="B63" i="85"/>
  <c r="B163" i="85" s="1"/>
  <c r="I62" i="85"/>
  <c r="G62" i="85"/>
  <c r="E62" i="85"/>
  <c r="I61" i="85"/>
  <c r="G61" i="85"/>
  <c r="E61" i="85"/>
  <c r="J60" i="85"/>
  <c r="J162" i="85" s="1"/>
  <c r="H60" i="85"/>
  <c r="H162" i="85" s="1"/>
  <c r="F60" i="85"/>
  <c r="F162" i="85" s="1"/>
  <c r="D60" i="85"/>
  <c r="D162" i="85" s="1"/>
  <c r="C60" i="85"/>
  <c r="B60" i="85"/>
  <c r="B162" i="85" s="1"/>
  <c r="E39" i="85"/>
  <c r="E38" i="85"/>
  <c r="D37" i="85"/>
  <c r="D31" i="85" s="1"/>
  <c r="C37" i="85"/>
  <c r="B37" i="85"/>
  <c r="B31" i="85" s="1"/>
  <c r="E36" i="85"/>
  <c r="E35" i="85"/>
  <c r="E34" i="85"/>
  <c r="E33" i="85"/>
  <c r="E32" i="85"/>
  <c r="J51" i="85"/>
  <c r="J159" i="85" s="1"/>
  <c r="H51" i="85"/>
  <c r="F51" i="85"/>
  <c r="D51" i="85"/>
  <c r="C51" i="85"/>
  <c r="B51" i="85"/>
  <c r="I50" i="85"/>
  <c r="G50" i="85"/>
  <c r="E50" i="85"/>
  <c r="I49" i="85"/>
  <c r="G49" i="85"/>
  <c r="E49" i="85"/>
  <c r="J48" i="85"/>
  <c r="H48" i="85"/>
  <c r="F48" i="85"/>
  <c r="D48" i="85"/>
  <c r="D158" i="85" s="1"/>
  <c r="C48" i="85"/>
  <c r="C158" i="85" s="1"/>
  <c r="B48" i="85"/>
  <c r="I47" i="85"/>
  <c r="G47" i="85"/>
  <c r="E47" i="85"/>
  <c r="I46" i="85"/>
  <c r="G46" i="85"/>
  <c r="E46" i="85"/>
  <c r="I56" i="85"/>
  <c r="G56" i="85"/>
  <c r="E56" i="85"/>
  <c r="I55" i="85"/>
  <c r="G55" i="85"/>
  <c r="E55" i="85"/>
  <c r="J54" i="85"/>
  <c r="H54" i="85"/>
  <c r="H160" i="85" s="1"/>
  <c r="F54" i="85"/>
  <c r="F160" i="85" s="1"/>
  <c r="D54" i="85"/>
  <c r="D160" i="85" s="1"/>
  <c r="C54" i="85"/>
  <c r="B54" i="85"/>
  <c r="B160" i="85" s="1"/>
  <c r="I53" i="85"/>
  <c r="G53" i="85"/>
  <c r="E53" i="85"/>
  <c r="I52" i="85"/>
  <c r="G52" i="85"/>
  <c r="E52" i="85"/>
  <c r="J45" i="85"/>
  <c r="J66" i="85" s="1"/>
  <c r="H45" i="85"/>
  <c r="H66" i="85" s="1"/>
  <c r="F45" i="85"/>
  <c r="F66" i="85" s="1"/>
  <c r="D45" i="85"/>
  <c r="D66" i="85" s="1"/>
  <c r="C45" i="85"/>
  <c r="B45" i="85"/>
  <c r="B66" i="85" s="1"/>
  <c r="J160" i="85"/>
  <c r="H159" i="85"/>
  <c r="F159" i="85"/>
  <c r="D159" i="85"/>
  <c r="B159" i="85"/>
  <c r="J158" i="85"/>
  <c r="H158" i="85"/>
  <c r="F158" i="85"/>
  <c r="B158" i="85"/>
  <c r="I133" i="85"/>
  <c r="G133" i="85"/>
  <c r="E133" i="85"/>
  <c r="I132" i="85"/>
  <c r="G132" i="85"/>
  <c r="E132" i="85"/>
  <c r="J131" i="85"/>
  <c r="H131" i="85"/>
  <c r="F131" i="85"/>
  <c r="D131" i="85"/>
  <c r="C131" i="85"/>
  <c r="C152" i="85" s="1"/>
  <c r="B131" i="85"/>
  <c r="E125" i="85"/>
  <c r="E124" i="85"/>
  <c r="E123" i="85"/>
  <c r="G95" i="85"/>
  <c r="G94" i="85"/>
  <c r="E28" i="85"/>
  <c r="E29" i="85"/>
  <c r="D83" i="24"/>
  <c r="D82" i="24"/>
  <c r="D81" i="24"/>
  <c r="D80" i="24"/>
  <c r="D79" i="24"/>
  <c r="D78" i="24"/>
  <c r="D77" i="24"/>
  <c r="D76" i="24"/>
  <c r="D75" i="24"/>
  <c r="D74" i="24"/>
  <c r="D73" i="24"/>
  <c r="D72" i="24"/>
  <c r="D71" i="24"/>
  <c r="D70" i="24"/>
  <c r="D69" i="24"/>
  <c r="D68" i="24"/>
  <c r="D67" i="24"/>
  <c r="D66" i="24"/>
  <c r="D65" i="24"/>
  <c r="D64" i="24"/>
  <c r="D63" i="24"/>
  <c r="D62" i="24"/>
  <c r="D61" i="24"/>
  <c r="D60" i="24"/>
  <c r="D59" i="24"/>
  <c r="D58" i="24"/>
  <c r="D57" i="24"/>
  <c r="D56" i="24"/>
  <c r="D55" i="24"/>
  <c r="E139" i="22" s="1"/>
  <c r="D54" i="24"/>
  <c r="D53" i="24"/>
  <c r="D103" i="24"/>
  <c r="E103" i="24" s="1"/>
  <c r="D94" i="24"/>
  <c r="D93" i="24"/>
  <c r="D92" i="24"/>
  <c r="D91" i="24"/>
  <c r="D90" i="24"/>
  <c r="D89" i="24"/>
  <c r="D88" i="24"/>
  <c r="D87" i="24"/>
  <c r="D86" i="24"/>
  <c r="D85" i="24"/>
  <c r="D84" i="24"/>
  <c r="D177" i="24"/>
  <c r="D176" i="24"/>
  <c r="D175" i="24"/>
  <c r="D174" i="24"/>
  <c r="D173" i="24"/>
  <c r="D172" i="24"/>
  <c r="D171" i="24"/>
  <c r="D170" i="24"/>
  <c r="D169" i="24"/>
  <c r="D168" i="24"/>
  <c r="D167" i="24"/>
  <c r="D166" i="24"/>
  <c r="D165" i="24"/>
  <c r="D164" i="24"/>
  <c r="D163" i="24"/>
  <c r="D162" i="24"/>
  <c r="D161" i="24"/>
  <c r="D160" i="24"/>
  <c r="D159" i="24"/>
  <c r="D158" i="24"/>
  <c r="D157" i="24"/>
  <c r="D156" i="24"/>
  <c r="D155" i="24"/>
  <c r="D154" i="24"/>
  <c r="D153" i="24"/>
  <c r="D152" i="24"/>
  <c r="D151" i="24"/>
  <c r="D150" i="24"/>
  <c r="D149" i="24"/>
  <c r="D148" i="24"/>
  <c r="D147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139" i="22" s="1"/>
  <c r="D39" i="24"/>
  <c r="D38" i="24"/>
  <c r="D37" i="24"/>
  <c r="D36" i="24"/>
  <c r="D35" i="24"/>
  <c r="D34" i="24"/>
  <c r="D33" i="24"/>
  <c r="D32" i="24"/>
  <c r="D31" i="24"/>
  <c r="D30" i="24"/>
  <c r="C139" i="22" s="1"/>
  <c r="D29" i="24"/>
  <c r="D28" i="24"/>
  <c r="D27" i="24"/>
  <c r="D26" i="24"/>
  <c r="D25" i="24"/>
  <c r="D24" i="24"/>
  <c r="D23" i="24"/>
  <c r="D22" i="24"/>
  <c r="D21" i="24"/>
  <c r="B139" i="22" s="1"/>
  <c r="D20" i="24"/>
  <c r="E20" i="24" s="1"/>
  <c r="E21" i="24" s="1"/>
  <c r="E22" i="24" s="1"/>
  <c r="E23" i="24" s="1"/>
  <c r="E24" i="24" s="1"/>
  <c r="E25" i="24" s="1"/>
  <c r="E26" i="24" s="1"/>
  <c r="E27" i="24" s="1"/>
  <c r="E28" i="24" s="1"/>
  <c r="E29" i="24" s="1"/>
  <c r="E30" i="24" s="1"/>
  <c r="E31" i="24" s="1"/>
  <c r="E32" i="24" s="1"/>
  <c r="E33" i="24" s="1"/>
  <c r="E34" i="24" s="1"/>
  <c r="E35" i="24" s="1"/>
  <c r="E36" i="24" s="1"/>
  <c r="E37" i="24" s="1"/>
  <c r="E38" i="24" s="1"/>
  <c r="E39" i="24" s="1"/>
  <c r="E40" i="24" s="1"/>
  <c r="E41" i="24" s="1"/>
  <c r="E42" i="24" s="1"/>
  <c r="E43" i="24" s="1"/>
  <c r="E44" i="24" s="1"/>
  <c r="E45" i="24" s="1"/>
  <c r="E46" i="24" s="1"/>
  <c r="E47" i="24" s="1"/>
  <c r="E48" i="24" s="1"/>
  <c r="E49" i="24" s="1"/>
  <c r="E50" i="24" s="1"/>
  <c r="E51" i="24" s="1"/>
  <c r="E52" i="24" s="1"/>
  <c r="E53" i="24" s="1"/>
  <c r="E54" i="24" s="1"/>
  <c r="E55" i="24" s="1"/>
  <c r="E56" i="24" s="1"/>
  <c r="E57" i="24" s="1"/>
  <c r="E58" i="24" s="1"/>
  <c r="E59" i="24" s="1"/>
  <c r="E60" i="24" s="1"/>
  <c r="E61" i="24" s="1"/>
  <c r="E62" i="24" s="1"/>
  <c r="E63" i="24" s="1"/>
  <c r="E64" i="24" s="1"/>
  <c r="E65" i="24" s="1"/>
  <c r="E66" i="24" s="1"/>
  <c r="E67" i="24" s="1"/>
  <c r="E68" i="24" s="1"/>
  <c r="E69" i="24" s="1"/>
  <c r="E70" i="24" s="1"/>
  <c r="E71" i="24" s="1"/>
  <c r="E72" i="24" s="1"/>
  <c r="E73" i="24" s="1"/>
  <c r="E74" i="24" s="1"/>
  <c r="E75" i="24" s="1"/>
  <c r="E76" i="24" s="1"/>
  <c r="E77" i="24" s="1"/>
  <c r="E78" i="24" s="1"/>
  <c r="E79" i="24" s="1"/>
  <c r="E80" i="24" s="1"/>
  <c r="E81" i="24" s="1"/>
  <c r="E82" i="24" s="1"/>
  <c r="E83" i="24" s="1"/>
  <c r="E84" i="24" s="1"/>
  <c r="E85" i="24" s="1"/>
  <c r="E86" i="24" s="1"/>
  <c r="E87" i="24" s="1"/>
  <c r="E88" i="24" s="1"/>
  <c r="E89" i="24" s="1"/>
  <c r="E90" i="24" s="1"/>
  <c r="E91" i="24" s="1"/>
  <c r="E92" i="24" s="1"/>
  <c r="E93" i="24" s="1"/>
  <c r="E94" i="24" s="1"/>
  <c r="D146" i="24"/>
  <c r="E143" i="22" s="1"/>
  <c r="D145" i="24"/>
  <c r="D144" i="24"/>
  <c r="D143" i="24"/>
  <c r="D142" i="24"/>
  <c r="D141" i="24"/>
  <c r="D140" i="24"/>
  <c r="D139" i="24"/>
  <c r="D138" i="24"/>
  <c r="D137" i="24"/>
  <c r="D136" i="24"/>
  <c r="D135" i="24"/>
  <c r="D134" i="24"/>
  <c r="D133" i="24"/>
  <c r="D132" i="24"/>
  <c r="D131" i="24"/>
  <c r="D143" i="22" s="1"/>
  <c r="D130" i="24"/>
  <c r="D129" i="24"/>
  <c r="D128" i="24"/>
  <c r="D127" i="24"/>
  <c r="D126" i="24"/>
  <c r="D125" i="24"/>
  <c r="D124" i="24"/>
  <c r="D123" i="24"/>
  <c r="D122" i="24"/>
  <c r="D121" i="24"/>
  <c r="C143" i="22" s="1"/>
  <c r="D120" i="24"/>
  <c r="D119" i="24"/>
  <c r="D118" i="24"/>
  <c r="D117" i="24"/>
  <c r="D116" i="24"/>
  <c r="D115" i="24"/>
  <c r="D114" i="24"/>
  <c r="D113" i="24"/>
  <c r="D112" i="24"/>
  <c r="B143" i="22" s="1"/>
  <c r="D111" i="24"/>
  <c r="D110" i="24"/>
  <c r="D109" i="24"/>
  <c r="D108" i="24"/>
  <c r="D107" i="24"/>
  <c r="D106" i="24"/>
  <c r="D105" i="24"/>
  <c r="D104" i="24"/>
  <c r="C59" i="80"/>
  <c r="B59" i="80"/>
  <c r="C21" i="80"/>
  <c r="B21" i="80"/>
  <c r="C215" i="80"/>
  <c r="F188" i="80"/>
  <c r="E188" i="80"/>
  <c r="D188" i="80"/>
  <c r="C188" i="80"/>
  <c r="B188" i="80"/>
  <c r="F151" i="80"/>
  <c r="F144" i="80"/>
  <c r="F143" i="80"/>
  <c r="E144" i="80"/>
  <c r="E143" i="80" s="1"/>
  <c r="D144" i="80"/>
  <c r="D143" i="80"/>
  <c r="C144" i="80"/>
  <c r="B144" i="80"/>
  <c r="B143" i="80" s="1"/>
  <c r="C143" i="80"/>
  <c r="F131" i="80"/>
  <c r="E131" i="80"/>
  <c r="D131" i="80"/>
  <c r="F150" i="80" s="1"/>
  <c r="C131" i="80"/>
  <c r="B131" i="80"/>
  <c r="G126" i="80"/>
  <c r="E126" i="80"/>
  <c r="F126" i="80" s="1"/>
  <c r="G125" i="80"/>
  <c r="F153" i="80" s="1"/>
  <c r="E125" i="80"/>
  <c r="F125" i="80" s="1"/>
  <c r="F124" i="80" s="1"/>
  <c r="E124" i="80"/>
  <c r="D124" i="80"/>
  <c r="C124" i="80"/>
  <c r="B124" i="80"/>
  <c r="E164" i="80"/>
  <c r="D164" i="80"/>
  <c r="C164" i="80"/>
  <c r="B164" i="80"/>
  <c r="C174" i="80"/>
  <c r="C173" i="80" s="1"/>
  <c r="B174" i="80"/>
  <c r="B173" i="80" s="1"/>
  <c r="F167" i="80"/>
  <c r="F166" i="80"/>
  <c r="F165" i="80"/>
  <c r="D110" i="80"/>
  <c r="C110" i="80"/>
  <c r="C216" i="80"/>
  <c r="C219" i="80" s="1"/>
  <c r="C222" i="80" s="1"/>
  <c r="B216" i="80"/>
  <c r="F155" i="80"/>
  <c r="G101" i="80"/>
  <c r="D111" i="80"/>
  <c r="C111" i="80"/>
  <c r="F207" i="80"/>
  <c r="E207" i="80"/>
  <c r="D207" i="80"/>
  <c r="C207" i="80"/>
  <c r="B207" i="80"/>
  <c r="F202" i="80"/>
  <c r="E202" i="80"/>
  <c r="E201" i="80" s="1"/>
  <c r="D202" i="80"/>
  <c r="D201" i="80" s="1"/>
  <c r="C202" i="80"/>
  <c r="B202" i="80"/>
  <c r="F201" i="80"/>
  <c r="C201" i="80"/>
  <c r="B201" i="80"/>
  <c r="G97" i="80"/>
  <c r="F97" i="80"/>
  <c r="D97" i="80"/>
  <c r="C97" i="80"/>
  <c r="B97" i="80"/>
  <c r="E97" i="80" s="1"/>
  <c r="E84" i="80"/>
  <c r="D84" i="80"/>
  <c r="C84" i="80"/>
  <c r="F84" i="80" s="1"/>
  <c r="B84" i="80"/>
  <c r="E78" i="80"/>
  <c r="D102" i="80" s="1"/>
  <c r="D78" i="80"/>
  <c r="C102" i="80" s="1"/>
  <c r="C78" i="80"/>
  <c r="B78" i="80"/>
  <c r="D77" i="80"/>
  <c r="C77" i="80"/>
  <c r="F77" i="80" s="1"/>
  <c r="B68" i="80"/>
  <c r="C63" i="80"/>
  <c r="B63" i="80"/>
  <c r="C55" i="80"/>
  <c r="B55" i="80"/>
  <c r="C51" i="80"/>
  <c r="G99" i="80" s="1"/>
  <c r="B51" i="80"/>
  <c r="C47" i="80"/>
  <c r="B47" i="80"/>
  <c r="B46" i="80" s="1"/>
  <c r="C27" i="80"/>
  <c r="B27" i="80"/>
  <c r="C26" i="80"/>
  <c r="C36" i="80" s="1"/>
  <c r="B26" i="80"/>
  <c r="B36" i="80" s="1"/>
  <c r="B40" i="80" s="1"/>
  <c r="L26" i="101"/>
  <c r="F26" i="101"/>
  <c r="M26" i="101" s="1"/>
  <c r="L25" i="101"/>
  <c r="F25" i="101"/>
  <c r="M25" i="101" s="1"/>
  <c r="M24" i="101" s="1"/>
  <c r="L24" i="101"/>
  <c r="K24" i="101"/>
  <c r="J24" i="101"/>
  <c r="I24" i="101"/>
  <c r="H24" i="101"/>
  <c r="G24" i="101"/>
  <c r="F24" i="101"/>
  <c r="E24" i="101"/>
  <c r="D24" i="101"/>
  <c r="C24" i="101"/>
  <c r="C22" i="101" s="1"/>
  <c r="B24" i="101"/>
  <c r="L23" i="101"/>
  <c r="F23" i="101"/>
  <c r="K22" i="101"/>
  <c r="J22" i="101"/>
  <c r="I22" i="101"/>
  <c r="H22" i="101"/>
  <c r="G22" i="101"/>
  <c r="E22" i="101"/>
  <c r="D22" i="101"/>
  <c r="L43" i="101"/>
  <c r="F43" i="101"/>
  <c r="M43" i="101" s="1"/>
  <c r="L42" i="101"/>
  <c r="F42" i="101"/>
  <c r="M42" i="101" s="1"/>
  <c r="M41" i="101" s="1"/>
  <c r="L41" i="101"/>
  <c r="K41" i="101"/>
  <c r="J41" i="101"/>
  <c r="I41" i="101"/>
  <c r="H41" i="101"/>
  <c r="G41" i="101"/>
  <c r="F41" i="101"/>
  <c r="E41" i="101"/>
  <c r="D41" i="101"/>
  <c r="C41" i="101"/>
  <c r="B41" i="101"/>
  <c r="L40" i="101"/>
  <c r="L39" i="101" s="1"/>
  <c r="L27" i="101" s="1"/>
  <c r="F40" i="101"/>
  <c r="K39" i="101"/>
  <c r="K27" i="101" s="1"/>
  <c r="J39" i="101"/>
  <c r="J27" i="101" s="1"/>
  <c r="I39" i="101"/>
  <c r="I27" i="101" s="1"/>
  <c r="H39" i="101"/>
  <c r="H27" i="101" s="1"/>
  <c r="G39" i="101"/>
  <c r="G27" i="101" s="1"/>
  <c r="E39" i="101"/>
  <c r="E27" i="101" s="1"/>
  <c r="D39" i="101"/>
  <c r="D27" i="101" s="1"/>
  <c r="C39" i="101"/>
  <c r="C27" i="101" s="1"/>
  <c r="B39" i="101"/>
  <c r="B27" i="101" s="1"/>
  <c r="C144" i="95"/>
  <c r="C143" i="95" s="1"/>
  <c r="C149" i="95" s="1"/>
  <c r="B144" i="95"/>
  <c r="B143" i="95" s="1"/>
  <c r="B149" i="95" s="1"/>
  <c r="B176" i="95"/>
  <c r="H83" i="95"/>
  <c r="G83" i="95"/>
  <c r="F83" i="95"/>
  <c r="E83" i="95"/>
  <c r="D83" i="95"/>
  <c r="C83" i="95"/>
  <c r="C81" i="95" s="1"/>
  <c r="C89" i="95" s="1"/>
  <c r="B83" i="95"/>
  <c r="H81" i="95"/>
  <c r="H89" i="95" s="1"/>
  <c r="G81" i="95"/>
  <c r="G89" i="95" s="1"/>
  <c r="F81" i="95"/>
  <c r="F89" i="95" s="1"/>
  <c r="E81" i="95"/>
  <c r="E89" i="95" s="1"/>
  <c r="D81" i="95"/>
  <c r="D89" i="95" s="1"/>
  <c r="B81" i="95"/>
  <c r="B89" i="95" s="1"/>
  <c r="H74" i="95"/>
  <c r="H78" i="95" s="1"/>
  <c r="G74" i="95"/>
  <c r="G78" i="95" s="1"/>
  <c r="F74" i="95"/>
  <c r="F78" i="95" s="1"/>
  <c r="E74" i="95"/>
  <c r="E78" i="95" s="1"/>
  <c r="D74" i="95"/>
  <c r="D78" i="95" s="1"/>
  <c r="C74" i="95"/>
  <c r="C78" i="95" s="1"/>
  <c r="B74" i="95"/>
  <c r="B78" i="95" s="1"/>
  <c r="C56" i="95"/>
  <c r="B56" i="95"/>
  <c r="C53" i="95"/>
  <c r="B53" i="95"/>
  <c r="C49" i="95"/>
  <c r="B49" i="95"/>
  <c r="C46" i="95"/>
  <c r="C59" i="95" s="1"/>
  <c r="B46" i="95"/>
  <c r="B59" i="95" s="1"/>
  <c r="C40" i="95"/>
  <c r="B40" i="95"/>
  <c r="C32" i="95"/>
  <c r="B32" i="95"/>
  <c r="C29" i="95"/>
  <c r="B29" i="95"/>
  <c r="C22" i="95"/>
  <c r="B22" i="95"/>
  <c r="B200" i="95"/>
  <c r="B177" i="95"/>
  <c r="F54" i="9"/>
  <c r="E54" i="9"/>
  <c r="D54" i="9"/>
  <c r="C54" i="9"/>
  <c r="B54" i="9"/>
  <c r="F51" i="9"/>
  <c r="E51" i="9"/>
  <c r="E57" i="9" s="1"/>
  <c r="B66" i="22" s="1"/>
  <c r="D51" i="9"/>
  <c r="D57" i="9" s="1"/>
  <c r="B65" i="22" s="1"/>
  <c r="C51" i="9"/>
  <c r="C57" i="9" s="1"/>
  <c r="B64" i="22" s="1"/>
  <c r="B51" i="9"/>
  <c r="F138" i="9"/>
  <c r="E138" i="9"/>
  <c r="D138" i="9"/>
  <c r="C138" i="9"/>
  <c r="B138" i="9"/>
  <c r="C38" i="9"/>
  <c r="B38" i="9"/>
  <c r="C34" i="9"/>
  <c r="B34" i="9"/>
  <c r="C29" i="9"/>
  <c r="B29" i="9"/>
  <c r="C25" i="9"/>
  <c r="B25" i="9"/>
  <c r="C21" i="9"/>
  <c r="B21" i="9"/>
  <c r="B20" i="9" s="1"/>
  <c r="B42" i="9" s="1"/>
  <c r="C20" i="9"/>
  <c r="C42" i="9" s="1"/>
  <c r="C180" i="9"/>
  <c r="B180" i="9"/>
  <c r="F228" i="9"/>
  <c r="E228" i="9"/>
  <c r="D228" i="9"/>
  <c r="C228" i="9"/>
  <c r="B228" i="9"/>
  <c r="C216" i="9"/>
  <c r="B216" i="9"/>
  <c r="F189" i="9"/>
  <c r="F193" i="9" s="1"/>
  <c r="E189" i="9"/>
  <c r="E193" i="9" s="1"/>
  <c r="D189" i="9"/>
  <c r="D193" i="9" s="1"/>
  <c r="C189" i="9"/>
  <c r="C193" i="9" s="1"/>
  <c r="B189" i="9"/>
  <c r="B193" i="9" s="1"/>
  <c r="F141" i="9"/>
  <c r="F144" i="9" s="1"/>
  <c r="E141" i="9"/>
  <c r="E144" i="9" s="1"/>
  <c r="B72" i="22" s="1"/>
  <c r="D141" i="9"/>
  <c r="D144" i="9" s="1"/>
  <c r="B71" i="22" s="1"/>
  <c r="C141" i="9"/>
  <c r="C144" i="9" s="1"/>
  <c r="B70" i="22" s="1"/>
  <c r="B141" i="9"/>
  <c r="B144" i="9" s="1"/>
  <c r="C122" i="9"/>
  <c r="B122" i="9"/>
  <c r="C117" i="9"/>
  <c r="B117" i="9"/>
  <c r="C113" i="9"/>
  <c r="B113" i="9"/>
  <c r="C109" i="9"/>
  <c r="B109" i="9"/>
  <c r="C108" i="9"/>
  <c r="C125" i="9"/>
  <c r="B125" i="9"/>
  <c r="N48" i="90"/>
  <c r="N47" i="90"/>
  <c r="N46" i="90"/>
  <c r="N52" i="90"/>
  <c r="N50" i="90"/>
  <c r="N54" i="90"/>
  <c r="N53" i="90"/>
  <c r="N45" i="90"/>
  <c r="O44" i="90"/>
  <c r="M44" i="90"/>
  <c r="L44" i="90"/>
  <c r="K44" i="90"/>
  <c r="J44" i="90"/>
  <c r="I44" i="90"/>
  <c r="H44" i="90"/>
  <c r="G44" i="90"/>
  <c r="F44" i="90"/>
  <c r="E44" i="90"/>
  <c r="D44" i="90"/>
  <c r="C44" i="90"/>
  <c r="B44" i="90"/>
  <c r="N44" i="90" s="1"/>
  <c r="N43" i="90"/>
  <c r="N42" i="90"/>
  <c r="N41" i="90"/>
  <c r="N40" i="90"/>
  <c r="N39" i="90"/>
  <c r="N38" i="90"/>
  <c r="N37" i="90"/>
  <c r="N36" i="90"/>
  <c r="O35" i="90"/>
  <c r="M35" i="90"/>
  <c r="L35" i="90"/>
  <c r="K35" i="90"/>
  <c r="J35" i="90"/>
  <c r="I35" i="90"/>
  <c r="H35" i="90"/>
  <c r="G35" i="90"/>
  <c r="F35" i="90"/>
  <c r="E35" i="90"/>
  <c r="D35" i="90"/>
  <c r="C35" i="90"/>
  <c r="B35" i="90"/>
  <c r="N35" i="90" s="1"/>
  <c r="N34" i="90"/>
  <c r="N33" i="90"/>
  <c r="N32" i="90"/>
  <c r="N31" i="90"/>
  <c r="N30" i="90"/>
  <c r="O29" i="90"/>
  <c r="M29" i="90"/>
  <c r="L29" i="90"/>
  <c r="K29" i="90"/>
  <c r="J29" i="90"/>
  <c r="I29" i="90"/>
  <c r="H29" i="90"/>
  <c r="G29" i="90"/>
  <c r="F29" i="90"/>
  <c r="E29" i="90"/>
  <c r="D29" i="90"/>
  <c r="C29" i="90"/>
  <c r="B29" i="90"/>
  <c r="N29" i="90" s="1"/>
  <c r="N28" i="90"/>
  <c r="N27" i="90"/>
  <c r="N26" i="90"/>
  <c r="N25" i="90"/>
  <c r="N24" i="90"/>
  <c r="N23" i="90"/>
  <c r="O22" i="90"/>
  <c r="O21" i="90" s="1"/>
  <c r="O49" i="90" s="1"/>
  <c r="O51" i="90" s="1"/>
  <c r="O55" i="90" s="1"/>
  <c r="M22" i="90"/>
  <c r="L22" i="90"/>
  <c r="K22" i="90"/>
  <c r="J22" i="90"/>
  <c r="I22" i="90"/>
  <c r="H22" i="90"/>
  <c r="G22" i="90"/>
  <c r="F22" i="90"/>
  <c r="E22" i="90"/>
  <c r="D22" i="90"/>
  <c r="C22" i="90"/>
  <c r="B22" i="90"/>
  <c r="N22" i="90" s="1"/>
  <c r="M21" i="90"/>
  <c r="M49" i="90" s="1"/>
  <c r="M51" i="90" s="1"/>
  <c r="M55" i="90" s="1"/>
  <c r="L21" i="90"/>
  <c r="L49" i="90" s="1"/>
  <c r="L51" i="90" s="1"/>
  <c r="L55" i="90" s="1"/>
  <c r="K21" i="90"/>
  <c r="K49" i="90" s="1"/>
  <c r="K51" i="90" s="1"/>
  <c r="K55" i="90" s="1"/>
  <c r="J21" i="90"/>
  <c r="J49" i="90" s="1"/>
  <c r="J51" i="90" s="1"/>
  <c r="J55" i="90" s="1"/>
  <c r="I21" i="90"/>
  <c r="I49" i="90" s="1"/>
  <c r="I51" i="90" s="1"/>
  <c r="I55" i="90" s="1"/>
  <c r="H21" i="90"/>
  <c r="H49" i="90" s="1"/>
  <c r="H51" i="90" s="1"/>
  <c r="H55" i="90" s="1"/>
  <c r="G21" i="90"/>
  <c r="G49" i="90" s="1"/>
  <c r="G51" i="90" s="1"/>
  <c r="G55" i="90" s="1"/>
  <c r="F21" i="90"/>
  <c r="F49" i="90" s="1"/>
  <c r="F51" i="90" s="1"/>
  <c r="F55" i="90" s="1"/>
  <c r="E21" i="90"/>
  <c r="E49" i="90" s="1"/>
  <c r="E51" i="90" s="1"/>
  <c r="E55" i="90" s="1"/>
  <c r="D21" i="90"/>
  <c r="D49" i="90" s="1"/>
  <c r="D51" i="90" s="1"/>
  <c r="D55" i="90" s="1"/>
  <c r="C21" i="90"/>
  <c r="C49" i="90" s="1"/>
  <c r="C51" i="90" s="1"/>
  <c r="C55" i="90" s="1"/>
  <c r="B21" i="90"/>
  <c r="B49" i="90" s="1"/>
  <c r="K78" i="6"/>
  <c r="G78" i="6"/>
  <c r="K77" i="6"/>
  <c r="G77" i="6"/>
  <c r="K76" i="6"/>
  <c r="G76" i="6"/>
  <c r="K75" i="6"/>
  <c r="G75" i="6"/>
  <c r="L74" i="6"/>
  <c r="I74" i="6"/>
  <c r="H74" i="6"/>
  <c r="E74" i="6"/>
  <c r="D74" i="6"/>
  <c r="C74" i="6"/>
  <c r="B74" i="6"/>
  <c r="K73" i="6"/>
  <c r="G73" i="6"/>
  <c r="K327" i="6"/>
  <c r="G327" i="6"/>
  <c r="K326" i="6"/>
  <c r="G326" i="6"/>
  <c r="K325" i="6"/>
  <c r="G325" i="6"/>
  <c r="K324" i="6"/>
  <c r="G324" i="6"/>
  <c r="L323" i="6"/>
  <c r="I323" i="6"/>
  <c r="H323" i="6"/>
  <c r="E323" i="6"/>
  <c r="D323" i="6"/>
  <c r="C323" i="6"/>
  <c r="B323" i="6"/>
  <c r="K322" i="6"/>
  <c r="G322" i="6"/>
  <c r="K321" i="6"/>
  <c r="G321" i="6"/>
  <c r="K320" i="6"/>
  <c r="G320" i="6"/>
  <c r="K319" i="6"/>
  <c r="G319" i="6"/>
  <c r="K318" i="6"/>
  <c r="K317" i="6" s="1"/>
  <c r="G318" i="6"/>
  <c r="L317" i="6"/>
  <c r="I317" i="6"/>
  <c r="H317" i="6"/>
  <c r="G317" i="6"/>
  <c r="E317" i="6"/>
  <c r="D317" i="6"/>
  <c r="C317" i="6"/>
  <c r="B317" i="6"/>
  <c r="K316" i="6"/>
  <c r="G316" i="6"/>
  <c r="K315" i="6"/>
  <c r="G315" i="6"/>
  <c r="K314" i="6"/>
  <c r="G314" i="6"/>
  <c r="K313" i="6"/>
  <c r="K312" i="6" s="1"/>
  <c r="G313" i="6"/>
  <c r="L312" i="6"/>
  <c r="I312" i="6"/>
  <c r="H312" i="6"/>
  <c r="G312" i="6"/>
  <c r="E312" i="6"/>
  <c r="D312" i="6"/>
  <c r="C312" i="6"/>
  <c r="B312" i="6"/>
  <c r="K311" i="6"/>
  <c r="G311" i="6"/>
  <c r="K310" i="6"/>
  <c r="G310" i="6"/>
  <c r="K309" i="6"/>
  <c r="G309" i="6"/>
  <c r="K308" i="6"/>
  <c r="G308" i="6"/>
  <c r="K307" i="6"/>
  <c r="G307" i="6"/>
  <c r="K306" i="6"/>
  <c r="G306" i="6"/>
  <c r="K305" i="6"/>
  <c r="G305" i="6"/>
  <c r="K304" i="6"/>
  <c r="G304" i="6"/>
  <c r="K303" i="6"/>
  <c r="G303" i="6"/>
  <c r="K302" i="6"/>
  <c r="K301" i="6" s="1"/>
  <c r="G302" i="6"/>
  <c r="L301" i="6"/>
  <c r="I301" i="6"/>
  <c r="H301" i="6"/>
  <c r="G301" i="6"/>
  <c r="E301" i="6"/>
  <c r="D301" i="6"/>
  <c r="C301" i="6"/>
  <c r="B301" i="6"/>
  <c r="K300" i="6"/>
  <c r="G300" i="6"/>
  <c r="K299" i="6"/>
  <c r="G299" i="6"/>
  <c r="K298" i="6"/>
  <c r="G298" i="6"/>
  <c r="K297" i="6"/>
  <c r="G297" i="6"/>
  <c r="K296" i="6"/>
  <c r="G296" i="6"/>
  <c r="K295" i="6"/>
  <c r="K294" i="6" s="1"/>
  <c r="G295" i="6"/>
  <c r="G294" i="6" s="1"/>
  <c r="L294" i="6"/>
  <c r="I294" i="6"/>
  <c r="H294" i="6"/>
  <c r="E294" i="6"/>
  <c r="D294" i="6"/>
  <c r="C294" i="6"/>
  <c r="B294" i="6"/>
  <c r="K293" i="6"/>
  <c r="G293" i="6"/>
  <c r="K292" i="6"/>
  <c r="G292" i="6"/>
  <c r="K291" i="6"/>
  <c r="G291" i="6"/>
  <c r="K290" i="6"/>
  <c r="G290" i="6"/>
  <c r="K289" i="6"/>
  <c r="G289" i="6"/>
  <c r="K288" i="6"/>
  <c r="G288" i="6"/>
  <c r="K287" i="6"/>
  <c r="K285" i="6" s="1"/>
  <c r="G287" i="6"/>
  <c r="G285" i="6" s="1"/>
  <c r="K266" i="6"/>
  <c r="G266" i="6"/>
  <c r="K265" i="6"/>
  <c r="K264" i="6"/>
  <c r="G265" i="6"/>
  <c r="L264" i="6"/>
  <c r="I264" i="6"/>
  <c r="H264" i="6"/>
  <c r="G264" i="6"/>
  <c r="E264" i="6"/>
  <c r="D264" i="6"/>
  <c r="C264" i="6"/>
  <c r="B264" i="6"/>
  <c r="K263" i="6"/>
  <c r="G263" i="6"/>
  <c r="K262" i="6"/>
  <c r="G262" i="6"/>
  <c r="K261" i="6"/>
  <c r="G261" i="6"/>
  <c r="K260" i="6"/>
  <c r="G260" i="6"/>
  <c r="K259" i="6"/>
  <c r="K258" i="6"/>
  <c r="G259" i="6"/>
  <c r="L258" i="6"/>
  <c r="I258" i="6"/>
  <c r="H258" i="6"/>
  <c r="G258" i="6"/>
  <c r="E258" i="6"/>
  <c r="D258" i="6"/>
  <c r="C258" i="6"/>
  <c r="B258" i="6"/>
  <c r="K257" i="6"/>
  <c r="G257" i="6"/>
  <c r="K256" i="6"/>
  <c r="G256" i="6"/>
  <c r="K255" i="6"/>
  <c r="G255" i="6"/>
  <c r="K171" i="6"/>
  <c r="G171" i="6"/>
  <c r="L170" i="6"/>
  <c r="I170" i="6"/>
  <c r="H170" i="6"/>
  <c r="G170" i="6"/>
  <c r="E170" i="6"/>
  <c r="D170" i="6"/>
  <c r="C170" i="6"/>
  <c r="B170" i="6"/>
  <c r="K169" i="6"/>
  <c r="G169" i="6"/>
  <c r="K168" i="6"/>
  <c r="G168" i="6"/>
  <c r="K167" i="6"/>
  <c r="G167" i="6"/>
  <c r="K166" i="6"/>
  <c r="G166" i="6"/>
  <c r="K165" i="6"/>
  <c r="G165" i="6"/>
  <c r="K164" i="6"/>
  <c r="G164" i="6"/>
  <c r="K163" i="6"/>
  <c r="K162" i="6" s="1"/>
  <c r="G163" i="6"/>
  <c r="G162" i="6" s="1"/>
  <c r="L162" i="6"/>
  <c r="I162" i="6"/>
  <c r="H162" i="6"/>
  <c r="E162" i="6"/>
  <c r="D162" i="6"/>
  <c r="C162" i="6"/>
  <c r="B162" i="6"/>
  <c r="K161" i="6"/>
  <c r="G161" i="6"/>
  <c r="K160" i="6"/>
  <c r="G160" i="6"/>
  <c r="K159" i="6"/>
  <c r="G159" i="6"/>
  <c r="K158" i="6"/>
  <c r="K157" i="6" s="1"/>
  <c r="G158" i="6"/>
  <c r="L157" i="6"/>
  <c r="I157" i="6"/>
  <c r="H157" i="6"/>
  <c r="G157" i="6"/>
  <c r="E157" i="6"/>
  <c r="D157" i="6"/>
  <c r="C157" i="6"/>
  <c r="B157" i="6"/>
  <c r="K156" i="6"/>
  <c r="G156" i="6"/>
  <c r="K155" i="6"/>
  <c r="G155" i="6"/>
  <c r="K154" i="6"/>
  <c r="G154" i="6"/>
  <c r="K153" i="6"/>
  <c r="G153" i="6"/>
  <c r="K152" i="6"/>
  <c r="G152" i="6"/>
  <c r="K417" i="6"/>
  <c r="G417" i="6"/>
  <c r="K416" i="6"/>
  <c r="G416" i="6"/>
  <c r="K415" i="6"/>
  <c r="G415" i="6"/>
  <c r="K414" i="6"/>
  <c r="G414" i="6"/>
  <c r="K413" i="6"/>
  <c r="G413" i="6"/>
  <c r="K412" i="6"/>
  <c r="G412" i="6"/>
  <c r="K411" i="6"/>
  <c r="G411" i="6"/>
  <c r="K410" i="6"/>
  <c r="K408" i="6" s="1"/>
  <c r="G410" i="6"/>
  <c r="G408" i="6" s="1"/>
  <c r="K151" i="6"/>
  <c r="G151" i="6"/>
  <c r="K150" i="6"/>
  <c r="K149" i="6"/>
  <c r="G150" i="6"/>
  <c r="L149" i="6"/>
  <c r="I149" i="6"/>
  <c r="H149" i="6"/>
  <c r="G149" i="6"/>
  <c r="E149" i="6"/>
  <c r="D149" i="6"/>
  <c r="C149" i="6"/>
  <c r="B149" i="6"/>
  <c r="K148" i="6"/>
  <c r="G148" i="6"/>
  <c r="K147" i="6"/>
  <c r="G147" i="6"/>
  <c r="K146" i="6"/>
  <c r="G146" i="6"/>
  <c r="K145" i="6"/>
  <c r="G145" i="6"/>
  <c r="K144" i="6"/>
  <c r="K143" i="6"/>
  <c r="G144" i="6"/>
  <c r="L143" i="6"/>
  <c r="I143" i="6"/>
  <c r="H143" i="6"/>
  <c r="G143" i="6"/>
  <c r="E143" i="6"/>
  <c r="D143" i="6"/>
  <c r="C143" i="6"/>
  <c r="B143" i="6"/>
  <c r="K142" i="6"/>
  <c r="G142" i="6"/>
  <c r="K141" i="6"/>
  <c r="G141" i="6"/>
  <c r="K140" i="6"/>
  <c r="K135" i="6" s="1"/>
  <c r="G140" i="6"/>
  <c r="G135" i="6" s="1"/>
  <c r="K99" i="6"/>
  <c r="G99" i="6"/>
  <c r="K98" i="6"/>
  <c r="K97" i="6" s="1"/>
  <c r="G98" i="6"/>
  <c r="L97" i="6"/>
  <c r="I97" i="6"/>
  <c r="H97" i="6"/>
  <c r="E97" i="6"/>
  <c r="D97" i="6"/>
  <c r="C97" i="6"/>
  <c r="B97" i="6"/>
  <c r="K66" i="6"/>
  <c r="G66" i="6"/>
  <c r="K96" i="6"/>
  <c r="G96" i="6"/>
  <c r="K95" i="6"/>
  <c r="G95" i="6"/>
  <c r="K94" i="6"/>
  <c r="G94" i="6"/>
  <c r="K93" i="6"/>
  <c r="G93" i="6"/>
  <c r="K92" i="6"/>
  <c r="G92" i="6"/>
  <c r="K91" i="6"/>
  <c r="K90" i="6"/>
  <c r="G91" i="6"/>
  <c r="L90" i="6"/>
  <c r="I90" i="6"/>
  <c r="H90" i="6"/>
  <c r="G90" i="6"/>
  <c r="E90" i="6"/>
  <c r="D90" i="6"/>
  <c r="C90" i="6"/>
  <c r="B90" i="6"/>
  <c r="K89" i="6"/>
  <c r="G89" i="6"/>
  <c r="K88" i="6"/>
  <c r="G88" i="6"/>
  <c r="K87" i="6"/>
  <c r="G87" i="6"/>
  <c r="K86" i="6"/>
  <c r="G86" i="6"/>
  <c r="K85" i="6"/>
  <c r="G85" i="6"/>
  <c r="K84" i="6"/>
  <c r="K81" i="6" s="1"/>
  <c r="G84" i="6"/>
  <c r="G81" i="6" s="1"/>
  <c r="K389" i="6"/>
  <c r="G389" i="6"/>
  <c r="K388" i="6"/>
  <c r="G388" i="6"/>
  <c r="L387" i="6"/>
  <c r="I387" i="6"/>
  <c r="H387" i="6"/>
  <c r="E387" i="6"/>
  <c r="D387" i="6"/>
  <c r="C387" i="6"/>
  <c r="B387" i="6"/>
  <c r="K386" i="6"/>
  <c r="G386" i="6"/>
  <c r="K385" i="6"/>
  <c r="G385" i="6"/>
  <c r="K384" i="6"/>
  <c r="G384" i="6"/>
  <c r="K383" i="6"/>
  <c r="K382" i="6"/>
  <c r="G383" i="6"/>
  <c r="G382" i="6" s="1"/>
  <c r="L382" i="6"/>
  <c r="I382" i="6"/>
  <c r="H382" i="6"/>
  <c r="E382" i="6"/>
  <c r="D382" i="6"/>
  <c r="C382" i="6"/>
  <c r="B382" i="6"/>
  <c r="K381" i="6"/>
  <c r="G381" i="6"/>
  <c r="K380" i="6"/>
  <c r="G380" i="6"/>
  <c r="K379" i="6"/>
  <c r="G379" i="6"/>
  <c r="K378" i="6"/>
  <c r="G378" i="6"/>
  <c r="K377" i="6"/>
  <c r="G377" i="6"/>
  <c r="K376" i="6"/>
  <c r="G376" i="6"/>
  <c r="K375" i="6"/>
  <c r="K374" i="6"/>
  <c r="G375" i="6"/>
  <c r="L374" i="6"/>
  <c r="I374" i="6"/>
  <c r="H374" i="6"/>
  <c r="G374" i="6"/>
  <c r="E374" i="6"/>
  <c r="D374" i="6"/>
  <c r="C374" i="6"/>
  <c r="B374" i="6"/>
  <c r="K373" i="6"/>
  <c r="G373" i="6"/>
  <c r="K372" i="6"/>
  <c r="G372" i="6"/>
  <c r="K371" i="6"/>
  <c r="G371" i="6"/>
  <c r="K370" i="6"/>
  <c r="G370" i="6"/>
  <c r="K213" i="6"/>
  <c r="G213" i="6"/>
  <c r="K212" i="6"/>
  <c r="G212" i="6"/>
  <c r="K211" i="6"/>
  <c r="G211" i="6"/>
  <c r="K210" i="6"/>
  <c r="G210" i="6"/>
  <c r="K209" i="6"/>
  <c r="G209" i="6"/>
  <c r="K208" i="6"/>
  <c r="G208" i="6"/>
  <c r="K207" i="6"/>
  <c r="G207" i="6"/>
  <c r="K206" i="6"/>
  <c r="G206" i="6"/>
  <c r="K205" i="6"/>
  <c r="K204" i="6"/>
  <c r="G205" i="6"/>
  <c r="L204" i="6"/>
  <c r="I204" i="6"/>
  <c r="H204" i="6"/>
  <c r="G204" i="6"/>
  <c r="E204" i="6"/>
  <c r="D204" i="6"/>
  <c r="C204" i="6"/>
  <c r="B204" i="6"/>
  <c r="K203" i="6"/>
  <c r="G203" i="6"/>
  <c r="K202" i="6"/>
  <c r="G202" i="6"/>
  <c r="K201" i="6"/>
  <c r="G201" i="6"/>
  <c r="K200" i="6"/>
  <c r="G200" i="6"/>
  <c r="K67" i="6"/>
  <c r="G67" i="6"/>
  <c r="L65" i="6"/>
  <c r="I65" i="6"/>
  <c r="H65" i="6"/>
  <c r="E65" i="6"/>
  <c r="D65" i="6"/>
  <c r="C65" i="6"/>
  <c r="B65" i="6"/>
  <c r="K199" i="6"/>
  <c r="K198" i="6"/>
  <c r="G199" i="6"/>
  <c r="G198" i="6" s="1"/>
  <c r="K403" i="6"/>
  <c r="G403" i="6"/>
  <c r="L402" i="6"/>
  <c r="K402" i="6"/>
  <c r="I402" i="6"/>
  <c r="H402" i="6"/>
  <c r="G402" i="6"/>
  <c r="E402" i="6"/>
  <c r="D402" i="6"/>
  <c r="C402" i="6"/>
  <c r="B402" i="6"/>
  <c r="K401" i="6"/>
  <c r="G401" i="6"/>
  <c r="K400" i="6"/>
  <c r="G400" i="6"/>
  <c r="K399" i="6"/>
  <c r="G399" i="6"/>
  <c r="K398" i="6"/>
  <c r="G398" i="6"/>
  <c r="K397" i="6"/>
  <c r="G397" i="6"/>
  <c r="K396" i="6"/>
  <c r="G396" i="6"/>
  <c r="K395" i="6"/>
  <c r="G395" i="6"/>
  <c r="L394" i="6"/>
  <c r="I394" i="6"/>
  <c r="H394" i="6"/>
  <c r="G394" i="6"/>
  <c r="E394" i="6"/>
  <c r="D394" i="6"/>
  <c r="C394" i="6"/>
  <c r="B394" i="6"/>
  <c r="K393" i="6"/>
  <c r="G393" i="6"/>
  <c r="K392" i="6"/>
  <c r="G392" i="6"/>
  <c r="K391" i="6"/>
  <c r="G391" i="6"/>
  <c r="K390" i="6"/>
  <c r="G390" i="6"/>
  <c r="K254" i="6"/>
  <c r="G254" i="6"/>
  <c r="K253" i="6"/>
  <c r="G253" i="6"/>
  <c r="G252" i="6" s="1"/>
  <c r="L252" i="6"/>
  <c r="K252" i="6"/>
  <c r="I252" i="6"/>
  <c r="H252" i="6"/>
  <c r="E252" i="6"/>
  <c r="D252" i="6"/>
  <c r="C252" i="6"/>
  <c r="B252" i="6"/>
  <c r="K251" i="6"/>
  <c r="G251" i="6"/>
  <c r="K250" i="6"/>
  <c r="G250" i="6"/>
  <c r="K249" i="6"/>
  <c r="G249" i="6"/>
  <c r="K248" i="6"/>
  <c r="G248" i="6"/>
  <c r="K247" i="6"/>
  <c r="G247" i="6"/>
  <c r="K246" i="6"/>
  <c r="G246" i="6"/>
  <c r="K245" i="6"/>
  <c r="G245" i="6"/>
  <c r="K244" i="6"/>
  <c r="G244" i="6"/>
  <c r="K243" i="6"/>
  <c r="G243" i="6"/>
  <c r="K242" i="6"/>
  <c r="G242" i="6"/>
  <c r="L224" i="6"/>
  <c r="I224" i="6"/>
  <c r="H224" i="6"/>
  <c r="E224" i="6"/>
  <c r="D224" i="6"/>
  <c r="C224" i="6"/>
  <c r="B224" i="6"/>
  <c r="K55" i="6"/>
  <c r="G55" i="6"/>
  <c r="L54" i="6"/>
  <c r="I54" i="6"/>
  <c r="H54" i="6"/>
  <c r="E54" i="6"/>
  <c r="D54" i="6"/>
  <c r="C54" i="6"/>
  <c r="B54" i="6"/>
  <c r="L198" i="6"/>
  <c r="I198" i="6"/>
  <c r="H198" i="6"/>
  <c r="E198" i="6"/>
  <c r="D198" i="6"/>
  <c r="C198" i="6"/>
  <c r="B198" i="6"/>
  <c r="K197" i="6"/>
  <c r="G197" i="6"/>
  <c r="K196" i="6"/>
  <c r="K190" i="6" s="1"/>
  <c r="G196" i="6"/>
  <c r="K241" i="6"/>
  <c r="G241" i="6"/>
  <c r="K233" i="6"/>
  <c r="G233" i="6"/>
  <c r="K232" i="6"/>
  <c r="G232" i="6"/>
  <c r="K231" i="6"/>
  <c r="G231" i="6"/>
  <c r="K230" i="6"/>
  <c r="G230" i="6"/>
  <c r="L229" i="6"/>
  <c r="K229" i="6"/>
  <c r="I229" i="6"/>
  <c r="H229" i="6"/>
  <c r="G229" i="6"/>
  <c r="E229" i="6"/>
  <c r="D229" i="6"/>
  <c r="C229" i="6"/>
  <c r="B229" i="6"/>
  <c r="K228" i="6"/>
  <c r="G228" i="6"/>
  <c r="K227" i="6"/>
  <c r="G227" i="6"/>
  <c r="K226" i="6"/>
  <c r="G226" i="6"/>
  <c r="K225" i="6"/>
  <c r="K224" i="6" s="1"/>
  <c r="G225" i="6"/>
  <c r="G224" i="6" s="1"/>
  <c r="K64" i="6"/>
  <c r="G64" i="6"/>
  <c r="K63" i="6"/>
  <c r="G63" i="6"/>
  <c r="K62" i="6"/>
  <c r="G62" i="6"/>
  <c r="K61" i="6"/>
  <c r="K60" i="6" s="1"/>
  <c r="G61" i="6"/>
  <c r="L60" i="6"/>
  <c r="I60" i="6"/>
  <c r="H60" i="6"/>
  <c r="G60" i="6"/>
  <c r="E60" i="6"/>
  <c r="D60" i="6"/>
  <c r="C60" i="6"/>
  <c r="B60" i="6"/>
  <c r="K59" i="6"/>
  <c r="G59" i="6"/>
  <c r="K58" i="6"/>
  <c r="G58" i="6"/>
  <c r="K57" i="6"/>
  <c r="G57" i="6"/>
  <c r="K56" i="6"/>
  <c r="K54" i="6" s="1"/>
  <c r="G56" i="6"/>
  <c r="G54" i="6" s="1"/>
  <c r="K369" i="6"/>
  <c r="G369" i="6"/>
  <c r="K368" i="6"/>
  <c r="G368" i="6"/>
  <c r="K367" i="6"/>
  <c r="K366" i="6" s="1"/>
  <c r="G367" i="6"/>
  <c r="L366" i="6"/>
  <c r="I366" i="6"/>
  <c r="H366" i="6"/>
  <c r="G366" i="6"/>
  <c r="E366" i="6"/>
  <c r="D366" i="6"/>
  <c r="C366" i="6"/>
  <c r="B366" i="6"/>
  <c r="K365" i="6"/>
  <c r="G365" i="6"/>
  <c r="K364" i="6"/>
  <c r="G364" i="6"/>
  <c r="K363" i="6"/>
  <c r="G363" i="6"/>
  <c r="K362" i="6"/>
  <c r="G362" i="6"/>
  <c r="L361" i="6"/>
  <c r="K361" i="6"/>
  <c r="I361" i="6"/>
  <c r="H361" i="6"/>
  <c r="G361" i="6"/>
  <c r="E361" i="6"/>
  <c r="D361" i="6"/>
  <c r="C361" i="6"/>
  <c r="B361" i="6"/>
  <c r="K360" i="6"/>
  <c r="G360" i="6"/>
  <c r="K359" i="6"/>
  <c r="G359" i="6"/>
  <c r="K358" i="6"/>
  <c r="G358" i="6"/>
  <c r="K357" i="6"/>
  <c r="G357" i="6"/>
  <c r="K356" i="6"/>
  <c r="G356" i="6"/>
  <c r="K355" i="6"/>
  <c r="G355" i="6"/>
  <c r="K354" i="6"/>
  <c r="K353" i="6" s="1"/>
  <c r="G354" i="6"/>
  <c r="G353" i="6" s="1"/>
  <c r="L353" i="6"/>
  <c r="I353" i="6"/>
  <c r="H353" i="6"/>
  <c r="E353" i="6"/>
  <c r="D353" i="6"/>
  <c r="C353" i="6"/>
  <c r="B353" i="6"/>
  <c r="K352" i="6"/>
  <c r="G352" i="6"/>
  <c r="K351" i="6"/>
  <c r="G351" i="6"/>
  <c r="K350" i="6"/>
  <c r="G350" i="6"/>
  <c r="K349" i="6"/>
  <c r="G349" i="6"/>
  <c r="K348" i="6"/>
  <c r="G348" i="6"/>
  <c r="L347" i="6"/>
  <c r="I347" i="6"/>
  <c r="H347" i="6"/>
  <c r="E347" i="6"/>
  <c r="D347" i="6"/>
  <c r="C347" i="6"/>
  <c r="B347" i="6"/>
  <c r="K240" i="6"/>
  <c r="G240" i="6"/>
  <c r="L239" i="6"/>
  <c r="L223" i="6" s="1"/>
  <c r="L214" i="6" s="1"/>
  <c r="L215" i="6" s="1"/>
  <c r="I239" i="6"/>
  <c r="I223" i="6" s="1"/>
  <c r="I214" i="6" s="1"/>
  <c r="I215" i="6" s="1"/>
  <c r="H239" i="6"/>
  <c r="H223" i="6" s="1"/>
  <c r="H214" i="6" s="1"/>
  <c r="H215" i="6" s="1"/>
  <c r="E239" i="6"/>
  <c r="E223" i="6" s="1"/>
  <c r="E214" i="6" s="1"/>
  <c r="E215" i="6" s="1"/>
  <c r="D239" i="6"/>
  <c r="D223" i="6" s="1"/>
  <c r="D214" i="6" s="1"/>
  <c r="D215" i="6" s="1"/>
  <c r="C239" i="6"/>
  <c r="C223" i="6" s="1"/>
  <c r="C214" i="6" s="1"/>
  <c r="B239" i="6"/>
  <c r="K238" i="6"/>
  <c r="G238" i="6"/>
  <c r="K237" i="6"/>
  <c r="G237" i="6"/>
  <c r="K236" i="6"/>
  <c r="G236" i="6"/>
  <c r="K235" i="6"/>
  <c r="G235" i="6"/>
  <c r="L234" i="6"/>
  <c r="I234" i="6"/>
  <c r="H234" i="6"/>
  <c r="E234" i="6"/>
  <c r="D234" i="6"/>
  <c r="C234" i="6"/>
  <c r="B234" i="6"/>
  <c r="K409" i="6"/>
  <c r="G409" i="6"/>
  <c r="L408" i="6"/>
  <c r="I408" i="6"/>
  <c r="H408" i="6"/>
  <c r="E408" i="6"/>
  <c r="D408" i="6"/>
  <c r="C408" i="6"/>
  <c r="B408" i="6"/>
  <c r="K407" i="6"/>
  <c r="G407" i="6"/>
  <c r="K406" i="6"/>
  <c r="G406" i="6"/>
  <c r="K405" i="6"/>
  <c r="G405" i="6"/>
  <c r="K404" i="6"/>
  <c r="G404" i="6"/>
  <c r="K53" i="6"/>
  <c r="G53" i="6"/>
  <c r="K52" i="6"/>
  <c r="G52" i="6"/>
  <c r="K51" i="6"/>
  <c r="G51" i="6"/>
  <c r="K50" i="6"/>
  <c r="G50" i="6"/>
  <c r="K49" i="6"/>
  <c r="G49" i="6"/>
  <c r="L48" i="6"/>
  <c r="K48" i="6"/>
  <c r="I48" i="6"/>
  <c r="H48" i="6"/>
  <c r="G48" i="6"/>
  <c r="E48" i="6"/>
  <c r="D48" i="6"/>
  <c r="C48" i="6"/>
  <c r="B48" i="6"/>
  <c r="K47" i="6"/>
  <c r="G47" i="6"/>
  <c r="K346" i="6"/>
  <c r="G346" i="6"/>
  <c r="K345" i="6"/>
  <c r="G345" i="6"/>
  <c r="K344" i="6"/>
  <c r="G344" i="6"/>
  <c r="K343" i="6"/>
  <c r="G343" i="6"/>
  <c r="K342" i="6"/>
  <c r="G342" i="6"/>
  <c r="K341" i="6"/>
  <c r="G341" i="6"/>
  <c r="K340" i="6"/>
  <c r="G340" i="6"/>
  <c r="L339" i="6"/>
  <c r="K339" i="6"/>
  <c r="I339" i="6"/>
  <c r="H339" i="6"/>
  <c r="G339" i="6"/>
  <c r="E339" i="6"/>
  <c r="D339" i="6"/>
  <c r="C339" i="6"/>
  <c r="B339" i="6"/>
  <c r="K338" i="6"/>
  <c r="G338" i="6"/>
  <c r="K337" i="6"/>
  <c r="G337" i="6"/>
  <c r="K336" i="6"/>
  <c r="G336" i="6"/>
  <c r="K335" i="6"/>
  <c r="G335" i="6"/>
  <c r="L334" i="6"/>
  <c r="K334" i="6"/>
  <c r="I334" i="6"/>
  <c r="H334" i="6"/>
  <c r="G334" i="6"/>
  <c r="E334" i="6"/>
  <c r="D334" i="6"/>
  <c r="C334" i="6"/>
  <c r="B334" i="6"/>
  <c r="K333" i="6"/>
  <c r="G333" i="6"/>
  <c r="K332" i="6"/>
  <c r="G332" i="6"/>
  <c r="K331" i="6"/>
  <c r="G331" i="6"/>
  <c r="K330" i="6"/>
  <c r="G330" i="6"/>
  <c r="L329" i="6"/>
  <c r="K329" i="6"/>
  <c r="I329" i="6"/>
  <c r="H329" i="6"/>
  <c r="G329" i="6"/>
  <c r="E329" i="6"/>
  <c r="D329" i="6"/>
  <c r="C329" i="6"/>
  <c r="B329" i="6"/>
  <c r="K328" i="6"/>
  <c r="G328" i="6"/>
  <c r="K286" i="6"/>
  <c r="G286" i="6"/>
  <c r="L285" i="6"/>
  <c r="I285" i="6"/>
  <c r="H285" i="6"/>
  <c r="E285" i="6"/>
  <c r="D285" i="6"/>
  <c r="C285" i="6"/>
  <c r="B285" i="6"/>
  <c r="K284" i="6"/>
  <c r="G284" i="6"/>
  <c r="K283" i="6"/>
  <c r="G283" i="6"/>
  <c r="K282" i="6"/>
  <c r="G282" i="6"/>
  <c r="K281" i="6"/>
  <c r="G281" i="6"/>
  <c r="K280" i="6"/>
  <c r="G280" i="6"/>
  <c r="K279" i="6"/>
  <c r="G279" i="6"/>
  <c r="L278" i="6"/>
  <c r="K278" i="6"/>
  <c r="I278" i="6"/>
  <c r="H278" i="6"/>
  <c r="G278" i="6"/>
  <c r="E278" i="6"/>
  <c r="D278" i="6"/>
  <c r="C278" i="6"/>
  <c r="B278" i="6"/>
  <c r="K277" i="6"/>
  <c r="G277" i="6"/>
  <c r="K276" i="6"/>
  <c r="G276" i="6"/>
  <c r="K275" i="6"/>
  <c r="G275" i="6"/>
  <c r="K274" i="6"/>
  <c r="G274" i="6"/>
  <c r="K273" i="6"/>
  <c r="G273" i="6"/>
  <c r="K272" i="6"/>
  <c r="G272" i="6"/>
  <c r="K271" i="6"/>
  <c r="G271" i="6"/>
  <c r="K270" i="6"/>
  <c r="G270" i="6"/>
  <c r="L269" i="6"/>
  <c r="K269" i="6"/>
  <c r="I269" i="6"/>
  <c r="H269" i="6"/>
  <c r="G269" i="6"/>
  <c r="E269" i="6"/>
  <c r="D269" i="6"/>
  <c r="C269" i="6"/>
  <c r="B269" i="6"/>
  <c r="K268" i="6"/>
  <c r="G268" i="6"/>
  <c r="K267" i="6"/>
  <c r="G267" i="6"/>
  <c r="L190" i="6"/>
  <c r="I190" i="6"/>
  <c r="H190" i="6"/>
  <c r="E190" i="6"/>
  <c r="D190" i="6"/>
  <c r="C190" i="6"/>
  <c r="B190" i="6"/>
  <c r="K189" i="6"/>
  <c r="G189" i="6"/>
  <c r="K188" i="6"/>
  <c r="G188" i="6"/>
  <c r="K187" i="6"/>
  <c r="G187" i="6"/>
  <c r="K186" i="6"/>
  <c r="G186" i="6"/>
  <c r="K185" i="6"/>
  <c r="G185" i="6"/>
  <c r="K184" i="6"/>
  <c r="G184" i="6"/>
  <c r="L183" i="6"/>
  <c r="K183" i="6"/>
  <c r="I183" i="6"/>
  <c r="H183" i="6"/>
  <c r="G183" i="6"/>
  <c r="E183" i="6"/>
  <c r="D183" i="6"/>
  <c r="C183" i="6"/>
  <c r="B183" i="6"/>
  <c r="K182" i="6"/>
  <c r="G182" i="6"/>
  <c r="K181" i="6"/>
  <c r="G181" i="6"/>
  <c r="K180" i="6"/>
  <c r="G180" i="6"/>
  <c r="K179" i="6"/>
  <c r="G179" i="6"/>
  <c r="L178" i="6"/>
  <c r="K178" i="6"/>
  <c r="I178" i="6"/>
  <c r="H178" i="6"/>
  <c r="G178" i="6"/>
  <c r="E178" i="6"/>
  <c r="D178" i="6"/>
  <c r="C178" i="6"/>
  <c r="B178" i="6"/>
  <c r="K177" i="6"/>
  <c r="G177" i="6"/>
  <c r="K176" i="6"/>
  <c r="G176" i="6"/>
  <c r="K175" i="6"/>
  <c r="G175" i="6"/>
  <c r="K174" i="6"/>
  <c r="G174" i="6"/>
  <c r="K173" i="6"/>
  <c r="G173" i="6"/>
  <c r="K172" i="6"/>
  <c r="G172" i="6"/>
  <c r="K195" i="6"/>
  <c r="G195" i="6"/>
  <c r="K194" i="6"/>
  <c r="G194" i="6"/>
  <c r="K193" i="6"/>
  <c r="G193" i="6"/>
  <c r="K192" i="6"/>
  <c r="G192" i="6"/>
  <c r="K191" i="6"/>
  <c r="G191" i="6"/>
  <c r="K46" i="6"/>
  <c r="G46" i="6"/>
  <c r="K45" i="6"/>
  <c r="G45" i="6"/>
  <c r="K44" i="6"/>
  <c r="G44" i="6"/>
  <c r="K43" i="6"/>
  <c r="G43" i="6"/>
  <c r="K42" i="6"/>
  <c r="G42" i="6"/>
  <c r="K41" i="6"/>
  <c r="G41" i="6"/>
  <c r="K40" i="6"/>
  <c r="G40" i="6"/>
  <c r="K39" i="6"/>
  <c r="G39" i="6"/>
  <c r="K38" i="6"/>
  <c r="G38" i="6"/>
  <c r="K139" i="6"/>
  <c r="G139" i="6"/>
  <c r="K138" i="6"/>
  <c r="G138" i="6"/>
  <c r="K137" i="6"/>
  <c r="G137" i="6"/>
  <c r="K136" i="6"/>
  <c r="G136" i="6"/>
  <c r="L135" i="6"/>
  <c r="I135" i="6"/>
  <c r="H135" i="6"/>
  <c r="E135" i="6"/>
  <c r="D135" i="6"/>
  <c r="C135" i="6"/>
  <c r="B135" i="6"/>
  <c r="K134" i="6"/>
  <c r="G134" i="6"/>
  <c r="K133" i="6"/>
  <c r="G133" i="6"/>
  <c r="K132" i="6"/>
  <c r="G132" i="6"/>
  <c r="K131" i="6"/>
  <c r="G131" i="6"/>
  <c r="L130" i="6"/>
  <c r="K130" i="6"/>
  <c r="I130" i="6"/>
  <c r="H130" i="6"/>
  <c r="G130" i="6"/>
  <c r="E130" i="6"/>
  <c r="D130" i="6"/>
  <c r="C130" i="6"/>
  <c r="B130" i="6"/>
  <c r="K129" i="6"/>
  <c r="G129" i="6"/>
  <c r="K128" i="6"/>
  <c r="G128" i="6"/>
  <c r="K127" i="6"/>
  <c r="G127" i="6"/>
  <c r="K126" i="6"/>
  <c r="G126" i="6"/>
  <c r="L125" i="6"/>
  <c r="K125" i="6"/>
  <c r="I125" i="6"/>
  <c r="H125" i="6"/>
  <c r="G125" i="6"/>
  <c r="E125" i="6"/>
  <c r="D125" i="6"/>
  <c r="C125" i="6"/>
  <c r="B125" i="6"/>
  <c r="K124" i="6"/>
  <c r="G124" i="6"/>
  <c r="K123" i="6"/>
  <c r="G123" i="6"/>
  <c r="K122" i="6"/>
  <c r="G122" i="6"/>
  <c r="K121" i="6"/>
  <c r="G121" i="6"/>
  <c r="K120" i="6"/>
  <c r="K119" i="6" s="1"/>
  <c r="G120" i="6"/>
  <c r="G119" i="6" s="1"/>
  <c r="K83" i="6"/>
  <c r="G83" i="6"/>
  <c r="K82" i="6"/>
  <c r="G82" i="6"/>
  <c r="L81" i="6"/>
  <c r="I81" i="6"/>
  <c r="H81" i="6"/>
  <c r="E81" i="6"/>
  <c r="D81" i="6"/>
  <c r="C81" i="6"/>
  <c r="B81" i="6"/>
  <c r="K80" i="6"/>
  <c r="G80" i="6"/>
  <c r="K79" i="6"/>
  <c r="G79" i="6"/>
  <c r="G74" i="6" s="1"/>
  <c r="K72" i="6"/>
  <c r="G72" i="6"/>
  <c r="K71" i="6"/>
  <c r="G71" i="6"/>
  <c r="K36" i="6"/>
  <c r="G36" i="6"/>
  <c r="L35" i="6"/>
  <c r="I35" i="6"/>
  <c r="H35" i="6"/>
  <c r="E35" i="6"/>
  <c r="D35" i="6"/>
  <c r="C35" i="6"/>
  <c r="B35" i="6"/>
  <c r="K34" i="6"/>
  <c r="G34" i="6"/>
  <c r="K33" i="6"/>
  <c r="G33" i="6"/>
  <c r="K32" i="6"/>
  <c r="G32" i="6"/>
  <c r="K31" i="6"/>
  <c r="G31" i="6"/>
  <c r="G30" i="6" s="1"/>
  <c r="L30" i="6"/>
  <c r="K30" i="6"/>
  <c r="I30" i="6"/>
  <c r="H30" i="6"/>
  <c r="E30" i="6"/>
  <c r="D30" i="6"/>
  <c r="C30" i="6"/>
  <c r="B30" i="6"/>
  <c r="K29" i="6"/>
  <c r="G29" i="6"/>
  <c r="K28" i="6"/>
  <c r="G28" i="6"/>
  <c r="K27" i="6"/>
  <c r="G27" i="6"/>
  <c r="K26" i="6"/>
  <c r="G26" i="6"/>
  <c r="L25" i="6"/>
  <c r="K25" i="6"/>
  <c r="I25" i="6"/>
  <c r="H25" i="6"/>
  <c r="G25" i="6"/>
  <c r="E25" i="6"/>
  <c r="D25" i="6"/>
  <c r="C25" i="6"/>
  <c r="B25" i="6"/>
  <c r="K24" i="6"/>
  <c r="G24" i="6"/>
  <c r="K23" i="6"/>
  <c r="G23" i="6"/>
  <c r="K22" i="6"/>
  <c r="G22" i="6"/>
  <c r="L119" i="6"/>
  <c r="I119" i="6"/>
  <c r="H119" i="6"/>
  <c r="E119" i="6"/>
  <c r="D119" i="6"/>
  <c r="C119" i="6"/>
  <c r="B119" i="6"/>
  <c r="K118" i="6"/>
  <c r="G118" i="6"/>
  <c r="K117" i="6"/>
  <c r="G117" i="6"/>
  <c r="K116" i="6"/>
  <c r="G116" i="6"/>
  <c r="K115" i="6"/>
  <c r="G115" i="6"/>
  <c r="K114" i="6"/>
  <c r="G114" i="6"/>
  <c r="L113" i="6"/>
  <c r="I113" i="6"/>
  <c r="H113" i="6"/>
  <c r="E113" i="6"/>
  <c r="D113" i="6"/>
  <c r="C113" i="6"/>
  <c r="B113" i="6"/>
  <c r="K112" i="6"/>
  <c r="G112" i="6"/>
  <c r="K111" i="6"/>
  <c r="G111" i="6"/>
  <c r="K110" i="6"/>
  <c r="G110" i="6"/>
  <c r="K109" i="6"/>
  <c r="G109" i="6"/>
  <c r="L108" i="6"/>
  <c r="I108" i="6"/>
  <c r="H108" i="6"/>
  <c r="E108" i="6"/>
  <c r="D108" i="6"/>
  <c r="C108" i="6"/>
  <c r="B108" i="6"/>
  <c r="K107" i="6"/>
  <c r="G107" i="6"/>
  <c r="K106" i="6"/>
  <c r="G106" i="6"/>
  <c r="K105" i="6"/>
  <c r="G105" i="6"/>
  <c r="K104" i="6"/>
  <c r="G104" i="6"/>
  <c r="K103" i="6"/>
  <c r="G103" i="6"/>
  <c r="K102" i="6"/>
  <c r="G102" i="6"/>
  <c r="K101" i="6"/>
  <c r="G101" i="6"/>
  <c r="K100" i="6"/>
  <c r="G100" i="6"/>
  <c r="G97" i="6" s="1"/>
  <c r="K70" i="6"/>
  <c r="G70" i="6"/>
  <c r="K69" i="6"/>
  <c r="G69" i="6"/>
  <c r="K68" i="6"/>
  <c r="K65" i="6" s="1"/>
  <c r="G68" i="6"/>
  <c r="K37" i="6"/>
  <c r="K35" i="6" s="1"/>
  <c r="G37" i="6"/>
  <c r="G35" i="6" s="1"/>
  <c r="K21" i="6"/>
  <c r="G21" i="6"/>
  <c r="L20" i="6"/>
  <c r="K20" i="6"/>
  <c r="I20" i="6"/>
  <c r="H20" i="6"/>
  <c r="G20" i="6"/>
  <c r="E20" i="6"/>
  <c r="E19" i="6" s="1"/>
  <c r="D20" i="6"/>
  <c r="D19" i="6" s="1"/>
  <c r="C20" i="6"/>
  <c r="C19" i="6" s="1"/>
  <c r="B20" i="6"/>
  <c r="B19" i="6" s="1"/>
  <c r="H77" i="91"/>
  <c r="G77" i="91"/>
  <c r="E77" i="91"/>
  <c r="H76" i="91"/>
  <c r="G76" i="91"/>
  <c r="E76" i="91"/>
  <c r="H75" i="91"/>
  <c r="G75" i="91"/>
  <c r="E75" i="91"/>
  <c r="H74" i="91"/>
  <c r="G74" i="91"/>
  <c r="E74" i="91"/>
  <c r="H73" i="91"/>
  <c r="G73" i="91"/>
  <c r="E73" i="91"/>
  <c r="H72" i="91"/>
  <c r="G72" i="91"/>
  <c r="E72" i="91"/>
  <c r="F71" i="91"/>
  <c r="D71" i="91"/>
  <c r="C71" i="91"/>
  <c r="B71" i="91"/>
  <c r="H70" i="91"/>
  <c r="G70" i="91"/>
  <c r="E70" i="91"/>
  <c r="H69" i="91"/>
  <c r="G69" i="91"/>
  <c r="E69" i="91"/>
  <c r="H68" i="91"/>
  <c r="G68" i="91"/>
  <c r="E68" i="91"/>
  <c r="H67" i="91"/>
  <c r="G67" i="91"/>
  <c r="E67" i="91"/>
  <c r="F66" i="91"/>
  <c r="D66" i="91"/>
  <c r="C66" i="91"/>
  <c r="B66" i="91"/>
  <c r="H65" i="91"/>
  <c r="G65" i="91"/>
  <c r="E65" i="91"/>
  <c r="H64" i="91"/>
  <c r="G64" i="91"/>
  <c r="E64" i="91"/>
  <c r="F63" i="91"/>
  <c r="D63" i="91"/>
  <c r="C63" i="91"/>
  <c r="B63" i="91"/>
  <c r="F96" i="91"/>
  <c r="B25" i="22" s="1"/>
  <c r="C96" i="91"/>
  <c r="B96" i="91"/>
  <c r="H58" i="91"/>
  <c r="G58" i="91"/>
  <c r="E58" i="91"/>
  <c r="H57" i="91"/>
  <c r="G57" i="91"/>
  <c r="E57" i="91"/>
  <c r="F56" i="91"/>
  <c r="D56" i="91"/>
  <c r="C56" i="91"/>
  <c r="B56" i="91"/>
  <c r="H170" i="91"/>
  <c r="G170" i="91"/>
  <c r="E170" i="91"/>
  <c r="H169" i="91"/>
  <c r="G169" i="91"/>
  <c r="E169" i="91"/>
  <c r="H168" i="91"/>
  <c r="G168" i="91"/>
  <c r="E168" i="91"/>
  <c r="H167" i="91"/>
  <c r="G167" i="91"/>
  <c r="E167" i="91"/>
  <c r="H166" i="91"/>
  <c r="G166" i="91"/>
  <c r="E166" i="91"/>
  <c r="H165" i="91"/>
  <c r="G165" i="91"/>
  <c r="E165" i="91"/>
  <c r="H164" i="91"/>
  <c r="G164" i="91"/>
  <c r="E164" i="91"/>
  <c r="F163" i="91"/>
  <c r="D163" i="91"/>
  <c r="C163" i="91"/>
  <c r="B163" i="91"/>
  <c r="H162" i="91"/>
  <c r="G162" i="91"/>
  <c r="E162" i="91"/>
  <c r="H144" i="91"/>
  <c r="G144" i="91"/>
  <c r="E144" i="91"/>
  <c r="H143" i="91"/>
  <c r="G143" i="91"/>
  <c r="E143" i="91"/>
  <c r="F142" i="91"/>
  <c r="D142" i="91"/>
  <c r="C142" i="91"/>
  <c r="B142" i="91"/>
  <c r="H141" i="91"/>
  <c r="G141" i="91"/>
  <c r="E141" i="91"/>
  <c r="H140" i="91"/>
  <c r="G140" i="91"/>
  <c r="E140" i="91"/>
  <c r="H139" i="91"/>
  <c r="G139" i="91"/>
  <c r="E139" i="91"/>
  <c r="F138" i="91"/>
  <c r="D138" i="91"/>
  <c r="C138" i="91"/>
  <c r="B138" i="91"/>
  <c r="F90" i="91"/>
  <c r="D90" i="91"/>
  <c r="C90" i="91"/>
  <c r="B90" i="91"/>
  <c r="H92" i="91"/>
  <c r="G92" i="91"/>
  <c r="E92" i="91"/>
  <c r="H91" i="91"/>
  <c r="G91" i="91"/>
  <c r="E91" i="91"/>
  <c r="H161" i="91"/>
  <c r="G161" i="91"/>
  <c r="E161" i="91"/>
  <c r="H61" i="91"/>
  <c r="G61" i="91"/>
  <c r="E61" i="91"/>
  <c r="H60" i="91"/>
  <c r="G60" i="91"/>
  <c r="E60" i="91"/>
  <c r="H59" i="91"/>
  <c r="G59" i="91"/>
  <c r="E59" i="91"/>
  <c r="H31" i="91"/>
  <c r="G31" i="91"/>
  <c r="E31" i="91"/>
  <c r="H33" i="91"/>
  <c r="G33" i="91"/>
  <c r="E33" i="91"/>
  <c r="H156" i="91"/>
  <c r="G156" i="91"/>
  <c r="E156" i="91"/>
  <c r="H155" i="91"/>
  <c r="G155" i="91"/>
  <c r="E155" i="91"/>
  <c r="H154" i="91"/>
  <c r="G154" i="91"/>
  <c r="E154" i="91"/>
  <c r="H153" i="91"/>
  <c r="G153" i="91"/>
  <c r="E153" i="91"/>
  <c r="H152" i="91"/>
  <c r="G152" i="91"/>
  <c r="E152" i="91"/>
  <c r="H151" i="91"/>
  <c r="G151" i="91"/>
  <c r="E151" i="91"/>
  <c r="H150" i="91"/>
  <c r="G150" i="91"/>
  <c r="E150" i="91"/>
  <c r="H149" i="91"/>
  <c r="G149" i="91"/>
  <c r="E149" i="91"/>
  <c r="H148" i="91"/>
  <c r="G148" i="91"/>
  <c r="E148" i="91"/>
  <c r="F147" i="91"/>
  <c r="D147" i="91"/>
  <c r="C147" i="91"/>
  <c r="B147" i="91"/>
  <c r="H146" i="91"/>
  <c r="G146" i="91"/>
  <c r="E146" i="91"/>
  <c r="H145" i="91"/>
  <c r="G145" i="91"/>
  <c r="E145" i="91"/>
  <c r="I127" i="91"/>
  <c r="F127" i="91"/>
  <c r="I123" i="91"/>
  <c r="F123" i="91"/>
  <c r="I122" i="91"/>
  <c r="F122" i="91"/>
  <c r="K121" i="91"/>
  <c r="J121" i="91"/>
  <c r="H121" i="91"/>
  <c r="G121" i="91"/>
  <c r="E121" i="91"/>
  <c r="D121" i="91"/>
  <c r="C121" i="91"/>
  <c r="B121" i="91"/>
  <c r="I120" i="91"/>
  <c r="F120" i="91"/>
  <c r="I119" i="91"/>
  <c r="F119" i="91"/>
  <c r="K118" i="91"/>
  <c r="J118" i="91"/>
  <c r="H118" i="91"/>
  <c r="G118" i="91"/>
  <c r="E118" i="91"/>
  <c r="D118" i="91"/>
  <c r="D117" i="91" s="1"/>
  <c r="C118" i="91"/>
  <c r="B118" i="91"/>
  <c r="H55" i="91"/>
  <c r="G55" i="91"/>
  <c r="E55" i="91"/>
  <c r="H54" i="91"/>
  <c r="G54" i="91"/>
  <c r="E54" i="91"/>
  <c r="H53" i="91"/>
  <c r="G53" i="91"/>
  <c r="E53" i="91"/>
  <c r="H52" i="91"/>
  <c r="G52" i="91"/>
  <c r="E52" i="91"/>
  <c r="H51" i="91"/>
  <c r="G51" i="91"/>
  <c r="E51" i="91"/>
  <c r="H50" i="91"/>
  <c r="G50" i="91"/>
  <c r="E50" i="91"/>
  <c r="H49" i="91"/>
  <c r="G49" i="91"/>
  <c r="E49" i="91"/>
  <c r="F48" i="91"/>
  <c r="D48" i="91"/>
  <c r="C48" i="91"/>
  <c r="B48" i="91"/>
  <c r="H47" i="91"/>
  <c r="G47" i="91"/>
  <c r="E47" i="91"/>
  <c r="H46" i="91"/>
  <c r="G46" i="91"/>
  <c r="E46" i="91"/>
  <c r="H45" i="91"/>
  <c r="G45" i="91"/>
  <c r="E45" i="91"/>
  <c r="H44" i="91"/>
  <c r="G44" i="91"/>
  <c r="E44" i="91"/>
  <c r="H43" i="91"/>
  <c r="G43" i="91"/>
  <c r="E43" i="91"/>
  <c r="F42" i="91"/>
  <c r="D42" i="91"/>
  <c r="C42" i="91"/>
  <c r="B42" i="91"/>
  <c r="H89" i="91"/>
  <c r="G89" i="91"/>
  <c r="E89" i="91"/>
  <c r="H88" i="91"/>
  <c r="G88" i="91"/>
  <c r="E88" i="91"/>
  <c r="F87" i="91"/>
  <c r="D87" i="91"/>
  <c r="C87" i="91"/>
  <c r="B87" i="91"/>
  <c r="H83" i="91"/>
  <c r="G83" i="91"/>
  <c r="E83" i="91"/>
  <c r="H82" i="91"/>
  <c r="G82" i="91"/>
  <c r="E82" i="91"/>
  <c r="H81" i="91"/>
  <c r="G81" i="91"/>
  <c r="E81" i="91"/>
  <c r="H80" i="91"/>
  <c r="G80" i="91"/>
  <c r="E80" i="91"/>
  <c r="H41" i="91"/>
  <c r="G41" i="91"/>
  <c r="E41" i="91"/>
  <c r="H40" i="91"/>
  <c r="G40" i="91"/>
  <c r="E40" i="91"/>
  <c r="F32" i="91"/>
  <c r="D32" i="91"/>
  <c r="C32" i="91"/>
  <c r="B32" i="91"/>
  <c r="I111" i="91"/>
  <c r="F111" i="91"/>
  <c r="K110" i="91"/>
  <c r="J110" i="91"/>
  <c r="H110" i="91"/>
  <c r="G110" i="91"/>
  <c r="E110" i="91"/>
  <c r="D110" i="91"/>
  <c r="C110" i="91"/>
  <c r="B110" i="91"/>
  <c r="I109" i="91"/>
  <c r="F109" i="91"/>
  <c r="I108" i="91"/>
  <c r="F108" i="91"/>
  <c r="I107" i="91"/>
  <c r="F107" i="91"/>
  <c r="K106" i="91"/>
  <c r="K105" i="91" s="1"/>
  <c r="J106" i="91"/>
  <c r="J105" i="91" s="1"/>
  <c r="H106" i="91"/>
  <c r="H105" i="91" s="1"/>
  <c r="G106" i="91"/>
  <c r="G105" i="91" s="1"/>
  <c r="E106" i="91"/>
  <c r="E105" i="91" s="1"/>
  <c r="D106" i="91"/>
  <c r="D105" i="91" s="1"/>
  <c r="C106" i="91"/>
  <c r="C105" i="91" s="1"/>
  <c r="B106" i="91"/>
  <c r="B105" i="91" s="1"/>
  <c r="F79" i="91"/>
  <c r="F62" i="91" s="1"/>
  <c r="D79" i="91"/>
  <c r="D62" i="91" s="1"/>
  <c r="C79" i="91"/>
  <c r="C62" i="91" s="1"/>
  <c r="B79" i="91"/>
  <c r="B62" i="91" s="1"/>
  <c r="H78" i="91"/>
  <c r="G78" i="91"/>
  <c r="E78" i="91"/>
  <c r="H180" i="91"/>
  <c r="G180" i="91"/>
  <c r="E180" i="91"/>
  <c r="H179" i="91"/>
  <c r="G179" i="91"/>
  <c r="E179" i="91"/>
  <c r="F178" i="91"/>
  <c r="D178" i="91"/>
  <c r="C178" i="91"/>
  <c r="B178" i="91"/>
  <c r="H176" i="91"/>
  <c r="G176" i="91"/>
  <c r="E176" i="91"/>
  <c r="H175" i="91"/>
  <c r="G175" i="91"/>
  <c r="E175" i="91"/>
  <c r="H174" i="91"/>
  <c r="G174" i="91"/>
  <c r="E174" i="91"/>
  <c r="H173" i="91"/>
  <c r="G173" i="91"/>
  <c r="E173" i="91"/>
  <c r="H172" i="91"/>
  <c r="G172" i="91"/>
  <c r="E172" i="91"/>
  <c r="F171" i="91"/>
  <c r="D171" i="91"/>
  <c r="C171" i="91"/>
  <c r="B171" i="91"/>
  <c r="H39" i="91"/>
  <c r="G39" i="91"/>
  <c r="E39" i="91"/>
  <c r="H38" i="91"/>
  <c r="G38" i="91"/>
  <c r="E38" i="91"/>
  <c r="H37" i="91"/>
  <c r="G37" i="91"/>
  <c r="E37" i="91"/>
  <c r="H36" i="91"/>
  <c r="G36" i="91"/>
  <c r="E36" i="91"/>
  <c r="H35" i="91"/>
  <c r="G35" i="91"/>
  <c r="E35" i="91"/>
  <c r="H34" i="91"/>
  <c r="G34" i="91"/>
  <c r="E34" i="91"/>
  <c r="H160" i="91"/>
  <c r="G160" i="91"/>
  <c r="E160" i="91"/>
  <c r="H159" i="91"/>
  <c r="G159" i="91"/>
  <c r="E159" i="91"/>
  <c r="H158" i="91"/>
  <c r="G158" i="91"/>
  <c r="E158" i="91"/>
  <c r="F157" i="91"/>
  <c r="F137" i="91" s="1"/>
  <c r="D157" i="91"/>
  <c r="D137" i="91" s="1"/>
  <c r="C157" i="91"/>
  <c r="B157" i="91"/>
  <c r="B137" i="91" s="1"/>
  <c r="B117" i="91"/>
  <c r="I114" i="91"/>
  <c r="F114" i="91"/>
  <c r="I113" i="91"/>
  <c r="F113" i="91"/>
  <c r="I112" i="91"/>
  <c r="F112" i="91"/>
  <c r="H30" i="91"/>
  <c r="G30" i="91"/>
  <c r="E30" i="91"/>
  <c r="H29" i="91"/>
  <c r="G29" i="91"/>
  <c r="E29" i="91"/>
  <c r="H28" i="91"/>
  <c r="G28" i="91"/>
  <c r="E28" i="91"/>
  <c r="F27" i="91"/>
  <c r="F22" i="91" s="1"/>
  <c r="F21" i="91" s="1"/>
  <c r="D27" i="91"/>
  <c r="D22" i="91" s="1"/>
  <c r="D21" i="91" s="1"/>
  <c r="C27" i="91"/>
  <c r="C22" i="91" s="1"/>
  <c r="B27" i="91"/>
  <c r="H26" i="91"/>
  <c r="G26" i="91"/>
  <c r="E26" i="91"/>
  <c r="H25" i="91"/>
  <c r="G25" i="91"/>
  <c r="E25" i="91"/>
  <c r="I216" i="91"/>
  <c r="F216" i="91"/>
  <c r="I215" i="91"/>
  <c r="F215" i="91"/>
  <c r="I214" i="91"/>
  <c r="F214" i="91"/>
  <c r="I213" i="91"/>
  <c r="F213" i="91"/>
  <c r="K212" i="91"/>
  <c r="J212" i="91"/>
  <c r="H212" i="91"/>
  <c r="G212" i="91"/>
  <c r="E212" i="91"/>
  <c r="D212" i="91"/>
  <c r="C212" i="91"/>
  <c r="B212" i="91"/>
  <c r="I211" i="91"/>
  <c r="F211" i="91"/>
  <c r="I210" i="91"/>
  <c r="F210" i="91"/>
  <c r="I209" i="91"/>
  <c r="F209" i="91"/>
  <c r="K208" i="91"/>
  <c r="J208" i="91"/>
  <c r="H208" i="91"/>
  <c r="G208" i="91"/>
  <c r="E208" i="91"/>
  <c r="D208" i="91"/>
  <c r="C208" i="91"/>
  <c r="B208" i="91"/>
  <c r="K207" i="91"/>
  <c r="K115" i="91" s="1"/>
  <c r="J207" i="91"/>
  <c r="J115" i="91" s="1"/>
  <c r="H207" i="91"/>
  <c r="H115" i="91" s="1"/>
  <c r="G207" i="91"/>
  <c r="G115" i="91" s="1"/>
  <c r="E207" i="91"/>
  <c r="E115" i="91" s="1"/>
  <c r="D207" i="91"/>
  <c r="D115" i="91" s="1"/>
  <c r="C207" i="91"/>
  <c r="F207" i="91" s="1"/>
  <c r="B207" i="91"/>
  <c r="B115" i="91" s="1"/>
  <c r="H198" i="91"/>
  <c r="G198" i="91"/>
  <c r="E198" i="91"/>
  <c r="H197" i="91"/>
  <c r="G197" i="91"/>
  <c r="E197" i="91"/>
  <c r="H196" i="91"/>
  <c r="G196" i="91"/>
  <c r="E196" i="91"/>
  <c r="H195" i="91"/>
  <c r="G195" i="91"/>
  <c r="E195" i="91"/>
  <c r="F194" i="91"/>
  <c r="D194" i="91"/>
  <c r="C194" i="91"/>
  <c r="B194" i="91"/>
  <c r="H193" i="91"/>
  <c r="G193" i="91"/>
  <c r="E193" i="91"/>
  <c r="H192" i="91"/>
  <c r="G192" i="91"/>
  <c r="E192" i="91"/>
  <c r="H191" i="91"/>
  <c r="G191" i="91"/>
  <c r="E191" i="91"/>
  <c r="H190" i="91"/>
  <c r="G190" i="91"/>
  <c r="E190" i="91"/>
  <c r="H189" i="91"/>
  <c r="G189" i="91"/>
  <c r="E189" i="91"/>
  <c r="H188" i="91"/>
  <c r="G188" i="91"/>
  <c r="E188" i="91"/>
  <c r="H187" i="91"/>
  <c r="G187" i="91"/>
  <c r="E187" i="91"/>
  <c r="F186" i="91"/>
  <c r="D186" i="91"/>
  <c r="C186" i="91"/>
  <c r="B186" i="91"/>
  <c r="H185" i="91"/>
  <c r="G185" i="91"/>
  <c r="E185" i="91"/>
  <c r="H184" i="91"/>
  <c r="G184" i="91"/>
  <c r="E184" i="91"/>
  <c r="H183" i="91"/>
  <c r="G183" i="91"/>
  <c r="E183" i="91"/>
  <c r="H182" i="91"/>
  <c r="G182" i="91"/>
  <c r="E182" i="91"/>
  <c r="F181" i="91"/>
  <c r="D181" i="91"/>
  <c r="C181" i="91"/>
  <c r="B181" i="91"/>
  <c r="H24" i="91"/>
  <c r="G24" i="91"/>
  <c r="E24" i="91"/>
  <c r="F23" i="91"/>
  <c r="D23" i="91"/>
  <c r="C23" i="91"/>
  <c r="B23" i="91"/>
  <c r="B12" i="27"/>
  <c r="B12" i="85"/>
  <c r="H129" i="85"/>
  <c r="D155" i="85"/>
  <c r="F155" i="85"/>
  <c r="H155" i="85"/>
  <c r="B12" i="79"/>
  <c r="A178" i="24"/>
  <c r="A179" i="24"/>
  <c r="A180" i="24"/>
  <c r="B12" i="65"/>
  <c r="B12" i="80"/>
  <c r="B12" i="101"/>
  <c r="B12" i="95"/>
  <c r="C69" i="95"/>
  <c r="C140" i="95"/>
  <c r="B173" i="95"/>
  <c r="B12" i="90"/>
  <c r="B12" i="6"/>
  <c r="B12" i="91"/>
  <c r="A217" i="91"/>
  <c r="A218" i="91"/>
  <c r="N21" i="90"/>
  <c r="B223" i="6"/>
  <c r="B214" i="6" s="1"/>
  <c r="K394" i="6"/>
  <c r="G239" i="6"/>
  <c r="K239" i="6"/>
  <c r="K347" i="6"/>
  <c r="G347" i="6"/>
  <c r="K113" i="6"/>
  <c r="G113" i="6"/>
  <c r="L19" i="6"/>
  <c r="I19" i="6"/>
  <c r="H19" i="6"/>
  <c r="K108" i="6"/>
  <c r="G108" i="6"/>
  <c r="E17" i="6"/>
  <c r="E221" i="6" s="1"/>
  <c r="I17" i="6"/>
  <c r="I221" i="6" s="1"/>
  <c r="D100" i="22" l="1"/>
  <c r="D98" i="22" s="1"/>
  <c r="G387" i="6"/>
  <c r="C129" i="9"/>
  <c r="K387" i="6"/>
  <c r="K234" i="6"/>
  <c r="G234" i="6"/>
  <c r="K323" i="6"/>
  <c r="G323" i="6"/>
  <c r="K170" i="6"/>
  <c r="G190" i="6"/>
  <c r="B22" i="91"/>
  <c r="B21" i="91" s="1"/>
  <c r="B215" i="6"/>
  <c r="C94" i="22"/>
  <c r="C92" i="22" s="1"/>
  <c r="K74" i="6"/>
  <c r="B100" i="22"/>
  <c r="B98" i="22" s="1"/>
  <c r="G65" i="6"/>
  <c r="G19" i="6" s="1"/>
  <c r="G215" i="6" s="1"/>
  <c r="E104" i="24"/>
  <c r="E105" i="24" s="1"/>
  <c r="E106" i="24" s="1"/>
  <c r="E107" i="24" s="1"/>
  <c r="E108" i="24" s="1"/>
  <c r="E109" i="24" s="1"/>
  <c r="E110" i="24" s="1"/>
  <c r="E111" i="24" s="1"/>
  <c r="E112" i="24" s="1"/>
  <c r="E113" i="24" s="1"/>
  <c r="E114" i="24" s="1"/>
  <c r="E115" i="24" s="1"/>
  <c r="E116" i="24" s="1"/>
  <c r="E117" i="24" s="1"/>
  <c r="E118" i="24" s="1"/>
  <c r="E119" i="24" s="1"/>
  <c r="E120" i="24" s="1"/>
  <c r="E121" i="24" s="1"/>
  <c r="E122" i="24" s="1"/>
  <c r="E123" i="24" s="1"/>
  <c r="E124" i="24" s="1"/>
  <c r="E125" i="24" s="1"/>
  <c r="E126" i="24" s="1"/>
  <c r="E127" i="24" s="1"/>
  <c r="E128" i="24" s="1"/>
  <c r="E129" i="24" s="1"/>
  <c r="E130" i="24" s="1"/>
  <c r="E131" i="24" s="1"/>
  <c r="E132" i="24" s="1"/>
  <c r="E133" i="24" s="1"/>
  <c r="E134" i="24" s="1"/>
  <c r="E135" i="24" s="1"/>
  <c r="E136" i="24" s="1"/>
  <c r="E137" i="24" s="1"/>
  <c r="E138" i="24" s="1"/>
  <c r="E139" i="24" s="1"/>
  <c r="E140" i="24" s="1"/>
  <c r="E141" i="24" s="1"/>
  <c r="E142" i="24" s="1"/>
  <c r="E143" i="24" s="1"/>
  <c r="E144" i="24" s="1"/>
  <c r="E145" i="24" s="1"/>
  <c r="E146" i="24" s="1"/>
  <c r="E147" i="24" s="1"/>
  <c r="E148" i="24" s="1"/>
  <c r="E149" i="24" s="1"/>
  <c r="E150" i="24" s="1"/>
  <c r="E151" i="24" s="1"/>
  <c r="E152" i="24" s="1"/>
  <c r="E153" i="24" s="1"/>
  <c r="E154" i="24" s="1"/>
  <c r="E155" i="24" s="1"/>
  <c r="E156" i="24" s="1"/>
  <c r="E157" i="24" s="1"/>
  <c r="E158" i="24" s="1"/>
  <c r="E159" i="24" s="1"/>
  <c r="E160" i="24" s="1"/>
  <c r="E161" i="24" s="1"/>
  <c r="E162" i="24" s="1"/>
  <c r="E163" i="24" s="1"/>
  <c r="E164" i="24" s="1"/>
  <c r="E165" i="24" s="1"/>
  <c r="E166" i="24" s="1"/>
  <c r="E167" i="24" s="1"/>
  <c r="E168" i="24" s="1"/>
  <c r="E169" i="24" s="1"/>
  <c r="E170" i="24" s="1"/>
  <c r="E171" i="24" s="1"/>
  <c r="E172" i="24" s="1"/>
  <c r="E173" i="24" s="1"/>
  <c r="E174" i="24" s="1"/>
  <c r="E175" i="24" s="1"/>
  <c r="E176" i="24" s="1"/>
  <c r="E177" i="24" s="1"/>
  <c r="C100" i="22"/>
  <c r="C98" i="22" s="1"/>
  <c r="D94" i="22"/>
  <c r="D92" i="22" s="1"/>
  <c r="D104" i="22" s="1"/>
  <c r="E94" i="22"/>
  <c r="E100" i="22"/>
  <c r="G98" i="80"/>
  <c r="C46" i="80"/>
  <c r="H22" i="91"/>
  <c r="G22" i="91"/>
  <c r="E22" i="91"/>
  <c r="B158" i="95"/>
  <c r="F164" i="80"/>
  <c r="G124" i="80"/>
  <c r="B77" i="80"/>
  <c r="E77" i="80"/>
  <c r="F57" i="9"/>
  <c r="B57" i="9"/>
  <c r="B58" i="9" s="1"/>
  <c r="G158" i="85"/>
  <c r="I158" i="85"/>
  <c r="D161" i="85"/>
  <c r="H161" i="85"/>
  <c r="C161" i="85"/>
  <c r="E120" i="85"/>
  <c r="C126" i="85"/>
  <c r="E126" i="85" s="1"/>
  <c r="G161" i="85"/>
  <c r="E158" i="85"/>
  <c r="J161" i="85"/>
  <c r="E161" i="85"/>
  <c r="I161" i="85"/>
  <c r="J157" i="85"/>
  <c r="J152" i="85"/>
  <c r="J164" i="85" s="1"/>
  <c r="J166" i="85" s="1"/>
  <c r="H157" i="85"/>
  <c r="H152" i="85"/>
  <c r="F157" i="85"/>
  <c r="F152" i="85"/>
  <c r="D157" i="85"/>
  <c r="D152" i="85"/>
  <c r="E152" i="85" s="1"/>
  <c r="G152" i="85"/>
  <c r="I152" i="85"/>
  <c r="B157" i="85"/>
  <c r="B152" i="85"/>
  <c r="B164" i="85" s="1"/>
  <c r="B166" i="85" s="1"/>
  <c r="D43" i="85"/>
  <c r="F129" i="85"/>
  <c r="F43" i="85"/>
  <c r="D129" i="85"/>
  <c r="H43" i="85"/>
  <c r="D18" i="85"/>
  <c r="D118" i="85"/>
  <c r="C21" i="95"/>
  <c r="C43" i="95" s="1"/>
  <c r="C62" i="95" s="1"/>
  <c r="B21" i="95"/>
  <c r="B43" i="95" s="1"/>
  <c r="B63" i="95" s="1"/>
  <c r="B229" i="9"/>
  <c r="B108" i="9"/>
  <c r="B129" i="9" s="1"/>
  <c r="B145" i="9" s="1"/>
  <c r="E116" i="91"/>
  <c r="B116" i="91"/>
  <c r="B124" i="91" s="1"/>
  <c r="D116" i="91"/>
  <c r="D124" i="91" s="1"/>
  <c r="D126" i="91" s="1"/>
  <c r="F177" i="91"/>
  <c r="F136" i="91" s="1"/>
  <c r="F84" i="91" s="1"/>
  <c r="F85" i="91" s="1"/>
  <c r="J116" i="91"/>
  <c r="G116" i="91"/>
  <c r="G117" i="91"/>
  <c r="B177" i="91"/>
  <c r="B136" i="91" s="1"/>
  <c r="B84" i="91" s="1"/>
  <c r="B85" i="91" s="1"/>
  <c r="J117" i="91"/>
  <c r="F86" i="91"/>
  <c r="K116" i="91"/>
  <c r="B86" i="91"/>
  <c r="H116" i="91"/>
  <c r="D177" i="91"/>
  <c r="D136" i="91" s="1"/>
  <c r="D84" i="91" s="1"/>
  <c r="D85" i="91" s="1"/>
  <c r="D86" i="91"/>
  <c r="K117" i="91"/>
  <c r="E62" i="91"/>
  <c r="G62" i="91"/>
  <c r="C21" i="91"/>
  <c r="H62" i="91"/>
  <c r="D19" i="91"/>
  <c r="F19" i="91"/>
  <c r="G103" i="91"/>
  <c r="D103" i="91"/>
  <c r="D134" i="91" s="1"/>
  <c r="D205" i="91" s="1"/>
  <c r="G205" i="91" s="1"/>
  <c r="L71" i="27"/>
  <c r="L69" i="27"/>
  <c r="K71" i="27"/>
  <c r="K69" i="27"/>
  <c r="J71" i="27"/>
  <c r="J69" i="27"/>
  <c r="I71" i="27"/>
  <c r="I69" i="27"/>
  <c r="H71" i="27"/>
  <c r="H69" i="27"/>
  <c r="G71" i="27"/>
  <c r="G69" i="27"/>
  <c r="F71" i="27"/>
  <c r="F69" i="27"/>
  <c r="E71" i="27"/>
  <c r="E69" i="27"/>
  <c r="D71" i="27"/>
  <c r="D69" i="27"/>
  <c r="C71" i="27"/>
  <c r="C69" i="27"/>
  <c r="B71" i="27"/>
  <c r="B72" i="27" s="1"/>
  <c r="B69" i="27"/>
  <c r="E134" i="85"/>
  <c r="I134" i="85"/>
  <c r="G134" i="85"/>
  <c r="E57" i="85"/>
  <c r="I57" i="85"/>
  <c r="G57" i="85"/>
  <c r="E149" i="85"/>
  <c r="G149" i="85"/>
  <c r="I149" i="85"/>
  <c r="G146" i="85"/>
  <c r="I146" i="85"/>
  <c r="E146" i="85"/>
  <c r="E143" i="85"/>
  <c r="G143" i="85"/>
  <c r="I143" i="85"/>
  <c r="I140" i="85"/>
  <c r="E140" i="85"/>
  <c r="G140" i="85"/>
  <c r="I137" i="85"/>
  <c r="G137" i="85"/>
  <c r="E137" i="85"/>
  <c r="C20" i="85"/>
  <c r="E24" i="85"/>
  <c r="C163" i="85"/>
  <c r="I63" i="85"/>
  <c r="G63" i="85"/>
  <c r="E63" i="85"/>
  <c r="C162" i="85"/>
  <c r="I60" i="85"/>
  <c r="G60" i="85"/>
  <c r="E60" i="85"/>
  <c r="E37" i="85"/>
  <c r="C31" i="85"/>
  <c r="E31" i="85" s="1"/>
  <c r="I51" i="85"/>
  <c r="G51" i="85"/>
  <c r="E51" i="85"/>
  <c r="C159" i="85"/>
  <c r="I48" i="85"/>
  <c r="G48" i="85"/>
  <c r="E48" i="85"/>
  <c r="E54" i="85"/>
  <c r="C160" i="85"/>
  <c r="I54" i="85"/>
  <c r="G54" i="85"/>
  <c r="H164" i="85"/>
  <c r="H166" i="85" s="1"/>
  <c r="D71" i="85"/>
  <c r="D75" i="85" s="1"/>
  <c r="C71" i="85"/>
  <c r="F164" i="85"/>
  <c r="F166" i="85" s="1"/>
  <c r="B71" i="85"/>
  <c r="E93" i="85"/>
  <c r="B72" i="85"/>
  <c r="D164" i="85"/>
  <c r="D166" i="85" s="1"/>
  <c r="E45" i="85"/>
  <c r="C66" i="85"/>
  <c r="G45" i="85"/>
  <c r="I45" i="85"/>
  <c r="C157" i="85"/>
  <c r="I131" i="85"/>
  <c r="G131" i="85"/>
  <c r="E131" i="85"/>
  <c r="F78" i="80"/>
  <c r="E102" i="80" s="1"/>
  <c r="B102" i="80"/>
  <c r="E110" i="80"/>
  <c r="D116" i="22" s="1"/>
  <c r="B111" i="80"/>
  <c r="B117" i="22" s="1"/>
  <c r="G100" i="80"/>
  <c r="E111" i="80"/>
  <c r="D117" i="22" s="1"/>
  <c r="B110" i="80"/>
  <c r="B116" i="22" s="1"/>
  <c r="B215" i="80"/>
  <c r="B219" i="80" s="1"/>
  <c r="B222" i="80" s="1"/>
  <c r="B117" i="80"/>
  <c r="B72" i="80"/>
  <c r="B109" i="80"/>
  <c r="B115" i="22" s="1"/>
  <c r="C117" i="80"/>
  <c r="D117" i="80" s="1"/>
  <c r="B160" i="80"/>
  <c r="B114" i="22" s="1"/>
  <c r="C40" i="80"/>
  <c r="B22" i="101"/>
  <c r="B28" i="101" s="1"/>
  <c r="B94" i="22"/>
  <c r="B92" i="22" s="1"/>
  <c r="B104" i="22" s="1"/>
  <c r="E99" i="22"/>
  <c r="E98" i="22" s="1"/>
  <c r="L22" i="101"/>
  <c r="L28" i="101" s="1"/>
  <c r="E93" i="22"/>
  <c r="E92" i="22" s="1"/>
  <c r="F22" i="101"/>
  <c r="M23" i="101"/>
  <c r="M22" i="101" s="1"/>
  <c r="F39" i="101"/>
  <c r="F27" i="101" s="1"/>
  <c r="M40" i="101"/>
  <c r="M39" i="101" s="1"/>
  <c r="M27" i="101" s="1"/>
  <c r="C83" i="22"/>
  <c r="B182" i="95"/>
  <c r="B191" i="95" s="1"/>
  <c r="H94" i="95"/>
  <c r="H93" i="95"/>
  <c r="G93" i="95"/>
  <c r="G94" i="95"/>
  <c r="F94" i="95"/>
  <c r="F93" i="95"/>
  <c r="E93" i="95"/>
  <c r="E94" i="95"/>
  <c r="D93" i="95"/>
  <c r="D94" i="95"/>
  <c r="C93" i="95"/>
  <c r="C94" i="95"/>
  <c r="B93" i="95"/>
  <c r="B94" i="95"/>
  <c r="D58" i="9"/>
  <c r="C58" i="9"/>
  <c r="E58" i="9"/>
  <c r="B63" i="22"/>
  <c r="E194" i="9"/>
  <c r="D194" i="9"/>
  <c r="C194" i="9"/>
  <c r="E229" i="9"/>
  <c r="C229" i="9"/>
  <c r="D229" i="9"/>
  <c r="D145" i="9"/>
  <c r="B73" i="22" s="1"/>
  <c r="E145" i="9"/>
  <c r="B69" i="22"/>
  <c r="C145" i="9"/>
  <c r="N49" i="90"/>
  <c r="B51" i="22" s="1"/>
  <c r="B51" i="90"/>
  <c r="E71" i="91"/>
  <c r="G71" i="91"/>
  <c r="H71" i="91"/>
  <c r="E66" i="91"/>
  <c r="H66" i="91"/>
  <c r="G66" i="91"/>
  <c r="E63" i="91"/>
  <c r="G63" i="91"/>
  <c r="H63" i="91"/>
  <c r="F105" i="91"/>
  <c r="I105" i="91"/>
  <c r="E56" i="91"/>
  <c r="H56" i="91"/>
  <c r="G56" i="91"/>
  <c r="H163" i="91"/>
  <c r="E163" i="91"/>
  <c r="G163" i="91"/>
  <c r="E142" i="91"/>
  <c r="H142" i="91"/>
  <c r="G142" i="91"/>
  <c r="G138" i="91"/>
  <c r="H138" i="91"/>
  <c r="E138" i="91"/>
  <c r="C137" i="91"/>
  <c r="H90" i="91"/>
  <c r="E90" i="91"/>
  <c r="C86" i="91"/>
  <c r="G90" i="91"/>
  <c r="H147" i="91"/>
  <c r="E147" i="91"/>
  <c r="G147" i="91"/>
  <c r="H117" i="91"/>
  <c r="H124" i="91" s="1"/>
  <c r="B30" i="22" s="1"/>
  <c r="I121" i="91"/>
  <c r="E117" i="91"/>
  <c r="E124" i="91" s="1"/>
  <c r="B29" i="22" s="1"/>
  <c r="F121" i="91"/>
  <c r="I118" i="91"/>
  <c r="C117" i="91"/>
  <c r="F118" i="91"/>
  <c r="H48" i="91"/>
  <c r="G48" i="91"/>
  <c r="E48" i="91"/>
  <c r="E42" i="91"/>
  <c r="H42" i="91"/>
  <c r="G42" i="91"/>
  <c r="H87" i="91"/>
  <c r="G87" i="91"/>
  <c r="E87" i="91"/>
  <c r="G32" i="91"/>
  <c r="E32" i="91"/>
  <c r="H32" i="91"/>
  <c r="I110" i="91"/>
  <c r="F110" i="91"/>
  <c r="F106" i="91"/>
  <c r="I106" i="91"/>
  <c r="H79" i="91"/>
  <c r="E79" i="91"/>
  <c r="G79" i="91"/>
  <c r="E178" i="91"/>
  <c r="H178" i="91"/>
  <c r="G178" i="91"/>
  <c r="H171" i="91"/>
  <c r="E171" i="91"/>
  <c r="G171" i="91"/>
  <c r="H157" i="91"/>
  <c r="E157" i="91"/>
  <c r="G157" i="91"/>
  <c r="E27" i="91"/>
  <c r="G27" i="91"/>
  <c r="H27" i="91"/>
  <c r="I212" i="91"/>
  <c r="F212" i="91"/>
  <c r="F208" i="91"/>
  <c r="I208" i="91"/>
  <c r="I207" i="91"/>
  <c r="I115" i="91" s="1"/>
  <c r="C115" i="91"/>
  <c r="B126" i="91"/>
  <c r="B27" i="22"/>
  <c r="C177" i="91"/>
  <c r="H194" i="91"/>
  <c r="G194" i="91"/>
  <c r="E194" i="91"/>
  <c r="G186" i="91"/>
  <c r="E186" i="91"/>
  <c r="H186" i="91"/>
  <c r="E181" i="91"/>
  <c r="G181" i="91"/>
  <c r="H181" i="91"/>
  <c r="E23" i="91"/>
  <c r="G23" i="91"/>
  <c r="H23" i="91"/>
  <c r="D17" i="6"/>
  <c r="D221" i="6" s="1"/>
  <c r="H17" i="6"/>
  <c r="H221" i="6" s="1"/>
  <c r="F197" i="6"/>
  <c r="F181" i="6"/>
  <c r="F377" i="6"/>
  <c r="F235" i="6"/>
  <c r="F325" i="6"/>
  <c r="F89" i="6"/>
  <c r="F255" i="6"/>
  <c r="F123" i="6"/>
  <c r="F341" i="6"/>
  <c r="F124" i="6"/>
  <c r="F25" i="6"/>
  <c r="F352" i="6"/>
  <c r="F319" i="6"/>
  <c r="F318" i="6"/>
  <c r="F121" i="6"/>
  <c r="F326" i="6"/>
  <c r="F74" i="6"/>
  <c r="F75" i="6"/>
  <c r="F76" i="6"/>
  <c r="F77" i="6"/>
  <c r="F78" i="6"/>
  <c r="B41" i="22"/>
  <c r="F112" i="6"/>
  <c r="F160" i="6"/>
  <c r="F224" i="6"/>
  <c r="F384" i="6"/>
  <c r="F236" i="6"/>
  <c r="F323" i="6"/>
  <c r="F268" i="6"/>
  <c r="F199" i="6"/>
  <c r="F285" i="6"/>
  <c r="F258" i="6"/>
  <c r="F256" i="6"/>
  <c r="F165" i="6"/>
  <c r="F46" i="6"/>
  <c r="F149" i="6"/>
  <c r="F156" i="6"/>
  <c r="F144" i="6"/>
  <c r="F209" i="6"/>
  <c r="F99" i="6"/>
  <c r="F139" i="6"/>
  <c r="F133" i="6"/>
  <c r="F408" i="6"/>
  <c r="F232" i="6"/>
  <c r="F47" i="6"/>
  <c r="F368" i="6"/>
  <c r="F365" i="6"/>
  <c r="F351" i="6"/>
  <c r="F105" i="6"/>
  <c r="F280" i="6"/>
  <c r="F95" i="6"/>
  <c r="F91" i="6"/>
  <c r="F234" i="6"/>
  <c r="F348" i="6"/>
  <c r="F68" i="6"/>
  <c r="F355" i="6"/>
  <c r="F282" i="6"/>
  <c r="F29" i="6"/>
  <c r="F387" i="6"/>
  <c r="F347" i="6"/>
  <c r="F106" i="6"/>
  <c r="F229" i="6"/>
  <c r="F175" i="6"/>
  <c r="F177" i="6"/>
  <c r="F200" i="6"/>
  <c r="F350" i="6"/>
  <c r="F274" i="6"/>
  <c r="F393" i="6"/>
  <c r="F395" i="6"/>
  <c r="F23" i="6"/>
  <c r="F35" i="6"/>
  <c r="F111" i="6"/>
  <c r="F176" i="6"/>
  <c r="F271" i="6"/>
  <c r="F185" i="6"/>
  <c r="F357" i="6"/>
  <c r="F394" i="6"/>
  <c r="F278" i="6"/>
  <c r="F371" i="6"/>
  <c r="F345" i="6"/>
  <c r="F238" i="6"/>
  <c r="F344" i="6"/>
  <c r="F262" i="6"/>
  <c r="F163" i="6"/>
  <c r="F158" i="6"/>
  <c r="F411" i="6"/>
  <c r="F412" i="6"/>
  <c r="F410" i="6"/>
  <c r="F146" i="6"/>
  <c r="F98" i="6"/>
  <c r="F189" i="6"/>
  <c r="F272" i="6"/>
  <c r="F211" i="6"/>
  <c r="F28" i="6"/>
  <c r="F391" i="6"/>
  <c r="F41" i="6"/>
  <c r="F70" i="6"/>
  <c r="F190" i="6"/>
  <c r="F113" i="6"/>
  <c r="F404" i="6"/>
  <c r="F58" i="6"/>
  <c r="F66" i="6"/>
  <c r="F37" i="6"/>
  <c r="F193" i="6"/>
  <c r="F21" i="6"/>
  <c r="F372" i="6"/>
  <c r="F239" i="6"/>
  <c r="F32" i="6"/>
  <c r="F85" i="6"/>
  <c r="F367" i="6"/>
  <c r="F207" i="6"/>
  <c r="F382" i="6"/>
  <c r="F173" i="6"/>
  <c r="F230" i="6"/>
  <c r="F354" i="6"/>
  <c r="F250" i="6"/>
  <c r="F101" i="6"/>
  <c r="F253" i="6"/>
  <c r="F188" i="6"/>
  <c r="F187" i="6"/>
  <c r="F83" i="6"/>
  <c r="F380" i="6"/>
  <c r="F374" i="6"/>
  <c r="F116" i="6"/>
  <c r="F20" i="6"/>
  <c r="F249" i="6"/>
  <c r="F337" i="6"/>
  <c r="F340" i="6"/>
  <c r="F122" i="6"/>
  <c r="F80" i="6"/>
  <c r="F194" i="6"/>
  <c r="F179" i="6"/>
  <c r="F172" i="6"/>
  <c r="F353" i="6"/>
  <c r="F254" i="6"/>
  <c r="F203" i="6"/>
  <c r="F370" i="6"/>
  <c r="F287" i="6"/>
  <c r="F290" i="6"/>
  <c r="F293" i="6"/>
  <c r="F266" i="6"/>
  <c r="F289" i="6"/>
  <c r="F292" i="6"/>
  <c r="F264" i="6"/>
  <c r="F265" i="6"/>
  <c r="F291" i="6"/>
  <c r="F288" i="6"/>
  <c r="F126" i="6"/>
  <c r="F206" i="6"/>
  <c r="F260" i="6"/>
  <c r="F170" i="6"/>
  <c r="F166" i="6"/>
  <c r="F152" i="6"/>
  <c r="F275" i="6"/>
  <c r="F145" i="6"/>
  <c r="F64" i="6"/>
  <c r="F39" i="6"/>
  <c r="F225" i="6"/>
  <c r="F137" i="6"/>
  <c r="F364" i="6"/>
  <c r="F110" i="6"/>
  <c r="F71" i="6"/>
  <c r="F399" i="6"/>
  <c r="F93" i="6"/>
  <c r="F19" i="6"/>
  <c r="F130" i="6"/>
  <c r="F212" i="6"/>
  <c r="F228" i="6"/>
  <c r="F88" i="6"/>
  <c r="F49" i="6"/>
  <c r="F385" i="6"/>
  <c r="F24" i="6"/>
  <c r="F50" i="6"/>
  <c r="F109" i="6"/>
  <c r="F342" i="6"/>
  <c r="F259" i="6"/>
  <c r="F257" i="6"/>
  <c r="F168" i="6"/>
  <c r="F161" i="6"/>
  <c r="F150" i="6"/>
  <c r="F416" i="6"/>
  <c r="F143" i="6"/>
  <c r="F141" i="6"/>
  <c r="F329" i="6"/>
  <c r="F62" i="6"/>
  <c r="F241" i="6"/>
  <c r="F138" i="6"/>
  <c r="F82" i="6"/>
  <c r="F279" i="6"/>
  <c r="F120" i="6"/>
  <c r="F92" i="6"/>
  <c r="F128" i="6"/>
  <c r="F195" i="6"/>
  <c r="F79" i="6"/>
  <c r="F63" i="6"/>
  <c r="F84" i="6"/>
  <c r="F389" i="6"/>
  <c r="F383" i="6"/>
  <c r="F30" i="6"/>
  <c r="F331" i="6"/>
  <c r="F359" i="6"/>
  <c r="F72" i="6"/>
  <c r="F129" i="6"/>
  <c r="F361" i="6"/>
  <c r="F202" i="6"/>
  <c r="F375" i="6"/>
  <c r="F284" i="6"/>
  <c r="F233" i="6"/>
  <c r="F196" i="6"/>
  <c r="F252" i="6"/>
  <c r="F336" i="6"/>
  <c r="F34" i="6"/>
  <c r="F226" i="6"/>
  <c r="F330" i="6"/>
  <c r="F100" i="6"/>
  <c r="F297" i="6"/>
  <c r="F296" i="6"/>
  <c r="F299" i="6"/>
  <c r="F295" i="6"/>
  <c r="F298" i="6"/>
  <c r="F294" i="6"/>
  <c r="F300" i="6"/>
  <c r="F304" i="6"/>
  <c r="F307" i="6"/>
  <c r="F310" i="6"/>
  <c r="F303" i="6"/>
  <c r="F306" i="6"/>
  <c r="F309" i="6"/>
  <c r="F301" i="6"/>
  <c r="F302" i="6"/>
  <c r="F305" i="6"/>
  <c r="F308" i="6"/>
  <c r="F311" i="6"/>
  <c r="F162" i="6"/>
  <c r="F154" i="6"/>
  <c r="F413" i="6"/>
  <c r="F140" i="6"/>
  <c r="F281" i="6"/>
  <c r="F349" i="6"/>
  <c r="F45" i="6"/>
  <c r="F396" i="6"/>
  <c r="F56" i="6"/>
  <c r="F223" i="6"/>
  <c r="F356" i="6"/>
  <c r="F267" i="6"/>
  <c r="F388" i="6"/>
  <c r="F204" i="6"/>
  <c r="F182" i="6"/>
  <c r="F392" i="6"/>
  <c r="F31" i="6"/>
  <c r="F245" i="6"/>
  <c r="F376" i="6"/>
  <c r="F215" i="6"/>
  <c r="F240" i="6"/>
  <c r="F405" i="6"/>
  <c r="F183" i="6"/>
  <c r="F335" i="6"/>
  <c r="F406" i="6"/>
  <c r="F369" i="6"/>
  <c r="F205" i="6"/>
  <c r="F312" i="6"/>
  <c r="F313" i="6"/>
  <c r="F316" i="6"/>
  <c r="F315" i="6"/>
  <c r="F314" i="6"/>
  <c r="F261" i="6"/>
  <c r="F157" i="6"/>
  <c r="F151" i="6"/>
  <c r="F148" i="6"/>
  <c r="F125" i="6"/>
  <c r="F208" i="6"/>
  <c r="F244" i="6"/>
  <c r="F338" i="6"/>
  <c r="F61" i="6"/>
  <c r="F94" i="6"/>
  <c r="F366" i="6"/>
  <c r="F135" i="6"/>
  <c r="F201" i="6"/>
  <c r="F402" i="6"/>
  <c r="F52" i="6"/>
  <c r="F242" i="6"/>
  <c r="F33" i="6"/>
  <c r="F53" i="6"/>
  <c r="F69" i="6"/>
  <c r="F381" i="6"/>
  <c r="F38" i="6"/>
  <c r="F40" i="6"/>
  <c r="F184" i="6"/>
  <c r="F132" i="6"/>
  <c r="F227" i="6"/>
  <c r="F269" i="6"/>
  <c r="F409" i="6"/>
  <c r="F210" i="6"/>
  <c r="F263" i="6"/>
  <c r="F169" i="6"/>
  <c r="F417" i="6"/>
  <c r="F153" i="6"/>
  <c r="F142" i="6"/>
  <c r="F343" i="6"/>
  <c r="F108" i="6"/>
  <c r="F397" i="6"/>
  <c r="F55" i="6"/>
  <c r="F246" i="6"/>
  <c r="F90" i="6"/>
  <c r="F398" i="6"/>
  <c r="F403" i="6"/>
  <c r="F87" i="6"/>
  <c r="F107" i="6"/>
  <c r="F334" i="6"/>
  <c r="F346" i="6"/>
  <c r="F178" i="6"/>
  <c r="F360" i="6"/>
  <c r="F119" i="6"/>
  <c r="F378" i="6"/>
  <c r="F362" i="6"/>
  <c r="F283" i="6"/>
  <c r="F363" i="6"/>
  <c r="F81" i="6"/>
  <c r="F400" i="6"/>
  <c r="F286" i="6"/>
  <c r="F180" i="6"/>
  <c r="F276" i="6"/>
  <c r="F171" i="6"/>
  <c r="F415" i="6"/>
  <c r="F134" i="6"/>
  <c r="F251" i="6"/>
  <c r="F186" i="6"/>
  <c r="F54" i="6"/>
  <c r="F26" i="6"/>
  <c r="F36" i="6"/>
  <c r="F27" i="6"/>
  <c r="F118" i="6"/>
  <c r="F114" i="6"/>
  <c r="F237" i="6"/>
  <c r="F127" i="6"/>
  <c r="F248" i="6"/>
  <c r="F164" i="6"/>
  <c r="F332" i="6"/>
  <c r="F43" i="6"/>
  <c r="F273" i="6"/>
  <c r="F333" i="6"/>
  <c r="F67" i="6"/>
  <c r="F159" i="6"/>
  <c r="F277" i="6"/>
  <c r="F339" i="6"/>
  <c r="F270" i="6"/>
  <c r="F214" i="6"/>
  <c r="F117" i="6"/>
  <c r="F86" i="6"/>
  <c r="F373" i="6"/>
  <c r="F103" i="6"/>
  <c r="F97" i="6"/>
  <c r="F320" i="6"/>
  <c r="F407" i="6"/>
  <c r="F42" i="6"/>
  <c r="F73" i="6"/>
  <c r="F59" i="6"/>
  <c r="F57" i="6"/>
  <c r="F51" i="6"/>
  <c r="F414" i="6"/>
  <c r="F198" i="6"/>
  <c r="F322" i="6"/>
  <c r="F358" i="6"/>
  <c r="F390" i="6"/>
  <c r="F324" i="6"/>
  <c r="F102" i="6"/>
  <c r="F155" i="6"/>
  <c r="F247" i="6"/>
  <c r="F191" i="6"/>
  <c r="F379" i="6"/>
  <c r="F243" i="6"/>
  <c r="F44" i="6"/>
  <c r="F48" i="6"/>
  <c r="F115" i="6"/>
  <c r="F321" i="6"/>
  <c r="F174" i="6"/>
  <c r="F104" i="6"/>
  <c r="F131" i="6"/>
  <c r="F231" i="6"/>
  <c r="F60" i="6"/>
  <c r="F147" i="6"/>
  <c r="F96" i="6"/>
  <c r="F192" i="6"/>
  <c r="F65" i="6"/>
  <c r="F401" i="6"/>
  <c r="F136" i="6"/>
  <c r="F317" i="6"/>
  <c r="F167" i="6"/>
  <c r="F22" i="6"/>
  <c r="F328" i="6"/>
  <c r="F327" i="6"/>
  <c r="F386" i="6"/>
  <c r="K214" i="6"/>
  <c r="G214" i="6"/>
  <c r="C215" i="6"/>
  <c r="J321" i="6"/>
  <c r="J322" i="6"/>
  <c r="J324" i="6"/>
  <c r="J74" i="6"/>
  <c r="J75" i="6"/>
  <c r="J76" i="6"/>
  <c r="J77" i="6"/>
  <c r="J78" i="6"/>
  <c r="B42" i="22"/>
  <c r="J319" i="6"/>
  <c r="J320" i="6"/>
  <c r="J323" i="6"/>
  <c r="J163" i="6"/>
  <c r="J155" i="6"/>
  <c r="J147" i="6"/>
  <c r="J96" i="6"/>
  <c r="J383" i="6"/>
  <c r="J372" i="6"/>
  <c r="J203" i="6"/>
  <c r="J244" i="6"/>
  <c r="J196" i="6"/>
  <c r="J283" i="6"/>
  <c r="J117" i="6"/>
  <c r="J360" i="6"/>
  <c r="J331" i="6"/>
  <c r="J28" i="6"/>
  <c r="J59" i="6"/>
  <c r="J82" i="6"/>
  <c r="J343" i="6"/>
  <c r="J175" i="6"/>
  <c r="J101" i="6"/>
  <c r="J19" i="6"/>
  <c r="J280" i="6"/>
  <c r="J346" i="6"/>
  <c r="J276" i="6"/>
  <c r="J166" i="6"/>
  <c r="J414" i="6"/>
  <c r="J141" i="6"/>
  <c r="J89" i="6"/>
  <c r="J386" i="6"/>
  <c r="J207" i="6"/>
  <c r="J202" i="6"/>
  <c r="J215" i="6"/>
  <c r="J231" i="6"/>
  <c r="J279" i="6"/>
  <c r="J106" i="6"/>
  <c r="J406" i="6"/>
  <c r="J127" i="6"/>
  <c r="J115" i="6"/>
  <c r="J60" i="6"/>
  <c r="J105" i="6"/>
  <c r="J330" i="6"/>
  <c r="J39" i="6"/>
  <c r="J226" i="6"/>
  <c r="J54" i="6"/>
  <c r="J238" i="6"/>
  <c r="J112" i="6"/>
  <c r="J342" i="6"/>
  <c r="J114" i="6"/>
  <c r="J407" i="6"/>
  <c r="J37" i="6"/>
  <c r="J171" i="6"/>
  <c r="J257" i="6"/>
  <c r="J255" i="6"/>
  <c r="J159" i="6"/>
  <c r="J415" i="6"/>
  <c r="J99" i="6"/>
  <c r="J84" i="6"/>
  <c r="J381" i="6"/>
  <c r="J205" i="6"/>
  <c r="J233" i="6"/>
  <c r="J52" i="6"/>
  <c r="J20" i="6"/>
  <c r="J353" i="6"/>
  <c r="J173" i="6"/>
  <c r="J392" i="6"/>
  <c r="J83" i="6"/>
  <c r="J347" i="6"/>
  <c r="J56" i="6"/>
  <c r="J178" i="6"/>
  <c r="J102" i="6"/>
  <c r="J182" i="6"/>
  <c r="J154" i="6"/>
  <c r="J145" i="6"/>
  <c r="J97" i="6"/>
  <c r="J66" i="6"/>
  <c r="J85" i="6"/>
  <c r="J382" i="6"/>
  <c r="J375" i="6"/>
  <c r="J212" i="6"/>
  <c r="J223" i="6"/>
  <c r="J250" i="6"/>
  <c r="J251" i="6"/>
  <c r="J366" i="6"/>
  <c r="J285" i="6"/>
  <c r="J35" i="6"/>
  <c r="J403" i="6"/>
  <c r="J354" i="6"/>
  <c r="J50" i="6"/>
  <c r="J81" i="6"/>
  <c r="J401" i="6"/>
  <c r="J367" i="6"/>
  <c r="J125" i="6"/>
  <c r="J49" i="6"/>
  <c r="J271" i="6"/>
  <c r="J193" i="6"/>
  <c r="J80" i="6"/>
  <c r="J357" i="6"/>
  <c r="J21" i="6"/>
  <c r="J53" i="6"/>
  <c r="J36" i="6"/>
  <c r="J361" i="6"/>
  <c r="J282" i="6"/>
  <c r="J174" i="6"/>
  <c r="J40" i="6"/>
  <c r="J100" i="6"/>
  <c r="J235" i="6"/>
  <c r="J133" i="6"/>
  <c r="J103" i="6"/>
  <c r="J258" i="6"/>
  <c r="J260" i="6"/>
  <c r="J262" i="6"/>
  <c r="J259" i="6"/>
  <c r="J261" i="6"/>
  <c r="J263" i="6"/>
  <c r="J98" i="6"/>
  <c r="J385" i="6"/>
  <c r="J242" i="6"/>
  <c r="J229" i="6"/>
  <c r="J72" i="6"/>
  <c r="J107" i="6"/>
  <c r="J191" i="6"/>
  <c r="J394" i="6"/>
  <c r="J349" i="6"/>
  <c r="J34" i="6"/>
  <c r="J120" i="6"/>
  <c r="J389" i="6"/>
  <c r="J377" i="6"/>
  <c r="J197" i="6"/>
  <c r="J225" i="6"/>
  <c r="J33" i="6"/>
  <c r="J402" i="6"/>
  <c r="J45" i="6"/>
  <c r="J230" i="6"/>
  <c r="J405" i="6"/>
  <c r="J23" i="6"/>
  <c r="J79" i="6"/>
  <c r="J93" i="6"/>
  <c r="J387" i="6"/>
  <c r="J371" i="6"/>
  <c r="J364" i="6"/>
  <c r="J350" i="6"/>
  <c r="J393" i="6"/>
  <c r="J169" i="6"/>
  <c r="J156" i="6"/>
  <c r="J151" i="6"/>
  <c r="J140" i="6"/>
  <c r="J86" i="6"/>
  <c r="J380" i="6"/>
  <c r="J206" i="6"/>
  <c r="J333" i="6"/>
  <c r="J249" i="6"/>
  <c r="J240" i="6"/>
  <c r="J138" i="6"/>
  <c r="J224" i="6"/>
  <c r="J348" i="6"/>
  <c r="J132" i="6"/>
  <c r="J399" i="6"/>
  <c r="J253" i="6"/>
  <c r="J355" i="6"/>
  <c r="J269" i="6"/>
  <c r="J43" i="6"/>
  <c r="J31" i="6"/>
  <c r="J332" i="6"/>
  <c r="J359" i="6"/>
  <c r="J32" i="6"/>
  <c r="J232" i="6"/>
  <c r="J180" i="6"/>
  <c r="J161" i="6"/>
  <c r="J152" i="6"/>
  <c r="J417" i="6"/>
  <c r="J143" i="6"/>
  <c r="J92" i="6"/>
  <c r="J388" i="6"/>
  <c r="J376" i="6"/>
  <c r="J211" i="6"/>
  <c r="J252" i="6"/>
  <c r="J245" i="6"/>
  <c r="J339" i="6"/>
  <c r="J122" i="6"/>
  <c r="J227" i="6"/>
  <c r="J356" i="6"/>
  <c r="J270" i="6"/>
  <c r="J395" i="6"/>
  <c r="J369" i="6"/>
  <c r="J239" i="6"/>
  <c r="J189" i="6"/>
  <c r="J195" i="6"/>
  <c r="J27" i="6"/>
  <c r="J275" i="6"/>
  <c r="J130" i="6"/>
  <c r="J363" i="6"/>
  <c r="J190" i="6"/>
  <c r="J176" i="6"/>
  <c r="J44" i="6"/>
  <c r="J241" i="6"/>
  <c r="J131" i="6"/>
  <c r="J170" i="6"/>
  <c r="J256" i="6"/>
  <c r="J162" i="6"/>
  <c r="J412" i="6"/>
  <c r="J144" i="6"/>
  <c r="J95" i="6"/>
  <c r="J384" i="6"/>
  <c r="J370" i="6"/>
  <c r="J48" i="6"/>
  <c r="J199" i="6"/>
  <c r="J335" i="6"/>
  <c r="J136" i="6"/>
  <c r="J70" i="6"/>
  <c r="J358" i="6"/>
  <c r="J129" i="6"/>
  <c r="J57" i="6"/>
  <c r="J135" i="6"/>
  <c r="J273" i="6"/>
  <c r="J121" i="6"/>
  <c r="J124" i="6"/>
  <c r="J338" i="6"/>
  <c r="J42" i="6"/>
  <c r="J351" i="6"/>
  <c r="J119" i="6"/>
  <c r="J413" i="6"/>
  <c r="J345" i="6"/>
  <c r="J24" i="6"/>
  <c r="J334" i="6"/>
  <c r="J188" i="6"/>
  <c r="J398" i="6"/>
  <c r="J165" i="6"/>
  <c r="J150" i="6"/>
  <c r="J214" i="6"/>
  <c r="J362" i="6"/>
  <c r="J408" i="6"/>
  <c r="J391" i="6"/>
  <c r="J341" i="6"/>
  <c r="J113" i="6"/>
  <c r="J278" i="6"/>
  <c r="J186" i="6"/>
  <c r="J58" i="6"/>
  <c r="J104" i="6"/>
  <c r="J274" i="6"/>
  <c r="J198" i="6"/>
  <c r="J246" i="6"/>
  <c r="J209" i="6"/>
  <c r="J373" i="6"/>
  <c r="J87" i="6"/>
  <c r="J90" i="6"/>
  <c r="J146" i="6"/>
  <c r="J410" i="6"/>
  <c r="J158" i="6"/>
  <c r="J167" i="6"/>
  <c r="J286" i="6"/>
  <c r="J69" i="6"/>
  <c r="J192" i="6"/>
  <c r="J268" i="6"/>
  <c r="J109" i="6"/>
  <c r="J336" i="6"/>
  <c r="J328" i="6"/>
  <c r="J29" i="6"/>
  <c r="J185" i="6"/>
  <c r="J47" i="6"/>
  <c r="J62" i="6"/>
  <c r="J397" i="6"/>
  <c r="J179" i="6"/>
  <c r="J352" i="6"/>
  <c r="J108" i="6"/>
  <c r="J281" i="6"/>
  <c r="J55" i="6"/>
  <c r="J248" i="6"/>
  <c r="J204" i="6"/>
  <c r="J379" i="6"/>
  <c r="J94" i="6"/>
  <c r="J148" i="6"/>
  <c r="J416" i="6"/>
  <c r="J160" i="6"/>
  <c r="J26" i="6"/>
  <c r="J329" i="6"/>
  <c r="J110" i="6"/>
  <c r="J194" i="6"/>
  <c r="J340" i="6"/>
  <c r="J123" i="6"/>
  <c r="J368" i="6"/>
  <c r="J51" i="6"/>
  <c r="J139" i="6"/>
  <c r="J187" i="6"/>
  <c r="J64" i="6"/>
  <c r="J400" i="6"/>
  <c r="J68" i="6"/>
  <c r="J181" i="6"/>
  <c r="J61" i="6"/>
  <c r="J22" i="6"/>
  <c r="J337" i="6"/>
  <c r="J243" i="6"/>
  <c r="J201" i="6"/>
  <c r="J208" i="6"/>
  <c r="J374" i="6"/>
  <c r="J91" i="6"/>
  <c r="J149" i="6"/>
  <c r="J157" i="6"/>
  <c r="J71" i="6"/>
  <c r="J409" i="6"/>
  <c r="J116" i="6"/>
  <c r="J172" i="6"/>
  <c r="J344" i="6"/>
  <c r="J118" i="6"/>
  <c r="J228" i="6"/>
  <c r="J236" i="6"/>
  <c r="J41" i="6"/>
  <c r="J267" i="6"/>
  <c r="J390" i="6"/>
  <c r="J237" i="6"/>
  <c r="J25" i="6"/>
  <c r="J272" i="6"/>
  <c r="J63" i="6"/>
  <c r="J30" i="6"/>
  <c r="J234" i="6"/>
  <c r="J247" i="6"/>
  <c r="J65" i="6"/>
  <c r="J210" i="6"/>
  <c r="J378" i="6"/>
  <c r="J88" i="6"/>
  <c r="J411" i="6"/>
  <c r="J164" i="6"/>
  <c r="J291" i="6"/>
  <c r="J264" i="6"/>
  <c r="J266" i="6"/>
  <c r="J288" i="6"/>
  <c r="J290" i="6"/>
  <c r="J292" i="6"/>
  <c r="J265" i="6"/>
  <c r="J287" i="6"/>
  <c r="J289" i="6"/>
  <c r="J293" i="6"/>
  <c r="J404" i="6"/>
  <c r="J67" i="6"/>
  <c r="J254" i="6"/>
  <c r="J128" i="6"/>
  <c r="J153" i="6"/>
  <c r="J200" i="6"/>
  <c r="J137" i="6"/>
  <c r="J396" i="6"/>
  <c r="J295" i="6"/>
  <c r="J297" i="6"/>
  <c r="J299" i="6"/>
  <c r="J294" i="6"/>
  <c r="J296" i="6"/>
  <c r="J298" i="6"/>
  <c r="J300" i="6"/>
  <c r="J38" i="6"/>
  <c r="J46" i="6"/>
  <c r="J302" i="6"/>
  <c r="J304" i="6"/>
  <c r="J306" i="6"/>
  <c r="J308" i="6"/>
  <c r="J310" i="6"/>
  <c r="J301" i="6"/>
  <c r="J303" i="6"/>
  <c r="J305" i="6"/>
  <c r="J307" i="6"/>
  <c r="J309" i="6"/>
  <c r="J311" i="6"/>
  <c r="J284" i="6"/>
  <c r="J168" i="6"/>
  <c r="J183" i="6"/>
  <c r="J126" i="6"/>
  <c r="J184" i="6"/>
  <c r="J142" i="6"/>
  <c r="J134" i="6"/>
  <c r="J277" i="6"/>
  <c r="J365" i="6"/>
  <c r="J313" i="6"/>
  <c r="J315" i="6"/>
  <c r="J312" i="6"/>
  <c r="J314" i="6"/>
  <c r="J316" i="6"/>
  <c r="J177" i="6"/>
  <c r="J317" i="6"/>
  <c r="J318" i="6"/>
  <c r="J327" i="6"/>
  <c r="J325" i="6"/>
  <c r="J326" i="6"/>
  <c r="J73" i="6"/>
  <c r="J111" i="6"/>
  <c r="C28" i="101"/>
  <c r="G28" i="101"/>
  <c r="D40" i="85"/>
  <c r="B40" i="85"/>
  <c r="K28" i="101"/>
  <c r="B194" i="9"/>
  <c r="K223" i="6"/>
  <c r="G223" i="6"/>
  <c r="K19" i="6"/>
  <c r="J28" i="101"/>
  <c r="E28" i="101"/>
  <c r="I28" i="101"/>
  <c r="H28" i="101"/>
  <c r="D28" i="101"/>
  <c r="B93" i="91" l="1"/>
  <c r="D93" i="91"/>
  <c r="D95" i="91" s="1"/>
  <c r="C104" i="22"/>
  <c r="B172" i="22"/>
  <c r="C72" i="27"/>
  <c r="E104" i="22"/>
  <c r="B103" i="95"/>
  <c r="B62" i="95"/>
  <c r="C63" i="95"/>
  <c r="B104" i="95" s="1"/>
  <c r="C82" i="22" s="1"/>
  <c r="B67" i="22"/>
  <c r="F93" i="91"/>
  <c r="E21" i="91"/>
  <c r="G21" i="91"/>
  <c r="H21" i="91"/>
  <c r="E103" i="91"/>
  <c r="F134" i="91" s="1"/>
  <c r="E205" i="91" s="1"/>
  <c r="H205" i="91" s="1"/>
  <c r="H103" i="91"/>
  <c r="J124" i="91"/>
  <c r="G124" i="91"/>
  <c r="G126" i="91" s="1"/>
  <c r="K124" i="91"/>
  <c r="K126" i="91" s="1"/>
  <c r="E20" i="85"/>
  <c r="C40" i="85"/>
  <c r="E40" i="85" s="1"/>
  <c r="I163" i="85"/>
  <c r="E163" i="85"/>
  <c r="G163" i="85"/>
  <c r="E162" i="85"/>
  <c r="G162" i="85"/>
  <c r="I162" i="85"/>
  <c r="E159" i="85"/>
  <c r="G159" i="85"/>
  <c r="I159" i="85"/>
  <c r="G160" i="85"/>
  <c r="E160" i="85"/>
  <c r="I160" i="85"/>
  <c r="I93" i="85"/>
  <c r="C72" i="85"/>
  <c r="C75" i="85" s="1"/>
  <c r="F93" i="85"/>
  <c r="G66" i="85"/>
  <c r="C164" i="85"/>
  <c r="E66" i="85"/>
  <c r="I66" i="85"/>
  <c r="E157" i="85"/>
  <c r="G157" i="85"/>
  <c r="I157" i="85"/>
  <c r="N51" i="90"/>
  <c r="B52" i="22" s="1"/>
  <c r="B55" i="90"/>
  <c r="N55" i="90" s="1"/>
  <c r="B53" i="22" s="1"/>
  <c r="E137" i="91"/>
  <c r="H137" i="91"/>
  <c r="C136" i="91"/>
  <c r="G137" i="91"/>
  <c r="H86" i="91"/>
  <c r="E86" i="91"/>
  <c r="G86" i="91"/>
  <c r="F117" i="91"/>
  <c r="I117" i="91"/>
  <c r="F115" i="91"/>
  <c r="C116" i="91"/>
  <c r="E177" i="91"/>
  <c r="G177" i="91"/>
  <c r="H177" i="91"/>
  <c r="B76" i="85"/>
  <c r="B93" i="85" s="1"/>
  <c r="D76" i="85"/>
  <c r="D78" i="85" s="1"/>
  <c r="C76" i="85"/>
  <c r="B23" i="22"/>
  <c r="E125" i="91"/>
  <c r="E126" i="91" s="1"/>
  <c r="B95" i="91"/>
  <c r="B21" i="22"/>
  <c r="B75" i="85"/>
  <c r="B80" i="85" s="1"/>
  <c r="D163" i="22" s="1"/>
  <c r="F28" i="101"/>
  <c r="M28" i="101"/>
  <c r="K215" i="6"/>
  <c r="F102" i="80"/>
  <c r="D109" i="80" s="1"/>
  <c r="E109" i="80" s="1"/>
  <c r="D115" i="22" s="1"/>
  <c r="C109" i="80"/>
  <c r="E117" i="80"/>
  <c r="F152" i="80" s="1"/>
  <c r="F156" i="80" s="1"/>
  <c r="F117" i="80"/>
  <c r="B132" i="95" l="1"/>
  <c r="C160" i="80"/>
  <c r="D160" i="80"/>
  <c r="D114" i="22" s="1"/>
  <c r="F94" i="91"/>
  <c r="H125" i="91"/>
  <c r="B31" i="22"/>
  <c r="J125" i="91"/>
  <c r="J126" i="91" s="1"/>
  <c r="E164" i="85"/>
  <c r="C166" i="85"/>
  <c r="G164" i="85"/>
  <c r="I164" i="85"/>
  <c r="C84" i="91"/>
  <c r="G136" i="91"/>
  <c r="E136" i="91"/>
  <c r="H136" i="91"/>
  <c r="F116" i="91"/>
  <c r="C124" i="91"/>
  <c r="I116" i="91"/>
  <c r="B163" i="22"/>
  <c r="C93" i="85"/>
  <c r="B78" i="85"/>
  <c r="B79" i="85" s="1"/>
  <c r="C78" i="85"/>
  <c r="C80" i="85"/>
  <c r="F95" i="91" l="1"/>
  <c r="B24" i="22"/>
  <c r="H126" i="91"/>
  <c r="B32" i="22"/>
  <c r="I166" i="85"/>
  <c r="E166" i="85"/>
  <c r="G166" i="85"/>
  <c r="C85" i="91"/>
  <c r="G84" i="91"/>
  <c r="E84" i="91"/>
  <c r="H84" i="91"/>
  <c r="B28" i="22"/>
  <c r="F124" i="91"/>
  <c r="I124" i="91"/>
  <c r="C126" i="91"/>
  <c r="D93" i="85"/>
  <c r="F85" i="85"/>
  <c r="E85" i="91" l="1"/>
  <c r="C93" i="91"/>
  <c r="H85" i="91"/>
  <c r="G85" i="91"/>
  <c r="G93" i="85"/>
  <c r="K93" i="85"/>
  <c r="B22" i="22" l="1"/>
  <c r="G93" i="91"/>
  <c r="C95" i="91"/>
  <c r="E93" i="91"/>
  <c r="H93" i="91"/>
  <c r="G95" i="91" l="1"/>
  <c r="E95" i="91"/>
</calcChain>
</file>

<file path=xl/sharedStrings.xml><?xml version="1.0" encoding="utf-8"?>
<sst xmlns="http://schemas.openxmlformats.org/spreadsheetml/2006/main" count="2169" uniqueCount="1179">
  <si>
    <t xml:space="preserve">        Dívida Mobiliária</t>
  </si>
  <si>
    <t xml:space="preserve">    Amortização da Dívida Interna</t>
  </si>
  <si>
    <t xml:space="preserve">    Amortização da Dívida Externa</t>
  </si>
  <si>
    <t>RREO - Anexo XVIII (LRF, Art. 48)</t>
  </si>
  <si>
    <t>&lt;EXERCÍCIO ANTERIOR&gt;</t>
  </si>
  <si>
    <t>a Pagar</t>
  </si>
  <si>
    <t xml:space="preserve">    RECEITAS CORRENTES</t>
  </si>
  <si>
    <t xml:space="preserve">            Impostos</t>
  </si>
  <si>
    <t xml:space="preserve">            Taxas</t>
  </si>
  <si>
    <t xml:space="preserve">            Contribuição de Melhoria</t>
  </si>
  <si>
    <t xml:space="preserve">            Contribuições Sociais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</si>
  <si>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</si>
  <si>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</si>
  <si>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</si>
  <si>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Outras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</si>
  <si>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</si>
  <si>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</si>
  <si>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</si>
  <si>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TRANSFERÊNCIAS CORRENTES</t>
  </si>
  <si>
    <t xml:space="preserve">            Transferências de Instituições Privadas</t>
  </si>
  <si>
    <t xml:space="preserve">            Transferências do Exterior</t>
  </si>
  <si>
    <t xml:space="preserve">        OUTRAS RECEITAS CORRENTES</t>
  </si>
  <si>
    <t xml:space="preserve">    RECEITAS DE CAPITAL</t>
  </si>
  <si>
    <t xml:space="preserve">        OPERAÇÕES DE CRÉDITO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</si>
  <si>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</si>
  <si>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</si>
  <si>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</si>
  <si>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</si>
  <si>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</si>
  <si>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</si>
  <si>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</si>
  <si>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</si>
  <si>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Mobiliária</t>
  </si>
  <si>
    <t xml:space="preserve">        Contratual</t>
  </si>
  <si>
    <t>(b/total b)</t>
  </si>
  <si>
    <t xml:space="preserve">            Demais Despesas Previdenciárias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</si>
  <si>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</si>
  <si>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</si>
  <si>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</si>
  <si>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</si>
  <si>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</si>
  <si>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</si>
  <si>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</si>
  <si>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</si>
  <si>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RECEITAS E DESPESAS DOS REGIMES DE PREVIDÊNCIA</t>
  </si>
  <si>
    <t>RESTOS A PAGAR A PAGAR POR PODER E MINISTÉRIO PÚBLICO</t>
  </si>
  <si>
    <t>Mínimo Anual de &lt;18% / 25%&gt; das Receitas de Impostos na Manutenção e Desenvolvimento do Ensino</t>
  </si>
  <si>
    <t>DESPESAS COM MANUTENÇÃO E DESENVOLVIMENTO DO ENSINO</t>
  </si>
  <si>
    <t>Valor Apurado no Exercício Corrente</t>
  </si>
  <si>
    <t>DESPESAS DE CARÁTER CONTINUADO DERIVADAS DE  PPP</t>
  </si>
  <si>
    <t>RECEITAS (INTRA-ORÇAMENTÁRIAS) (II)</t>
  </si>
  <si>
    <t>SUBTOTAL DAS RECEITAS (III) = (I + 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</si>
  <si>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</si>
  <si>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</si>
  <si>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</si>
  <si>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</si>
  <si>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</si>
  <si>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</si>
  <si>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</si>
  <si>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</si>
  <si>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</si>
  <si>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>RESTOS A PAGAR (EXCETO INTRA-ORÇAMENTÁRIOS) (I)</t>
  </si>
  <si>
    <t>RESTOS A PAGAR (INTRA-ORÇAMENTÁRIOS) (II)</t>
  </si>
  <si>
    <t>RELATÓRIO RESUMIDO DA EXECUÇÃO ORÇAMENTÁRIA</t>
  </si>
  <si>
    <t>BALANÇO ORÇAMENTÁRIO</t>
  </si>
  <si>
    <t>ORÇAMENTOS FISCAL E DA SEGURIDADE SOCIAL</t>
  </si>
  <si>
    <t>PREVISÃO</t>
  </si>
  <si>
    <t>RECEITAS REALIZADAS</t>
  </si>
  <si>
    <t>RECEITAS</t>
  </si>
  <si>
    <t>INICIAL</t>
  </si>
  <si>
    <t>ATUALIZADA</t>
  </si>
  <si>
    <t>%</t>
  </si>
  <si>
    <t>Até o Bimestre</t>
  </si>
  <si>
    <t>(a)</t>
  </si>
  <si>
    <t>(b)</t>
  </si>
  <si>
    <t>(b/a)</t>
  </si>
  <si>
    <t>Tabela 3 - Demonstrativo da Receita Corrente Líquida</t>
  </si>
  <si>
    <t>Tabela 2 - Demonstrativo da Execução das Despesas por Função/Subfunção</t>
  </si>
  <si>
    <t>Tabela 1 - Balanço Orçamentário</t>
  </si>
  <si>
    <t xml:space="preserve">        Alienação de Bens, Direitos e Ativos</t>
  </si>
  <si>
    <t>PREVISÃO ORÇAMENTÁRIA</t>
  </si>
  <si>
    <t xml:space="preserve">        Receita de Contribuições dos Segurados</t>
  </si>
  <si>
    <t xml:space="preserve">            Demais Receitas Correntes</t>
  </si>
  <si>
    <t>2 Este Demonstrativo utiliza as seguintes hipóteses:
&lt;HIPÓTESE&gt;: &lt;VALOR&gt;</t>
  </si>
  <si>
    <t>SALDO FINANCEIRO</t>
  </si>
  <si>
    <t xml:space="preserve"> DO EXERCÍCIO</t>
  </si>
  <si>
    <t xml:space="preserve">DEMONSTRATIVO DA PROJEÇÃO ATUARIAL DO REGIME PRÓPRIO DE PREVIDÊNCIA DOS SERVIDORES </t>
  </si>
  <si>
    <t>APLICAÇÃO DOS RECURSOS DA ALIENAÇÃO DE ATIVOS (II)</t>
  </si>
  <si>
    <t>VALOR (III)</t>
  </si>
  <si>
    <t>(c)</t>
  </si>
  <si>
    <t>(c/a)</t>
  </si>
  <si>
    <t>(a-c)</t>
  </si>
  <si>
    <t>DOTAÇÃO</t>
  </si>
  <si>
    <t>DESPESAS EMPENHADAS</t>
  </si>
  <si>
    <t>DESPESAS LIQUIDADAS</t>
  </si>
  <si>
    <t>DESPESAS</t>
  </si>
  <si>
    <t>SALDO</t>
  </si>
  <si>
    <t>(d)</t>
  </si>
  <si>
    <t>(e)</t>
  </si>
  <si>
    <t>(g)</t>
  </si>
  <si>
    <t>(h)</t>
  </si>
  <si>
    <t>DESPESAS DE CAPITAL</t>
  </si>
  <si>
    <t>DEMONSTRATIVO DA EXECUÇÃO DAS DESPESAS POR FUNÇÃO/SUBFUNÇÃO</t>
  </si>
  <si>
    <t>FUNÇÃO/SUBFUNÇÃO</t>
  </si>
  <si>
    <t>TOTAL</t>
  </si>
  <si>
    <t>DEMONSTRATIVO DA RECEITA CORRENTE LÍQUIDA</t>
  </si>
  <si>
    <t>EVOLUÇÃO DA RECEITA REALIZADA NOS ÚLTIMOS 12 MESES</t>
  </si>
  <si>
    <t>ESPECIFICAÇÃO</t>
  </si>
  <si>
    <t>(ÚLTIMOS</t>
  </si>
  <si>
    <t>12 MESES)</t>
  </si>
  <si>
    <t>&lt;EXERCÍCIO&gt;</t>
  </si>
  <si>
    <t>RECEITAS CORRENTES (I)</t>
  </si>
  <si>
    <t xml:space="preserve">    Receita Patrimonial</t>
  </si>
  <si>
    <t xml:space="preserve">    Receita Agropecuária</t>
  </si>
  <si>
    <t xml:space="preserve">    Receita Industrial</t>
  </si>
  <si>
    <t xml:space="preserve">    Transferências Correntes</t>
  </si>
  <si>
    <t xml:space="preserve">    Outras Receitas Correntes</t>
  </si>
  <si>
    <t>DEDUÇÕES (II)</t>
  </si>
  <si>
    <t xml:space="preserve">    Receita de Serviços</t>
  </si>
  <si>
    <t>ORÇAMENTO DA SEGURIDADE SOCIAL</t>
  </si>
  <si>
    <t>RECEITAS DO ENSINO</t>
  </si>
  <si>
    <t>1- RECEITA DE IMPOSTOS</t>
  </si>
  <si>
    <t>FUNDEB</t>
  </si>
  <si>
    <t>DESPESAS DO FUNDEB</t>
  </si>
  <si>
    <t>TOTAL DE ATIVOS</t>
  </si>
  <si>
    <t xml:space="preserve">    Provisões de PPP</t>
  </si>
  <si>
    <t>DESPESAS DE PPP</t>
  </si>
  <si>
    <t>DEMONSTRATIVO DAS PARCERIAS PÚBLICO-PRIVADAS</t>
  </si>
  <si>
    <t>(EC)</t>
  </si>
  <si>
    <t>CORRENTE</t>
  </si>
  <si>
    <t xml:space="preserve">EXERCÍCIO </t>
  </si>
  <si>
    <t>ANTERIOR</t>
  </si>
  <si>
    <t xml:space="preserve">    Despesas de Capital</t>
  </si>
  <si>
    <t xml:space="preserve">    Pessoal e Encargos Sociais</t>
  </si>
  <si>
    <t xml:space="preserve">    Outras Despesas Correntes</t>
  </si>
  <si>
    <t>VALOR</t>
  </si>
  <si>
    <t>DEMONSTRATIVO DOS RESTOS A PAGAR POR PODER E ÓRGÃO</t>
  </si>
  <si>
    <t>Inscritos</t>
  </si>
  <si>
    <t>PODER/ÓRGÃO</t>
  </si>
  <si>
    <t>Cancelados</t>
  </si>
  <si>
    <t>Pagos</t>
  </si>
  <si>
    <t>Anteriores</t>
  </si>
  <si>
    <t>&lt;Exercício</t>
  </si>
  <si>
    <t>Anterior&gt;</t>
  </si>
  <si>
    <t>DESPESAS (EXCETO INTRA-ORÇAMENTÁRIAS) (I)</t>
  </si>
  <si>
    <t>DESPESAS (INTRA-ORÇAMENTÁRIAS) (II)</t>
  </si>
  <si>
    <t>TOTAL (III) = (I + II)</t>
  </si>
  <si>
    <t>(b/a) x 100</t>
  </si>
  <si>
    <t>(d/c) x 100</t>
  </si>
  <si>
    <t xml:space="preserve">    Dedução de Receita para Formação do FUNDEB</t>
  </si>
  <si>
    <t>&lt;MR–11&gt;</t>
  </si>
  <si>
    <t>&lt;MR–10&gt;</t>
  </si>
  <si>
    <t>&lt;MR–9&gt;</t>
  </si>
  <si>
    <t>&lt;MR–8&gt;</t>
  </si>
  <si>
    <t>&lt;MR–7&gt;</t>
  </si>
  <si>
    <t>&lt;MR–6&gt;</t>
  </si>
  <si>
    <t>&lt;MR–5&gt;</t>
  </si>
  <si>
    <t>&lt;MR–4&gt;</t>
  </si>
  <si>
    <t>&lt;MR–3&gt;</t>
  </si>
  <si>
    <t>&lt;MR–2&gt;</t>
  </si>
  <si>
    <t>&lt;MR–1&gt;</t>
  </si>
  <si>
    <t>&lt;MR&gt;</t>
  </si>
  <si>
    <t xml:space="preserve">        Receita de Serviços</t>
  </si>
  <si>
    <t xml:space="preserve">        Amortização de Empréstimos</t>
  </si>
  <si>
    <t>DEMONSTRATIVO DAS RECEITAS E DESPESAS COM MANUTENÇÃO E DESENVOLVIMENTO DO ENSINO - MDE</t>
  </si>
  <si>
    <t>(f)</t>
  </si>
  <si>
    <t>LIQUIDADAS</t>
  </si>
  <si>
    <t>RECEITA CORRENTE LÍQUIDA (III) = (I - II)</t>
  </si>
  <si>
    <t>DEMONSTRATIVO DAS RECEITAS DE OPERAÇÕES DE CRÉDITO E DESPESAS DE CAPITAL</t>
  </si>
  <si>
    <t>DESPESA DE CAPITAL LÍQUIDA (II)</t>
  </si>
  <si>
    <t>EXERCÍCIO</t>
  </si>
  <si>
    <t>DEMONSTRATIVO DA RECEITA DE ALIENAÇÃO DE ATIVOS E APLICAÇÃO DOS RECURSOS</t>
  </si>
  <si>
    <t>PREVISÃO ATUALIZADA</t>
  </si>
  <si>
    <t>DOTAÇÃO ATUALIZADA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</si>
  <si>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</si>
  <si>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</si>
  <si>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</si>
  <si>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</si>
  <si>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Próprio dos Servidores Públicos</t>
  </si>
  <si>
    <t>SALDO ATUAL</t>
  </si>
  <si>
    <t>SALDO FINANCEIRO A APLICAR</t>
  </si>
  <si>
    <t xml:space="preserve">    Inversões Financeiras</t>
  </si>
  <si>
    <t>DESPESAS COM AÇÕES E SERVIÇOS PÚBLICOS DE SAÚDE</t>
  </si>
  <si>
    <t>(Por Subfunção)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</si>
  <si>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</si>
  <si>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</si>
  <si>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</si>
  <si>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</si>
  <si>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</si>
  <si>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</si>
  <si>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DEMONSTRATIVO SIMPLIFICADO DO RELATÓRIO RESUMIDO DA EXECUÇÃO ORÇAMENTÁRIA</t>
  </si>
  <si>
    <t>Despesas Empenhadas</t>
  </si>
  <si>
    <t>Despesas Liquidadas</t>
  </si>
  <si>
    <t>DESPESAS POR FUNÇÃO/SUBFUNÇÃO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</si>
  <si>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</si>
  <si>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</si>
  <si>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</si>
  <si>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</si>
  <si>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</si>
  <si>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</si>
  <si>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</si>
  <si>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</si>
  <si>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</si>
  <si>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RECEITA CORRENTE LÍQUIDA - RCL</t>
  </si>
  <si>
    <t>Receita Corrente Líquida</t>
  </si>
  <si>
    <t>Meta Fixada no</t>
  </si>
  <si>
    <t>Resultado Apurado</t>
  </si>
  <si>
    <t>% em Relação à Meta</t>
  </si>
  <si>
    <t>RESULTADOS NOMINAL E PRIMÁRIO</t>
  </si>
  <si>
    <t>Anexo de Metas</t>
  </si>
  <si>
    <t>Fiscais da LDO</t>
  </si>
  <si>
    <t>Inscrição</t>
  </si>
  <si>
    <t>Cancelamento</t>
  </si>
  <si>
    <t xml:space="preserve">Saldo 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</si>
  <si>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</si>
  <si>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</si>
  <si>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</si>
  <si>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</si>
  <si>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</si>
  <si>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</si>
  <si>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Valor Apurado</t>
  </si>
  <si>
    <t>Limites Constitucionais Anuais</t>
  </si>
  <si>
    <t>% Mínimo a</t>
  </si>
  <si>
    <t xml:space="preserve">    LEGISLATIVA</t>
  </si>
  <si>
    <t xml:space="preserve">    JUDICIÁRIA</t>
  </si>
  <si>
    <t xml:space="preserve">    ESSENCIAL A JUSTIÇA</t>
  </si>
  <si>
    <t xml:space="preserve">RECEITAS </t>
  </si>
  <si>
    <t>PREVIDENCIÁRIAS</t>
  </si>
  <si>
    <t>RESULTADO</t>
  </si>
  <si>
    <t>PREVIDENCIÁRIO</t>
  </si>
  <si>
    <t>(c) = (a - b)</t>
  </si>
  <si>
    <t>(d) = (“d” exerc. Anterior) + (c)</t>
  </si>
  <si>
    <t>(c) = (a-b)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</si>
  <si>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</si>
  <si>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</si>
  <si>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</si>
  <si>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</si>
  <si>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</si>
  <si>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</si>
  <si>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</si>
  <si>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</si>
  <si>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</si>
  <si>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</si>
  <si>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</si>
  <si>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</si>
  <si>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</si>
  <si>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</si>
  <si>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</si>
  <si>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</si>
  <si>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</si>
  <si>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</si>
  <si>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</si>
  <si>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</si>
  <si>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</si>
  <si>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</si>
  <si>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</si>
  <si>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</si>
  <si>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</si>
  <si>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 xml:space="preserve">        Outras Receitas Correntes</t>
  </si>
  <si>
    <t xml:space="preserve">        Outras Receitas de Capital</t>
  </si>
  <si>
    <t xml:space="preserve">            Aposentadorias</t>
  </si>
  <si>
    <t xml:space="preserve">       Outras Despesas Previdenciárias</t>
  </si>
  <si>
    <t>Aplicar no Exercício</t>
  </si>
  <si>
    <t>RECEITAS DE OPERAÇÕES DE CRÉDITO E DESPESAS DE CAPITAL</t>
  </si>
  <si>
    <t>Valor Apurado Até o Bimestre</t>
  </si>
  <si>
    <t>Saldo a Realizar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</si>
  <si>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</si>
  <si>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</si>
  <si>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</si>
  <si>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</si>
  <si>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</si>
  <si>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</si>
  <si>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</si>
  <si>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RECEITA DA ALIENAÇÃO DE ATIVOS E APLICAÇÃO DOS RECURSOS</t>
  </si>
  <si>
    <t>Receita de Capital Resultante da Alienação de Ativos</t>
  </si>
  <si>
    <t>Aplicação dos Recursos da Alienação de Ativos</t>
  </si>
  <si>
    <t>Valor apurado</t>
  </si>
  <si>
    <t>Limite Constitucional Anual</t>
  </si>
  <si>
    <t xml:space="preserve">    Operações de Crédito Internas</t>
  </si>
  <si>
    <t xml:space="preserve">    Operações de Crédito Externas</t>
  </si>
  <si>
    <t xml:space="preserve">        Receita Patrimonial</t>
  </si>
  <si>
    <t>RESTOS A PAGAR NÃO PROCESSADOS</t>
  </si>
  <si>
    <t xml:space="preserve">  Previsão Inicial </t>
  </si>
  <si>
    <t xml:space="preserve">  Previsão Atualizada </t>
  </si>
  <si>
    <t>RECEITA RESULTANTE DE IMPOSTOS (caput do art. 212 da Constituição)</t>
  </si>
  <si>
    <t xml:space="preserve">2- RECEITA DE TRANSFERÊNCIAS CONSTITUCIONAIS E LEGAIS </t>
  </si>
  <si>
    <t>OUTRAS INFORMAÇÕES PARA CONTROLE</t>
  </si>
  <si>
    <t>(c) = (a – b)</t>
  </si>
  <si>
    <t>INSCRITAS EM RESTOS A PAGAR NÃO PROCESSADOS</t>
  </si>
  <si>
    <t>(-) Incentivos Fiscais a Contribuinte</t>
  </si>
  <si>
    <t xml:space="preserve">RESULTADO PARA APURAÇÃO DA </t>
  </si>
  <si>
    <t>REGRA DE OURO (III) = (I – II)</t>
  </si>
  <si>
    <t xml:space="preserve">Notas: </t>
  </si>
  <si>
    <t>Saldo não realizado</t>
  </si>
  <si>
    <t>(j)</t>
  </si>
  <si>
    <t>(k)</t>
  </si>
  <si>
    <t>(i)</t>
  </si>
  <si>
    <t>RREO - Anexo 1 (LRF, Art. 52, inciso I, alíneas "a" e "b" do inciso II e §1º)</t>
  </si>
  <si>
    <t>RECEITAS (EXCETO INTRA-ORÇAMENTÁRIAS) (I)</t>
  </si>
  <si>
    <t>OPERAÇÕES DE CRÉDITO / REFINANCIAMENTO  (IV)</t>
  </si>
  <si>
    <t>RREO - Anexo 2 (LRF, Art. 52, inciso II, alínea "c")</t>
  </si>
  <si>
    <t>RREO - Anexo 3 (LRF, Art. 53, inciso I)</t>
  </si>
  <si>
    <t xml:space="preserve">    Contrib. do Servidor para o Plano de Previdência </t>
  </si>
  <si>
    <t>RREO - Anexo 4 (LRF, Art. 53, inciso II)</t>
  </si>
  <si>
    <t>Tabela 7 - Demonstrativo dos Restos a Pagar por Poder e Órgão</t>
  </si>
  <si>
    <t>RREO - ANEXO 7 (LRF, art. 53, inciso V)</t>
  </si>
  <si>
    <t>Tabela 9 – Demonstrativo das Receitas de Operações de Crédito e Despesas de Capital</t>
  </si>
  <si>
    <t xml:space="preserve"> RREO – ANEXO 9 (LRF, art.53, § 1º, inciso I) </t>
  </si>
  <si>
    <t>SALDO NÃO EXECUTADO</t>
  </si>
  <si>
    <t>RREO – ANEXO 11 (LRF, art. 53, § 1º, inciso III )</t>
  </si>
  <si>
    <t>RREO – ANEXO 10 (LRF, art. 53, § 1º, inciso II)</t>
  </si>
  <si>
    <t xml:space="preserve">Tabela 10.1 - Demonstrativo da Projeção Atuarial do Regime Próprio de Previdência dos Servidores </t>
  </si>
  <si>
    <t>Tabela 11 - Demonstrativo da Receita de Alienação de Ativos e Aplicação dos Recursos</t>
  </si>
  <si>
    <t>Tabela 13 - Demonstrativo das Parcerias Público Privadas</t>
  </si>
  <si>
    <t>RREO - Anexo 13 (Lei nº 11.079, de 30.12.2004, arts. 22, 25 e 28)</t>
  </si>
  <si>
    <t>Tabela 14 - Demonstrativo Simplificado do Relatório Resumido da Execução Orçamentária</t>
  </si>
  <si>
    <t>DESPESAS COM SAÚDE NÃO COMPUTADAS PARA FINS DE APURAÇÃO DO PERCENTUAL MÍNIMO</t>
  </si>
  <si>
    <t>Inscritos em &lt;Exercício de Referência&gt;</t>
  </si>
  <si>
    <t>(m)</t>
  </si>
  <si>
    <t>DEMONSTRATIVO DAS RECEITAS E DESPESAS COM AÇÕES E SERVIÇOS PÚBLICOS DE SAÚDE</t>
  </si>
  <si>
    <t>RECEITAS PARA APURAÇÃO DA APLICAÇÃO EM AÇÕES E SERVIÇOS PÚBLICOS DE SAÚDE</t>
  </si>
  <si>
    <t xml:space="preserve">   Provenientes da União</t>
  </si>
  <si>
    <t xml:space="preserve">   Cota-Parte IPI-Exportação</t>
  </si>
  <si>
    <t xml:space="preserve">   Compensações Financeiras Provenientes de Impostos e Transferências Constitucionais</t>
  </si>
  <si>
    <t xml:space="preserve">      Outras</t>
  </si>
  <si>
    <t>RREO – ANEXO  12 (LC 141/2012, art. 35)</t>
  </si>
  <si>
    <t>Em Reais</t>
  </si>
  <si>
    <t>Ação Legislativa</t>
  </si>
  <si>
    <t>Controle Externo</t>
  </si>
  <si>
    <t>Demais Subfunções</t>
  </si>
  <si>
    <t>Ação Judiciária</t>
  </si>
  <si>
    <t>Defesa do Interesse Público no Processo Judiciário</t>
  </si>
  <si>
    <t>Defesa da Ordem Jurídica</t>
  </si>
  <si>
    <t>Representação Judicial e Extrajudicial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</si>
  <si>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</si>
  <si>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</si>
  <si>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</si>
  <si>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</si>
  <si>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</si>
  <si>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</si>
  <si>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Ordenamento Territorial</t>
  </si>
  <si>
    <t>Formação de Recursos Humanos</t>
  </si>
  <si>
    <t>Administração de Receitas</t>
  </si>
  <si>
    <t>Administração de Concessões</t>
  </si>
  <si>
    <t>Comunicação Social</t>
  </si>
  <si>
    <t>Defesa Aérea</t>
  </si>
  <si>
    <t>Defesa Naval</t>
  </si>
  <si>
    <t>Defesa Terrestre</t>
  </si>
  <si>
    <t>Policiamento</t>
  </si>
  <si>
    <t>Defesa Civil</t>
  </si>
  <si>
    <t>Informação e Inteligência</t>
  </si>
  <si>
    <t>Relações Diplomáticas</t>
  </si>
  <si>
    <t>Cooperação Internacional</t>
  </si>
  <si>
    <t>Assistência ao Idoso</t>
  </si>
  <si>
    <t>Assistência ao Portador de Deficiência</t>
  </si>
  <si>
    <t>Assistência à Criança e ao Adolescente</t>
  </si>
  <si>
    <t>Assistência Comunitária</t>
  </si>
  <si>
    <t>Previdência Básica</t>
  </si>
  <si>
    <t>Previdência do Regime Estatutário</t>
  </si>
  <si>
    <t>Previdência Complementar</t>
  </si>
  <si>
    <t>Previdência Especial</t>
  </si>
  <si>
    <t>Proteção e Benefícios ao Trabalhador</t>
  </si>
  <si>
    <t>Relações de Trabalho</t>
  </si>
  <si>
    <t>Empregabilidade</t>
  </si>
  <si>
    <t>Fomento ao Trabalho</t>
  </si>
  <si>
    <t>Ensino Fundamental</t>
  </si>
  <si>
    <t>Ensino Médio</t>
  </si>
  <si>
    <t>Ensino Profissional</t>
  </si>
  <si>
    <t>Ensino Superior</t>
  </si>
  <si>
    <t>Educação Infantil</t>
  </si>
  <si>
    <t>Educação de Jovens e Adultos</t>
  </si>
  <si>
    <t>Educação Especial</t>
  </si>
  <si>
    <t>Patrimônio Histórico, Artístico e Arqueológico</t>
  </si>
  <si>
    <t>Difusão Cultural</t>
  </si>
  <si>
    <t>Custódia e Reintegração Social</t>
  </si>
  <si>
    <t>Direitos Individuais, Coletivos e Difusos</t>
  </si>
  <si>
    <t>Assistência aos Povos Indígenas</t>
  </si>
  <si>
    <t>Infra-Estrutura Urbana</t>
  </si>
  <si>
    <t>Serviços Urbanos</t>
  </si>
  <si>
    <t>Transportes Coletivos Urbanos</t>
  </si>
  <si>
    <t>Habitação Rural</t>
  </si>
  <si>
    <t>Habitação Urbana</t>
  </si>
  <si>
    <t>Saneamento Básico Rural</t>
  </si>
  <si>
    <t>Saneamento Básico Urbano</t>
  </si>
  <si>
    <t>Preservação e Conservação Ambiental</t>
  </si>
  <si>
    <t>Controle Ambiental</t>
  </si>
  <si>
    <t>Recuperação de Áreas Degradadas</t>
  </si>
  <si>
    <t>Recursos Hídricos</t>
  </si>
  <si>
    <t>Meteorologia</t>
  </si>
  <si>
    <t>Desenvolvimento Científico</t>
  </si>
  <si>
    <t>Desenvolvimento Tecnológico e Engenharia</t>
  </si>
  <si>
    <t>Difusão do Conhecimento Científico e Tecnológico</t>
  </si>
  <si>
    <t>Abastecimento</t>
  </si>
  <si>
    <t>Extensão Rural</t>
  </si>
  <si>
    <t>Irrigação</t>
  </si>
  <si>
    <t>Reforma Agrária</t>
  </si>
  <si>
    <t>Colonização</t>
  </si>
  <si>
    <t>Promoção Industrial</t>
  </si>
  <si>
    <t>Produção Industrial</t>
  </si>
  <si>
    <t>Mineração</t>
  </si>
  <si>
    <t>Propriedade Industrial</t>
  </si>
  <si>
    <t>Normalização e Qualidade</t>
  </si>
  <si>
    <t>Promoção Comercial</t>
  </si>
  <si>
    <t>Comercialização</t>
  </si>
  <si>
    <t>Comércio Exterior</t>
  </si>
  <si>
    <t>Serviços Financeiros</t>
  </si>
  <si>
    <t>Turismo</t>
  </si>
  <si>
    <t>Comunicações Postais</t>
  </si>
  <si>
    <t>Telecomunicações</t>
  </si>
  <si>
    <t>Conservação de Energia</t>
  </si>
  <si>
    <t>Energia Elétrica</t>
  </si>
  <si>
    <t>Transporte Áereo</t>
  </si>
  <si>
    <t>Transporte Rodoviário</t>
  </si>
  <si>
    <t>Transporte Ferroviário</t>
  </si>
  <si>
    <t>Transporte Hidroviário</t>
  </si>
  <si>
    <t>Transportes Especiais</t>
  </si>
  <si>
    <t>Desporto de Rendimento</t>
  </si>
  <si>
    <t>Desporto Comunitário</t>
  </si>
  <si>
    <t>Lazer</t>
  </si>
  <si>
    <t>Refinanciamento da Dívida Interna</t>
  </si>
  <si>
    <t>Refinanciamento da Dívida Externa</t>
  </si>
  <si>
    <t>Serviço da Dívida Interna</t>
  </si>
  <si>
    <t>Serviço da Dívida Externa</t>
  </si>
  <si>
    <t>Transferências</t>
  </si>
  <si>
    <t>Outros Encargos Especiais</t>
  </si>
  <si>
    <t xml:space="preserve">         IRRF</t>
  </si>
  <si>
    <t xml:space="preserve">         Transferências do FUNDEB</t>
  </si>
  <si>
    <t xml:space="preserve">         Outras Transferências Correntes</t>
  </si>
  <si>
    <t>RECEITAS DE ALIENAÇÃO DE ATIVOS (I)</t>
  </si>
  <si>
    <t>PREVISÃO INICIAL</t>
  </si>
  <si>
    <t>1 Essa coluna poderá ser apresentada somente no último bimestre</t>
  </si>
  <si>
    <t>Saldo</t>
  </si>
  <si>
    <t>Liquidados</t>
  </si>
  <si>
    <t xml:space="preserve">DOTAÇÃO </t>
  </si>
  <si>
    <t xml:space="preserve">DESPESAS </t>
  </si>
  <si>
    <t>EMPENHADAS</t>
  </si>
  <si>
    <t>(f) = (d – e)</t>
  </si>
  <si>
    <t>Despesas com Ações e Serviços Públicos de Saúde executadas com recursos de impostos</t>
  </si>
  <si>
    <t>APORTES REALIZADOS</t>
  </si>
  <si>
    <t>Inscritos em &lt;Exercício de Referência - 4&gt;</t>
  </si>
  <si>
    <t>RECEITA DE TRANSFERÊNCIAS CONSTITUCIONAIS E LEGAIS (II)</t>
  </si>
  <si>
    <t>Saldo Total (a+b)</t>
  </si>
  <si>
    <t>3- TOTAL DA RECEITA DE IMPOSTOS (1 + 2)</t>
  </si>
  <si>
    <t>PODER EXECUTIVO</t>
  </si>
  <si>
    <t>RESTOS A PAGAR PROCESSADOS E NÃO PROCESSADOS LIQUIDADOS EM EXERCÍCIOS ANTERIORES</t>
  </si>
  <si>
    <t>PODER LEGISLATIVO</t>
  </si>
  <si>
    <t>RECEITAS ADICIONAIS PARA FINANCIAMENTO DO ENSINO</t>
  </si>
  <si>
    <t xml:space="preserve">    2.2- Cota-Parte ICMS </t>
  </si>
  <si>
    <t xml:space="preserve">        2.1.1- Parcela referente à CF, art. 159, I, alínea b</t>
  </si>
  <si>
    <t xml:space="preserve">    2.1- Cota-Parte FPM </t>
  </si>
  <si>
    <t xml:space="preserve">    1.3- Receita Resultante do Imposto sobre Serviços de Qualquer Natureza – ISS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</si>
  <si>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</si>
  <si>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1.1- Receita Resultante do Imposto sobre a Propriedade Predial e Territorial Urbana – IPTU</t>
  </si>
  <si>
    <t>RREO - ANEXO 8 (LDB, art. 72)</t>
  </si>
  <si>
    <t>Tabela 8.2 - Demonstrativo das Receitas e Despesas com Manutenção e Desenvolvimento do Ensino - MDE - MUNICÍPIOS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</si>
  <si>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</si>
  <si>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</si>
  <si>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</si>
  <si>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</si>
  <si>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Provenientes dos Estados</t>
  </si>
  <si>
    <t xml:space="preserve">   Provenientes de Outros Municípios</t>
  </si>
  <si>
    <t xml:space="preserve">         IPTU</t>
  </si>
  <si>
    <t xml:space="preserve">         ISS</t>
  </si>
  <si>
    <t xml:space="preserve">         ITBI</t>
  </si>
  <si>
    <t xml:space="preserve">         Cota-Parte do FPM</t>
  </si>
  <si>
    <t xml:space="preserve">         Cota-Parte do ITR</t>
  </si>
  <si>
    <t xml:space="preserve">         Cota-Parte do IPVA</t>
  </si>
  <si>
    <t xml:space="preserve">         Cota-Parte do ICMS</t>
  </si>
  <si>
    <t>RECEITAS INTRA-ORÇAMENTÁRIAS</t>
  </si>
  <si>
    <t>DESPESAS INTRA-ORÇAMENTÁRIAS</t>
  </si>
  <si>
    <t>SALDO NÃO REALIZADO</t>
  </si>
  <si>
    <r>
      <t>RECEITAS DE OPERAÇÕES DE CRÉDITO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(I)</t>
    </r>
  </si>
  <si>
    <r>
      <t>1</t>
    </r>
    <r>
      <rPr>
        <sz val="10"/>
        <rFont val="Times New Roman"/>
        <family val="1"/>
      </rPr>
      <t xml:space="preserve">  Operações de Crédito descritas na CF, art. 167, inciso III</t>
    </r>
  </si>
  <si>
    <t xml:space="preserve">(g) = (e-f) </t>
  </si>
  <si>
    <t>(i) = (e-h)</t>
  </si>
  <si>
    <t>(g) = (e-f)</t>
  </si>
  <si>
    <t>INSCRITAS EM RESTOS A PAGAR NÃO PROCESSADOS                          (k)</t>
  </si>
  <si>
    <t>(e) = (a-d)</t>
  </si>
  <si>
    <t>(d/total d)</t>
  </si>
  <si>
    <t xml:space="preserve">  Despesas Pagas</t>
  </si>
  <si>
    <t>Pagamento</t>
  </si>
  <si>
    <t>PAGAMENTO</t>
  </si>
  <si>
    <t>DE RESTOS A PAGAR</t>
  </si>
  <si>
    <t>PAGAS</t>
  </si>
  <si>
    <t>DESPESAS                                                    (e)</t>
  </si>
  <si>
    <t xml:space="preserve">    Demais Haveres Financeiros</t>
  </si>
  <si>
    <t>DISCRIMINAÇÃO DA META FISCAL</t>
  </si>
  <si>
    <t>VALOR CORRENTE</t>
  </si>
  <si>
    <t xml:space="preserve">    Investimentos</t>
  </si>
  <si>
    <t>Tabela 6 - Demonstrativo do Resultado Primário</t>
  </si>
  <si>
    <t>RREO - ANEXO 6 (LRF, art 53, inciso III)</t>
  </si>
  <si>
    <t>Em reais</t>
  </si>
  <si>
    <t>RECEITAS PRIMÁRIAS</t>
  </si>
  <si>
    <t>DESPESAS PRIMÁRIAS</t>
  </si>
  <si>
    <t xml:space="preserve">        Demais Inversões Financeiras</t>
  </si>
  <si>
    <t>&lt;(b – e)&gt;</t>
  </si>
  <si>
    <t xml:space="preserve">    Receita de Alienação de Bens Móveis</t>
  </si>
  <si>
    <t xml:space="preserve">    Receita de Alienação de Bens Imóveis</t>
  </si>
  <si>
    <t>Transferências para a Educação Básica</t>
  </si>
  <si>
    <t>Tabela 12.2 - Demonstrativo das Despesas com Saúde - Municípios</t>
  </si>
  <si>
    <t>Educação Básica</t>
  </si>
  <si>
    <t>Em 31 de dezembro de &lt;Exercício Anterior&gt;</t>
  </si>
  <si>
    <t>Em Exercícios Anteriores</t>
  </si>
  <si>
    <t xml:space="preserve">        Câmara Municipal </t>
  </si>
  <si>
    <t xml:space="preserve">        Tribunal de Contas do Município </t>
  </si>
  <si>
    <t>DESPESAS INSCRITAS EM RESTOS A PAGAR NÃO PROCESSADOS</t>
  </si>
  <si>
    <t>Inscritos em &lt;Exercício de Referência - 1&gt;</t>
  </si>
  <si>
    <t>Inscritos em &lt;Exercício de Referência - 2&gt;</t>
  </si>
  <si>
    <r>
      <t>Inscritas em Restos a Pagar não Processados</t>
    </r>
    <r>
      <rPr>
        <b/>
        <vertAlign val="superscript"/>
        <sz val="8"/>
        <rFont val="Times New Roman"/>
        <family val="1"/>
      </rPr>
      <t>7</t>
    </r>
  </si>
  <si>
    <t>Notas: 1 Projeção atuarial elaborada em &lt;DATA DA AVALIAÇÃO&gt; e oficialmente enviada para o Ministério da Previdência Social – MPS.</t>
  </si>
  <si>
    <t>Promoção da Produção Agropecuária</t>
  </si>
  <si>
    <t>Defesa Agropecuária</t>
  </si>
  <si>
    <t>PODER/ÓRGÃO - INTRA</t>
  </si>
  <si>
    <t xml:space="preserve">    SALDOS DE EXERCÍCIOS ANTERIORES</t>
  </si>
  <si>
    <t xml:space="preserve">        Recursos Arrecadados em Exercícios Anteriores - RPPS</t>
  </si>
  <si>
    <t>RESERVA DO RPPS</t>
  </si>
  <si>
    <t xml:space="preserve">        Receita de Contribuições Patronais</t>
  </si>
  <si>
    <t xml:space="preserve">    RECEITAS CORRENTES (I)</t>
  </si>
  <si>
    <t>DEMONSTRATIVO DAS RECEITAS E DESPESAS PREVIDENCIÁRIAS DO REGIME PRÓPRIO DE PREVIDÊNCIA DOS SERVIDORES</t>
  </si>
  <si>
    <t xml:space="preserve">        VALOR</t>
  </si>
  <si>
    <t xml:space="preserve">  Plano de Amortização - Contribuição Patronal Suplementar </t>
  </si>
  <si>
    <t xml:space="preserve">  Plano de Amortização - Aporte Periódico de Valores Predefinidos </t>
  </si>
  <si>
    <t xml:space="preserve">  Outros Aportes para o RPPS </t>
  </si>
  <si>
    <t xml:space="preserve">  Recursos para Cobertura de Déficit Financeiro </t>
  </si>
  <si>
    <t xml:space="preserve">  Recursos para Cobertura de Insuficiências Financeiras </t>
  </si>
  <si>
    <t xml:space="preserve">  Recursos para Formação de Reserva </t>
  </si>
  <si>
    <t>Investimentos e Aplicações</t>
  </si>
  <si>
    <t>Outros Bens e Direitos</t>
  </si>
  <si>
    <t xml:space="preserve">    Disponibilidade de Caixa</t>
  </si>
  <si>
    <t xml:space="preserve">    Ativos Constituídos pela SPE</t>
  </si>
  <si>
    <t>TOTAL DE PASSIVOS</t>
  </si>
  <si>
    <t xml:space="preserve">    Obrigações decorrentes de Ativos Constituídos pela SPE</t>
  </si>
  <si>
    <t xml:space="preserve">    Outros Passivos</t>
  </si>
  <si>
    <t>ATOS POTENCIAIS PASSIVOS</t>
  </si>
  <si>
    <t xml:space="preserve">    Obrigações Contratuais</t>
  </si>
  <si>
    <t xml:space="preserve">        Defensoria Pública</t>
  </si>
  <si>
    <t>Tabela 4 - Demonstrativo das Receitas e Despesas Previdenciárias do Regime Próprio de Previdência dos Servidores</t>
  </si>
  <si>
    <t xml:space="preserve">       IMPOSTOS, TAXAS E CONTRIBUIÇÕES DE MELHORIA</t>
  </si>
  <si>
    <t xml:space="preserve">        CONTRIBUIÇÕES</t>
  </si>
  <si>
    <t xml:space="preserve">            Contribuições Econômicas</t>
  </si>
  <si>
    <t xml:space="preserve">            Exploração do Patrimônio Imobiliário do Estado</t>
  </si>
  <si>
    <t xml:space="preserve">            Valores Mobiliários</t>
  </si>
  <si>
    <t xml:space="preserve">            Exploração de Recursos Naturais</t>
  </si>
  <si>
    <t xml:space="preserve">            Exploração do Patrimônio Intangível</t>
  </si>
  <si>
    <t xml:space="preserve">           Cessão de Direitos</t>
  </si>
  <si>
    <t xml:space="preserve">           Demais Receitas Patrimoniais</t>
  </si>
  <si>
    <t xml:space="preserve">            Serviços Administrativos e Comerciais Gerais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</si>
  <si>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</si>
  <si>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</si>
  <si>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</si>
  <si>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    Transferências da União e de suas Entidades</t>
  </si>
  <si>
    <t xml:space="preserve">            Transferências dos Municípios e de suas Entidades</t>
  </si>
  <si>
    <t xml:space="preserve">            Multas Administrativas, Contratuais e Judiciais</t>
  </si>
  <si>
    <t xml:space="preserve">            Indenizações, Restituições e Ressarcimentos</t>
  </si>
  <si>
    <t xml:space="preserve">            Operações de Crédito - Mercado Interno</t>
  </si>
  <si>
    <t xml:space="preserve">            Operações de Crédito - Mercado Externo</t>
  </si>
  <si>
    <t xml:space="preserve">            Alienação de Bens Intangíveis</t>
  </si>
  <si>
    <t xml:space="preserve">           Transferências da União e de suas Entidades</t>
  </si>
  <si>
    <t xml:space="preserve">            Remuneração das Disponibilidades do Tesouro</t>
  </si>
  <si>
    <t xml:space="preserve">            Resgate de Títulos do Tesouro</t>
  </si>
  <si>
    <t xml:space="preserve">           Demais Receitas de Capital       </t>
  </si>
  <si>
    <t xml:space="preserve">            Contribuições para Entidades Privadas de Serviço Social
           └ e de Formação Profissional</t>
  </si>
  <si>
    <t xml:space="preserve">            Contribuição para o Custeio do Serviço de Iluminação
           └ Pública</t>
  </si>
  <si>
    <t xml:space="preserve">           Delegação de Serviços Públicos Mediante Concessão,
           └ Permissão, Autorização ou Licença</t>
  </si>
  <si>
    <t xml:space="preserve">            Serviços e Atividades Referentes à Navegação e ao
           └ Transporte</t>
  </si>
  <si>
    <t xml:space="preserve">            Transferências dos Estados e do Distrito Federal e de
           └ suas Entidades</t>
  </si>
  <si>
    <t xml:space="preserve">        IMPOSTOS, TAXAS E CONTRIBUIÇÕES DE MELHORIA</t>
  </si>
  <si>
    <t xml:space="preserve">            Cessão de Direitos</t>
  </si>
  <si>
    <t xml:space="preserve">            Demais Receitas Patrimoniais</t>
  </si>
  <si>
    <t xml:space="preserve">            Resgate de Títulos do Tesouro       </t>
  </si>
  <si>
    <t xml:space="preserve">            Contribuição para o Custeio do Serviço de Iluminação 
           └ Pública</t>
  </si>
  <si>
    <t xml:space="preserve">            Delegação de Serviços Públicos Mediante Concessão, 
           └ Permissão, Autorização ou Licença</t>
  </si>
  <si>
    <t xml:space="preserve">            Serviços e Atividades Referentes à Navegação e ao 
           └ Transporte</t>
  </si>
  <si>
    <t xml:space="preserve">            Transferências da União e de 
           └ suas Entidades</t>
  </si>
  <si>
    <t xml:space="preserve">            Transferências dos Estados e do Distrito Federal e de 
           └ suas Entidades</t>
  </si>
  <si>
    <t xml:space="preserve">            Bens, Direitos e Valores Incorporados ao Patrimônio 
           └ Público</t>
  </si>
  <si>
    <t xml:space="preserve">           Transferências dos Estados e do Distrito Federal e de suas 
           └ Entidades</t>
  </si>
  <si>
    <t xml:space="preserve">        Rendimentos de Aplicação Financeira </t>
  </si>
  <si>
    <t xml:space="preserve">        Outras Receitas Patrimoniais </t>
  </si>
  <si>
    <t xml:space="preserve">   Impostos, Taxas e Contribuições de Melhoria </t>
  </si>
  <si>
    <t xml:space="preserve">         Outros Impostos, Taxas e Contribuições de Melhoria </t>
  </si>
  <si>
    <t xml:space="preserve">    Impostos, Taxas e Contribuições de Melhoria </t>
  </si>
  <si>
    <t xml:space="preserve">    Contribuições </t>
  </si>
  <si>
    <t xml:space="preserve">    Receita Patrimonial </t>
  </si>
  <si>
    <t xml:space="preserve">    Transferências Correntes </t>
  </si>
  <si>
    <t xml:space="preserve">    Demais Receitas Correntes </t>
  </si>
  <si>
    <t xml:space="preserve">    Alienação de Bens </t>
  </si>
  <si>
    <t xml:space="preserve">    Transferências de Capital </t>
  </si>
  <si>
    <t xml:space="preserve">    Outras Receitas de Capital </t>
  </si>
  <si>
    <t xml:space="preserve">          ISS </t>
  </si>
  <si>
    <t xml:space="preserve">          ITBI </t>
  </si>
  <si>
    <t xml:space="preserve">          IRRF </t>
  </si>
  <si>
    <t xml:space="preserve">  IPTU </t>
  </si>
  <si>
    <t xml:space="preserve">        Aplicações Financeiras (II) </t>
  </si>
  <si>
    <t xml:space="preserve">        Cota-Parte do FPM </t>
  </si>
  <si>
    <t xml:space="preserve">        Cota-Parte do ICMS</t>
  </si>
  <si>
    <t xml:space="preserve">        Cota-Parte do IPVA </t>
  </si>
  <si>
    <t xml:space="preserve">        Cota-Parte do ITR </t>
  </si>
  <si>
    <t xml:space="preserve">        Transferências da LC nº 61/1989 </t>
  </si>
  <si>
    <t xml:space="preserve">        Transferências do FUNDEB </t>
  </si>
  <si>
    <t xml:space="preserve">        Outras Transferências Correntes </t>
  </si>
  <si>
    <t xml:space="preserve">        Outras Receitas Financeiras (III) </t>
  </si>
  <si>
    <t xml:space="preserve">        Receitas Correntes Restantes </t>
  </si>
  <si>
    <t xml:space="preserve">        Convênios </t>
  </si>
  <si>
    <t xml:space="preserve">        Outras Transferências de Capital </t>
  </si>
  <si>
    <t xml:space="preserve">        Outras Alienações de Bens </t>
  </si>
  <si>
    <t xml:space="preserve">        Outras Receitas de Capital Primárias </t>
  </si>
  <si>
    <t>JUROS NOMINAIS</t>
  </si>
  <si>
    <t>VALOR INCORRIDO</t>
  </si>
  <si>
    <t>META FISCAL PARA O RESULTADO NOMINAL</t>
  </si>
  <si>
    <t>Meta fixada no Anexo de Metas Fiscais da LDO para o exercício de referência</t>
  </si>
  <si>
    <t>ABAIXO DA LINHA</t>
  </si>
  <si>
    <t>CÁLCULO DO RESULTADO NOMINAL</t>
  </si>
  <si>
    <t xml:space="preserve">           Disponibilidade de Caixa Bruta</t>
  </si>
  <si>
    <t>AJUSTE METODOLÓGICO</t>
  </si>
  <si>
    <t>INFORMAÇÕES ADICIONAIS</t>
  </si>
  <si>
    <t>RESERVA ORÇAMENTÁRIA DO RPPS</t>
  </si>
  <si>
    <t>Em 31/Dez Exercício Anterior</t>
  </si>
  <si>
    <t>DOTAÇÃO 
ATUALIZADA</t>
  </si>
  <si>
    <t>DESPESAS 
EMPENHADAS</t>
  </si>
  <si>
    <t>RESTOS A PAGAR 
NÃO PROCESSADOS</t>
  </si>
  <si>
    <t>LIQUIDADOS</t>
  </si>
  <si>
    <t xml:space="preserve">PAGOS                     (c) </t>
  </si>
  <si>
    <t>DESPESAS 
PAGAS                     (a)</t>
  </si>
  <si>
    <t>RESTOS A PAGAR 
PROCESSADOS PAGOS                     (b)</t>
  </si>
  <si>
    <t xml:space="preserve">    Riscos não Provisionados </t>
  </si>
  <si>
    <t xml:space="preserve">    Garantias Concedidas </t>
  </si>
  <si>
    <t xml:space="preserve">    Outros Passivos Contingentes </t>
  </si>
  <si>
    <t xml:space="preserve">          Outros Impostos, Taxas e Contribuições de Melhoria </t>
  </si>
  <si>
    <t xml:space="preserve">DESPESAS PAGAS </t>
  </si>
  <si>
    <t>INSCRITAS EM RESTOS A PAGAR NÃO PROCESSADOS (f)</t>
  </si>
  <si>
    <r>
      <t>INSCRITAS EM RESTOS A PAGAR NÃO PROCESSADOS</t>
    </r>
    <r>
      <rPr>
        <b/>
        <sz val="10"/>
        <rFont val="Times New Roman"/>
        <family val="1"/>
      </rPr>
      <t xml:space="preserve"> (f)</t>
    </r>
  </si>
  <si>
    <t>% Aplicado</t>
  </si>
  <si>
    <t xml:space="preserve">    1.4- Receita Resultante do Imposto de Renda Retido na Fonte – IRRF</t>
  </si>
  <si>
    <t>SALÁRIO</t>
  </si>
  <si>
    <t>EDUCAÇÃO</t>
  </si>
  <si>
    <t>(-) Incentivos Fiscais a Contribuinte por Instituições Financeiras</t>
  </si>
  <si>
    <t>(h) = (d-e)</t>
  </si>
  <si>
    <t xml:space="preserve">SALDO </t>
  </si>
  <si>
    <t>(j) = (Ib – (IIf+ IIg))</t>
  </si>
  <si>
    <t>(k) = (IIIi + IIIj)</t>
  </si>
  <si>
    <t xml:space="preserve">    Receitas Previdenciárias Realizadas</t>
  </si>
  <si>
    <t xml:space="preserve">    Despesas Previdenciárias Liquidadas</t>
  </si>
  <si>
    <t xml:space="preserve">    Resultado Previdenciário</t>
  </si>
  <si>
    <t>DEMONSTRATIVO DOS RESULTADOS PRIMÁRIO E NOMINAL   - ESTADOS, DISTRITO FEDERAL E MUNICÍPIOS</t>
  </si>
  <si>
    <t xml:space="preserve">    RECEITAS DE CAPITAL (III)</t>
  </si>
  <si>
    <t xml:space="preserve">        Superávit Financeiro Utilizado para Créditos Adicionais</t>
  </si>
  <si>
    <t xml:space="preserve">    RECURSOS ARRECADADOS EM EXERCÍCIOS ANTERIORES - RPPS</t>
  </si>
  <si>
    <t xml:space="preserve">    SUPERÁVIT FINANCEIRO UTILIZADO PARA ABERTURA E
   └ REABERTURA DE CRÉDITOS ADICIONAIS</t>
  </si>
  <si>
    <t>&lt;(f – c)&gt;</t>
  </si>
  <si>
    <t xml:space="preserve">    Receita de Alienação de Bens Intangiveis </t>
  </si>
  <si>
    <t xml:space="preserve">    Receita de Rendimento de Aplicações Financeiras</t>
  </si>
  <si>
    <t>RCL AJUSTADA P/ ENDIVIDAMENTO  (V) = (III - IV)</t>
  </si>
  <si>
    <t>(-) Emendas individuais (art. 166-A, § 1º, da CF) (IV)</t>
  </si>
  <si>
    <t>RECEITAS DA ADMINISTRAÇÃO DO RPPS</t>
  </si>
  <si>
    <t>DESPESA DA ADMINISTRAÇÃO DO RPPS</t>
  </si>
  <si>
    <t xml:space="preserve">        DESPESAS CORRENTES (XIII)</t>
  </si>
  <si>
    <t xml:space="preserve">        DESPESAS DE CAPITAL (XIV)</t>
  </si>
  <si>
    <t>TOTAL DAS DESPESAS DA ADMINISTRAÇÃO DO RPPS (XV) = (XIII - XIV)</t>
  </si>
  <si>
    <t>RESULTADO DA ADMISNITRAÇÃO DO RPPS (XVI) = (XII – XV)</t>
  </si>
  <si>
    <t xml:space="preserve">    RECEITAS CORRENTES (VII)</t>
  </si>
  <si>
    <t xml:space="preserve">    RECEITAS DE CAPITAL (VIII)</t>
  </si>
  <si>
    <t>TOTAL DAS RECEITAS DA ADMINISTRAÇÃO DO RPPS - (XII)</t>
  </si>
  <si>
    <t>Do Ente Federado, exceto estatais não dependentes - Contratadas (I.1)</t>
  </si>
  <si>
    <t>Do Ente Federado, exceto estatais não dependentes  - A contratar (I.2)</t>
  </si>
  <si>
    <t xml:space="preserve">Das Estatais Não-Dependentes - Contratadas (II.1) </t>
  </si>
  <si>
    <t xml:space="preserve">Das Estatais Não-Dependentes - A contratar (II.2) </t>
  </si>
  <si>
    <t xml:space="preserve">    Despesas Previdenciárias Empenhadas</t>
  </si>
  <si>
    <t xml:space="preserve">Total das Despesas Consideradas para o Limite / RCL (%) </t>
  </si>
  <si>
    <t xml:space="preserve">    Receitas Previdenciárias</t>
  </si>
  <si>
    <t xml:space="preserve">    Despesas Previdenciárias</t>
  </si>
  <si>
    <t>Plano Previdênciário</t>
  </si>
  <si>
    <t>Plano Financeiro</t>
  </si>
  <si>
    <t xml:space="preserve">Receita Corrente Líquida Ajustada para Cálculo dos Limites de Endividamento </t>
  </si>
  <si>
    <t xml:space="preserve">Receita Corrente Líquida Ajustada para Cálculo dos Limites da Despesa com Pessoal </t>
  </si>
  <si>
    <t xml:space="preserve">    Receita Resultante do Imposto Predial e Territorial Urbano - IPTU</t>
  </si>
  <si>
    <t xml:space="preserve">        IPTU</t>
  </si>
  <si>
    <t xml:space="preserve">        Multas, Juros de Mora, Divida Ativa e Outros Encargos do IPTU</t>
  </si>
  <si>
    <t xml:space="preserve">    Receita Resultante do Imposto sobre Transmissão Inter Vivos - ITBI</t>
  </si>
  <si>
    <t xml:space="preserve">        ITBI</t>
  </si>
  <si>
    <t xml:space="preserve">        Multas, Juros de Mora, Dívida Ativa e Outros Encargos do ITBI</t>
  </si>
  <si>
    <t xml:space="preserve">    Receita Resultante do Imposto sobre Serviços de Qualquer Natureza - ISS</t>
  </si>
  <si>
    <t xml:space="preserve">        ISS</t>
  </si>
  <si>
    <t xml:space="preserve">        Multas, Juros de Mora, Dívida Ativa e Outros Encargos do ISS</t>
  </si>
  <si>
    <t>DESPESAS PAGAS</t>
  </si>
  <si>
    <t>(e/c) x 100</t>
  </si>
  <si>
    <t>(f/c) x 100</t>
  </si>
  <si>
    <t>RECEITA DE IMPOSTOS (I)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</si>
  <si>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</si>
  <si>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</si>
  <si>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ATENÇÃO BÁSICA  (IV)</t>
  </si>
  <si>
    <t xml:space="preserve">     Despesas Correntes </t>
  </si>
  <si>
    <t xml:space="preserve">     Despesas de Capital</t>
  </si>
  <si>
    <t>ASSISTÊNCIA HOSPITALAR E AMBULATORIAL  (V)</t>
  </si>
  <si>
    <t xml:space="preserve">     Despesas de Capital 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</si>
  <si>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</si>
  <si>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</si>
  <si>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</si>
  <si>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</si>
  <si>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</si>
  <si>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 xml:space="preserve">    Receita Resultante do IRRF</t>
  </si>
  <si>
    <t>APURAÇÃO DO CUMPRIMENTO DO LIMITE MÍNIMO PARA APLICAÇÃO EM ASPS</t>
  </si>
  <si>
    <t>Total das Despesas com ASPS (XII) = (XI)</t>
  </si>
  <si>
    <t>(-) Restos a Pagar Não Processados Inscritos Indevidamente no Exercício sem Disponibilidade Financeira (XIII)</t>
  </si>
  <si>
    <t>(-) Despesas Custeadas com Recursos Vinculados à Parcela do Percentual Mínimo que não foi Aplicada em ASPS em Exercícios Anteriores (XIV)</t>
  </si>
  <si>
    <t>(-) Despesas Custeadas com Disponibilidade de Caixa Vinculada aos Restos a Pagar Cancelados (XV)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</si>
  <si>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</si>
  <si>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</si>
  <si>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</si>
  <si>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r>
      <t>Diferença entre o Valor Aplicado e a Despesa Mínima a ser Aplicada (XVIII) = (XVI (d ou e) - XVII)</t>
    </r>
    <r>
      <rPr>
        <vertAlign val="superscript"/>
        <sz val="9"/>
        <rFont val="Times New Roman"/>
        <family val="1"/>
      </rPr>
      <t>1</t>
    </r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</si>
  <si>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</si>
  <si>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</si>
  <si>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 xml:space="preserve"> CONTROLE DO VALOR REFERENTE AO PERCENTUAL MÍNIMO NÃO CUMPRIDO EM EXERCÍCIOS ANTERIORES PARA FINS DE APLICAÇÃO DOS RECURSOS VINCULADOS CONFORME ARTIGOS 25 E 26 DA LC 141/2012</t>
  </si>
  <si>
    <t>Diferença de limite não cumprido no exercício</t>
  </si>
  <si>
    <t>Diferença de limite não cumprido no exercício anterior</t>
  </si>
  <si>
    <t>Diferença de limite não cumprido em exercícios anteriores</t>
  </si>
  <si>
    <t>TOTAL DA DIFERENÇA DE LIMITE NÃO CUMPRIDO EM EXERCÍCIOS ANTERIORES (XX)</t>
  </si>
  <si>
    <t>Despesas Custeadas no Exercício de Referência</t>
  </si>
  <si>
    <t>Pagas</t>
  </si>
  <si>
    <t>Liquidadas</t>
  </si>
  <si>
    <t>Empenhadad</t>
  </si>
  <si>
    <t xml:space="preserve">Saldo Inicial                                       (no exercicio atual)                             </t>
  </si>
  <si>
    <t xml:space="preserve">Saldo Final                               (não aplicado)1                                             </t>
  </si>
  <si>
    <t>(l) = (h - (i ou j))</t>
  </si>
  <si>
    <t>EXECUÇÃO DE RESTOS A PAGAR</t>
  </si>
  <si>
    <t>EXERÍCIO DO EMPENHO</t>
  </si>
  <si>
    <t>Inscritos em &lt;Exercício de Referência - 3&gt;</t>
  </si>
  <si>
    <t>Inscritos em exercícios anteriores</t>
  </si>
  <si>
    <t xml:space="preserve"> Valor Mínimo para aplicação em ASPS                                                </t>
  </si>
  <si>
    <t>(n)</t>
  </si>
  <si>
    <t xml:space="preserve"> Valor aplicado em ASPS no exercício</t>
  </si>
  <si>
    <t>(o) = (n - m)</t>
  </si>
  <si>
    <t>Valor aplicado além do limite mínimo</t>
  </si>
  <si>
    <t>(p)</t>
  </si>
  <si>
    <t>Total inscrito em RP no exercício</t>
  </si>
  <si>
    <t xml:space="preserve">RPNP Inscritos Indevidamente no Exercício sem Disponibilidade Financeira         </t>
  </si>
  <si>
    <t>q = (XIIId)</t>
  </si>
  <si>
    <t xml:space="preserve">Valor inscrito em RP considerado no Limite                                  </t>
  </si>
  <si>
    <t xml:space="preserve">(r) = (p - (o + q))           </t>
  </si>
  <si>
    <t xml:space="preserve">Total de RP pagos                </t>
  </si>
  <si>
    <t>(s)</t>
  </si>
  <si>
    <t xml:space="preserve">Total de RP a pagar                     </t>
  </si>
  <si>
    <t>(t)</t>
  </si>
  <si>
    <t>(u)</t>
  </si>
  <si>
    <t>Total de RP cancelados ou prescritos</t>
  </si>
  <si>
    <t xml:space="preserve">Diferença entre o valor aplicado além do limite e o total de RP cancelados                                                       </t>
  </si>
  <si>
    <t>(v) = ((o + q) - u))</t>
  </si>
  <si>
    <t xml:space="preserve">TOTAL DOS RESTOS A PAGAR CANCELADOS OU PRESCRITOS ATÉ O FINAL DO EXERCÍCIO ATUAL QUE AFETARAM O CUMPRIMENTO DO LIMITE (XXI) 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</si>
  <si>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</si>
  <si>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</si>
  <si>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</si>
  <si>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TOTAL DE RESTOS A PAGAR CANCELADOS OU PRESCRITOS A COMPENSAR (XXVII)</t>
  </si>
  <si>
    <t>(W)</t>
  </si>
  <si>
    <t>(x)</t>
  </si>
  <si>
    <t>(y)</t>
  </si>
  <si>
    <t>(z)</t>
  </si>
  <si>
    <t>(aa) = (w - (x ou y))</t>
  </si>
  <si>
    <t>RECEITAS DE TRANSFERÊNCIAS PARA A SAÚDE  (XXVIII)</t>
  </si>
  <si>
    <t>RECEITA DE OPERAÇÕES DE CRÉDITO INTERNAS E EXTERNAS VINCULADAS A SAÚDE (XXIX)</t>
  </si>
  <si>
    <t>OUTRAS RECEITAS (XXX)</t>
  </si>
  <si>
    <t>RECEITAS ADICIONAIS PARA O FINANCIAMENTO DA SAÚDE NÃO COMPUTADAS NO CÁLCULO DO MÍNIMO</t>
  </si>
  <si>
    <t>TOTAL DE RECEITAS ADICIONAIS PARA FINANCIAMENTO DA SAÚDE (XXXI) = (XXVIII + XXIX + XXX)</t>
  </si>
  <si>
    <t>ATENÇÃO BÁSICA (XXXII)</t>
  </si>
  <si>
    <t>ASSISTÊNCIA HOSPITALAR E AMBULATORIAL (XXXIII)</t>
  </si>
  <si>
    <t>SUPORTE PROFILÁTICO E TERAPÊUTICO (XXXIV)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</si>
  <si>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</si>
  <si>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</si>
  <si>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</si>
  <si>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</si>
  <si>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</si>
  <si>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(d/c)x100</t>
  </si>
  <si>
    <t>(e/c)x100</t>
  </si>
  <si>
    <t>(f/c)x100</t>
  </si>
  <si>
    <t>DESPESAS TOTAIS COM SAÚDE EXECUTADAS COM COM RECURSOS PRÓPRIOS E COM RECURSOS TRANSFERIDOS DE OUTROS ENTES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</si>
  <si>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</si>
  <si>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</si>
  <si>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</si>
  <si>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</si>
  <si>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</si>
  <si>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</si>
  <si>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</si>
  <si>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</si>
  <si>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r>
      <t>(-) Despesas executadas com recursos provenientes das transferências de recursos de outros entes</t>
    </r>
    <r>
      <rPr>
        <b/>
        <vertAlign val="superscript"/>
        <sz val="10"/>
        <rFont val="Times New Roman"/>
        <family val="1"/>
      </rPr>
      <t>3</t>
    </r>
  </si>
  <si>
    <t>TOTAL DAS DESPESAS EXECUTADAS COM RECURSOS PRÓPRIOS (XLVIII)</t>
  </si>
  <si>
    <t>¹Nos cinco primeiros bimestres do exercício, o acompanhamento será feito com base na despesa liquidada. No último bimestre do exercício, o valor deverá corresponder ao total da despesa empenhada.</t>
  </si>
  <si>
    <t>2Até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</si>
  <si>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3Essas despesas são consideradas executadas pelo ente transferidor.</t>
  </si>
  <si>
    <t>Notas:</t>
  </si>
  <si>
    <t>TOTAL (XI) = (IV + V + VI + VII + VIII + IX + X)</t>
  </si>
  <si>
    <t>META DA RECEITA APROVADA NA LDO</t>
  </si>
  <si>
    <t>META DA DESPESA APROVADA NA LDO</t>
  </si>
  <si>
    <t>TOTAL DAS RECEITAS (V) = (III + IV)</t>
  </si>
  <si>
    <t>DÉFICIT (VI)</t>
  </si>
  <si>
    <t>DESPESAS (EXCETO INTRA-ORÇAMENTÁRIAS) (VIII)</t>
  </si>
  <si>
    <t>DESPESAS (INTRA-ORÇAMENTÁRIAS) (IX)</t>
  </si>
  <si>
    <t>SUBTOTAL DAS DESPESAS (X) = (VIII + IX)</t>
  </si>
  <si>
    <t>AMORTIZAÇÃO DA DÍV. / REFINANCIAMENTO (XI)</t>
  </si>
  <si>
    <t>SUPERÁVIT (XIII)</t>
  </si>
  <si>
    <t xml:space="preserve">        Benefícios</t>
  </si>
  <si>
    <t xml:space="preserve">            Pessoal e Encargos Sociais</t>
  </si>
  <si>
    <t xml:space="preserve">            Demais Despesas Correntes</t>
  </si>
  <si>
    <t>RECEITAS PREVIDÊNCIÁRIAS (BENEFÍCIOS MANTIDOS PELO TESOURO)</t>
  </si>
  <si>
    <t>TOTAL DAS RECEITAS (BENEFÍCIOS MANTIDOS PELO TESOURO) (XVII)</t>
  </si>
  <si>
    <t xml:space="preserve">    Contribuições dos Servidores </t>
  </si>
  <si>
    <t xml:space="preserve">    Demais Receitas Previdênciárias</t>
  </si>
  <si>
    <t xml:space="preserve">       Aposentadorias</t>
  </si>
  <si>
    <t xml:space="preserve">       Pensões</t>
  </si>
  <si>
    <t>DESPESAS PREVIDÊNCIÁRIAS (BENEFÍCIOS MANTIDOS PELO TESOURO)</t>
  </si>
  <si>
    <t xml:space="preserve">  TOTAL DAS DESPESAS (BENEFÍCIOS MANTIDOS PELO TESOURO) (XVIII) </t>
  </si>
  <si>
    <t xml:space="preserve">  RESULTADO DOS BENEFÍCIOS MANTIDOS PELO TESOURO (XIX) = (XVII - XVIII) </t>
  </si>
  <si>
    <t xml:space="preserve">            Ativo </t>
  </si>
  <si>
    <t xml:space="preserve">            Inativo </t>
  </si>
  <si>
    <t xml:space="preserve">            Pensionista </t>
  </si>
  <si>
    <t>DESPESA EMPENHADA</t>
  </si>
  <si>
    <t>DESPESA LIQUIDADA</t>
  </si>
  <si>
    <t>DESPESA PAGA</t>
  </si>
  <si>
    <t/>
  </si>
  <si>
    <t>REALIZADAS</t>
  </si>
  <si>
    <t xml:space="preserve">        2.1.2- Parcela referente à CF, art. 159, I, alínea d e e</t>
  </si>
  <si>
    <t>5- VALOR MÍNIMO A SER APLICADO ALÉM DO VALOR DESTINADO AO FUNDEB - 5% DE ((2.1.1) + (2.2) + (2.3) + (2.4) + (2.5)) + 25% DE ((1.1) + (1.2) + (1.3) + (1.4) + (2.1.2) + (2.6)+ (2.7))</t>
  </si>
  <si>
    <t>RECEITAS RECEBIDAS DO FUNDEB NO EXERCÍCIO</t>
  </si>
  <si>
    <t>6- RECEITAS RECEBIDAS DO FUNDEB</t>
  </si>
  <si>
    <t xml:space="preserve">    6.1- FUNDEB - Impostos e Transferências de Impostos</t>
  </si>
  <si>
    <t xml:space="preserve">       6.1.1- Principal</t>
  </si>
  <si>
    <t xml:space="preserve">       6.1.2- Rendimentos de Aplicação Financeira</t>
  </si>
  <si>
    <t xml:space="preserve">    6.2- FUNDEB - Complementação da União - VAAF</t>
  </si>
  <si>
    <t xml:space="preserve">       6.2.1- Principal</t>
  </si>
  <si>
    <t xml:space="preserve">       6.2.2- Rendimentos de Aplicação Financeira</t>
  </si>
  <si>
    <t xml:space="preserve">    6.3- FUNDEB - Complementação da União - VAAT</t>
  </si>
  <si>
    <t xml:space="preserve">       6.3.1- Principal</t>
  </si>
  <si>
    <t xml:space="preserve">       6.3.2- Rendimentos de Aplicação Financeira</t>
  </si>
  <si>
    <r>
      <t>7- RESULTADO LÍQUIDO DAS TRANSFERÊNCIAS DO FUNDEB (6.1.1 – 4)</t>
    </r>
    <r>
      <rPr>
        <vertAlign val="superscript"/>
        <sz val="10"/>
        <rFont val="Times New Roman"/>
        <family val="1"/>
      </rPr>
      <t>1</t>
    </r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</si>
  <si>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</si>
  <si>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</si>
  <si>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</si>
  <si>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INSCR EM RP</t>
  </si>
  <si>
    <t>LIQUIDADA</t>
  </si>
  <si>
    <t>PAGA</t>
  </si>
  <si>
    <t>Ñ PROC</t>
  </si>
  <si>
    <t>DESPESAS CUSTEADAS COM RECEITAS DO FUNDEB RECEBIDAS NO EXERCÍCIO</t>
  </si>
  <si>
    <t xml:space="preserve">INSCRIÇÃO DE </t>
  </si>
  <si>
    <t>INSCR RPNP</t>
  </si>
  <si>
    <t xml:space="preserve">RESTOS A PAGAR </t>
  </si>
  <si>
    <t>SEM</t>
  </si>
  <si>
    <t>Ñ PROCESSADOS</t>
  </si>
  <si>
    <t>DISPONIBILIDADE</t>
  </si>
  <si>
    <t>INDICADORES - Art. 212-A, inciso XI e § 3º - Constituição Federal2</t>
  </si>
  <si>
    <t>VALOR APÓS</t>
  </si>
  <si>
    <t>VALOR EXIGIDO</t>
  </si>
  <si>
    <t>VALOR APLICADO</t>
  </si>
  <si>
    <t>DEDUÇÕES</t>
  </si>
  <si>
    <t>% APLICADO</t>
  </si>
  <si>
    <t>(l)</t>
  </si>
  <si>
    <t>INDICADOR - Art.25, § 3º - Lei nº 14.113, de 2020 - (Máximo de 10% de Superávit)3</t>
  </si>
  <si>
    <t xml:space="preserve">VALOR MÁXIMO </t>
  </si>
  <si>
    <t xml:space="preserve">VALOR </t>
  </si>
  <si>
    <t>PERMITIDO</t>
  </si>
  <si>
    <t>NÃO APLICADO</t>
  </si>
  <si>
    <t>APÓS AJUSTE</t>
  </si>
  <si>
    <t>% NÃO APLICADO</t>
  </si>
  <si>
    <t>(o)</t>
  </si>
  <si>
    <t>INDICADOR - Art.25, § 3º - Lei nº 14.113, de 2020 - (Aplicação do Superávit de Exercício Anterior)3</t>
  </si>
  <si>
    <t xml:space="preserve">VALOR DE </t>
  </si>
  <si>
    <t xml:space="preserve">SUPERÁVIT </t>
  </si>
  <si>
    <t xml:space="preserve">APLICADO ATÉ O </t>
  </si>
  <si>
    <t>1ºQUADRIMESTRE</t>
  </si>
  <si>
    <t xml:space="preserve">APLICADO APÓS O </t>
  </si>
  <si>
    <t xml:space="preserve">PERMITIDO NO </t>
  </si>
  <si>
    <t>NO EXERCÍCIO</t>
  </si>
  <si>
    <t>APLICADO</t>
  </si>
  <si>
    <t>EXERC ANTERIOR</t>
  </si>
  <si>
    <t>(q)</t>
  </si>
  <si>
    <t>(r)</t>
  </si>
  <si>
    <t>APURAÇÃO DAS DESPESAS PARA FINS DE LIMITE MÍNIMO CONSTITUCIONAL</t>
  </si>
  <si>
    <t>APURAÇÃO DO LIMITE MÍNIMO CONSTITUCIONAL2 e 5</t>
  </si>
  <si>
    <t>SALDO INICIAL</t>
  </si>
  <si>
    <t>RP LIQUIDADOS</t>
  </si>
  <si>
    <t>RP PAGOS</t>
  </si>
  <si>
    <t>RP CANCELADOS</t>
  </si>
  <si>
    <t>SALDO FINAL</t>
  </si>
  <si>
    <t>(aa)</t>
  </si>
  <si>
    <t>(ab)</t>
  </si>
  <si>
    <t>(ac)</t>
  </si>
  <si>
    <t>(ad)</t>
  </si>
  <si>
    <t>TOTAL GERAL DAS DESPESAS COM EDUCAÇÃO</t>
  </si>
  <si>
    <t>(ae)</t>
  </si>
  <si>
    <t>(af)</t>
  </si>
  <si>
    <t>2 Limites mínimos anuais a serem cumpridos no encerramento do exercício.</t>
  </si>
  <si>
    <r>
      <rPr>
        <sz val="8"/>
        <rFont val="Times New Roman"/>
        <family val="1"/>
      </rPr>
      <t>3</t>
    </r>
    <r>
      <rPr>
        <vertAlign val="superscript"/>
        <sz val="8"/>
        <rFont val="Times New Roman"/>
        <family val="1"/>
      </rPr>
      <t xml:space="preserve"> </t>
    </r>
    <r>
      <rPr>
        <sz val="8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   utilizados no 1º trimestre do exercício imediatamente subseqüente, mediante abertura de crédito adicional.”</t>
    </r>
    <r>
      <rPr>
        <vertAlign val="superscript"/>
        <sz val="8"/>
        <rFont val="Times New Roman"/>
        <family val="1"/>
      </rPr>
      <t xml:space="preserve">
</t>
    </r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</si>
  <si>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</si>
  <si>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</si>
  <si>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8 Controle da execução de restos a pagar considerados no cumprimento do limite mínimo dos exercícios anteriores.</t>
  </si>
  <si>
    <t xml:space="preserve"> Restos a pagar cancelados ou prescritos em 2020 a serem compensados (XXIV) </t>
  </si>
  <si>
    <t xml:space="preserve"> Restos a pagar cancelados ou prescritos em 2019 a serem compensados (XXV)</t>
  </si>
  <si>
    <t xml:space="preserve"> Restos a pagar cancelados ou prescritos em exercícios anteriores a serem compensados (XXVI) </t>
  </si>
  <si>
    <t>DO ENTE FEDERADO, EXCETO ESTATAIS NÃO DEPENDENTES (I) = (I.1 + I.2)</t>
  </si>
  <si>
    <t>DAS ESTATAIS NÃO-DEPENDENTES (II) = (II.1 + II.2)</t>
  </si>
  <si>
    <t>RECURSOS RECEBIDOS EM EXERCÍCIOS ANTERIORES E NÃO UTILIZADOS (SUPERÁVIT)</t>
  </si>
  <si>
    <t>Mínimo Anual de 70% do FUNDEB na Remuneração dos Profissionais da Educação Básica</t>
  </si>
  <si>
    <t xml:space="preserve">Percentual de 50% da Complementação da União ao FUNDEB (VAAT) na Educação Infantil </t>
  </si>
  <si>
    <t>Mínimo de 15% da Complementação da União ao FUNDEB (VAAT) em Despesas de Capital</t>
  </si>
  <si>
    <t xml:space="preserve">            Outras Transferências</t>
  </si>
  <si>
    <t xml:space="preserve">            Multa e Juros de Mora das Receitas de Capital</t>
  </si>
  <si>
    <t xml:space="preserve">            Multas e Juros de Mora das Receitas de Capital</t>
  </si>
  <si>
    <t xml:space="preserve">    Rendimentos de Aplicações de Recursos Previdenciários</t>
  </si>
  <si>
    <t>BENS E DIREITOS DO RPPS - ADMINISTRAÇÃO DO RPPS</t>
  </si>
  <si>
    <t>RECEITAS - PLANO PREVIDENCIÁRIO
FUNDO EM CAPITALIZAÇÃO</t>
  </si>
  <si>
    <t>DESPESAS - PLANO PREVIDENCIÁRIO
FUNDO EM CAPITALIZAÇÃO</t>
  </si>
  <si>
    <t>RECURSOS ARRECADADOS EM EXERCÍCIOS ANTERIORES - PLANO PREVIDENCIÁRIO - FUNDO EM CAPITALIZAÇÃO</t>
  </si>
  <si>
    <t>RESERVA ORÇAMENTÁRIA DO RPPS - PLANO PREVIDENCIÁRIO
FUNDO EM CAPITALIZAÇÃO</t>
  </si>
  <si>
    <t>APORTES DE RECURSOS PARA O RPPS - PLANO PREVIDENCIÁRIO
FUNDO EM CAPITALIZAÇÃO</t>
  </si>
  <si>
    <t>BENS E DIREITOS DO RPPS - PLANO PREVIDENCIÁRIO
FUNDO EM CAPITALIZAÇÃO</t>
  </si>
  <si>
    <t>RECEITAS - PLANO FINANCEIRO
FUNDO EM REPARTIÇÃO</t>
  </si>
  <si>
    <t>DESPESAS - PLANO FINANCEIRO
FUNDO EM REPARTIÇÃO</t>
  </si>
  <si>
    <t>APORTES DE RECURSOS PARA O RPPS - PLANO FINANCEIRO
FUNDO EM REPARTIÇÃO</t>
  </si>
  <si>
    <t>BENS E DIREITOS DO RPPS - PLANO FINANCEIRO
FUNDO EM REPARTIÇÃO</t>
  </si>
  <si>
    <t xml:space="preserve">           (-) Depósitos Restituíveis e Valores Vinculados</t>
  </si>
  <si>
    <t xml:space="preserve">  TOTAL DAS DESPESAS DE PPP DO ENTE FEDERADO (I) = (I.1 + I.2) </t>
  </si>
  <si>
    <t xml:space="preserve">  TOTAL DAS DESPESAS DE PPP DAS ESTATAIS NÃO-DEPENDENTES (II) = (II.1 + II.2) </t>
  </si>
  <si>
    <t xml:space="preserve">  TOTAL DAS DESPESAS DE PPP (III) = (I + II) </t>
  </si>
  <si>
    <t xml:space="preserve">  RECEITA CORRENTE LÍQUIDA (RCL) (IV) </t>
  </si>
  <si>
    <t xml:space="preserve">  TOTAL DAS DESPESAS CONSIDERADAS PARA O LIMITE = (I) </t>
  </si>
  <si>
    <t xml:space="preserve">  TOTAL DAS DESPESAS CONSIDERADAS PARA O LIMITE / RCL (%) (V) = (I / IV) </t>
  </si>
  <si>
    <t>SALDO DO EXERCÍCIO ANTERIOR</t>
  </si>
  <si>
    <t>SALDO DO EXERCÍCIO ATUAL</t>
  </si>
  <si>
    <t>Mês</t>
  </si>
  <si>
    <t>Até o  Mês</t>
  </si>
  <si>
    <t>RECEITA CORRENTE LÍQUIDA - RCL CONFORME TCE</t>
  </si>
  <si>
    <t xml:space="preserve">Até o  </t>
  </si>
  <si>
    <t>Regime Próprio de Previdência dos Servidores - Plano Previdênciário - Fundo em Capitalização</t>
  </si>
  <si>
    <t xml:space="preserve">    Despesas Previdenciárias Pagas</t>
  </si>
  <si>
    <t>Regime Próprio de Previdência dos Servidores - Plano Financeiro - Fundo em Repartição</t>
  </si>
  <si>
    <t>Até o Mês</t>
  </si>
  <si>
    <t>PLANO PREVIDÊNCIARIO - FUNDO EM CAPITALIZAÇÃO</t>
  </si>
  <si>
    <t>PLANO FINANCEIRO - FUNDO EM REPARTIÇÃO</t>
  </si>
  <si>
    <t>&lt;(a - d)&gt;</t>
  </si>
  <si>
    <t xml:space="preserve">        Regime Geral da Previdência Social</t>
  </si>
  <si>
    <t xml:space="preserve">    2.3- Cota-Parte IPI-Exportação </t>
  </si>
  <si>
    <t xml:space="preserve">    2.4- Cota-Parte ITR </t>
  </si>
  <si>
    <t xml:space="preserve">    2.5- Cota-Parte IPVA </t>
  </si>
  <si>
    <t xml:space="preserve">    2.6- Cota-Parte IOF-Ouro </t>
  </si>
  <si>
    <t xml:space="preserve">    2.7- Compensações Financeiras Provenientes de Impostos e Transferências Constitucionais</t>
  </si>
  <si>
    <t>4- TOTAL DESTINADO AO FUNDEB - 20% DE ((2.1.1) + (2.2) + (2.3) + (2.4) + (2.5) + (2.7))</t>
  </si>
  <si>
    <t>PREFEITO MUNICIPAL</t>
  </si>
  <si>
    <t xml:space="preserve">            Demais Receitas de Capital</t>
  </si>
  <si>
    <t xml:space="preserve">            Demais Transferências de Capital</t>
  </si>
  <si>
    <t>TOTAL COM DÉFICIT (VII) = (V + VI)</t>
  </si>
  <si>
    <t>TOTAL COM SUPERÁVIT (XIV) = (XII + XIII)</t>
  </si>
  <si>
    <t>TOTAL DAS DESPESAS (XII) = (X + XI)</t>
  </si>
  <si>
    <t xml:space="preserve">    Operações de Crédito (VIII) </t>
  </si>
  <si>
    <t xml:space="preserve">    Amortização de Empréstimos (IX) </t>
  </si>
  <si>
    <t xml:space="preserve">        Receitas de Alienação de Investimentos Temporários (X) </t>
  </si>
  <si>
    <t xml:space="preserve">        Receitas de Alienação de Investimentos Permanentes (XI) </t>
  </si>
  <si>
    <t>RECEITA PRIMÁRIA TOTAL (XVI) = (IV + V + XIII + XIV)</t>
  </si>
  <si>
    <t>RECEITA PRIMÁRIA TOTAL (EXCETO RPPS) (XVII) = (IV + XIII)</t>
  </si>
  <si>
    <t xml:space="preserve">RECEITAS PRIMÁRIAS DE CAPITAL (EXCETO RPPS) (XIII) =
└  (VII - (VIII + IX + X + XI + XII)) </t>
  </si>
  <si>
    <t xml:space="preserve">RECEITAS PRIMÁRIAS CORRENTES (RPPS) (V) </t>
  </si>
  <si>
    <t>RECEITAS NÃO PRIMÁRIAS CORRENTES (RPPS) (VI)</t>
  </si>
  <si>
    <t>RECEITAS PRIMÁRIAS DE CAPITAL (RPPS) (XIV)</t>
  </si>
  <si>
    <t xml:space="preserve">  RECEITAS NÃO PRIMÁRIAS DE CAPITAL (RPPS) (XV)</t>
  </si>
  <si>
    <t xml:space="preserve">        Outras Receitas de Capital Não Primárias (XII) </t>
  </si>
  <si>
    <t>DESPESAS CORRENTES (EXCETO RPPS) (XVIII)</t>
  </si>
  <si>
    <t>DESPESAS PRIMÁRIAS CORR. (EXCETO RPPS) (XX) = (XVIII - XIX)</t>
  </si>
  <si>
    <t xml:space="preserve">DESPESAS DE CAPITAL (EXCETO RPPS) (XXIII) </t>
  </si>
  <si>
    <t>DESPESAS PRIMÁRIAS CORRENTES (COM RPPS) (XXI)</t>
  </si>
  <si>
    <t>DESPESAS NÃO PRIMÁRIAS CORRENTES (COM RPPS) (XXII)</t>
  </si>
  <si>
    <t xml:space="preserve">        Aquisição de Título de Capital já Integralizado (XXV)</t>
  </si>
  <si>
    <t xml:space="preserve">        Concessão de Empréstimos e Financiamentos (XXIV)</t>
  </si>
  <si>
    <t xml:space="preserve">        Aquisição de Título de Crédito (XXVI)</t>
  </si>
  <si>
    <t xml:space="preserve">    Amortização da Dívida (XXVII)</t>
  </si>
  <si>
    <t>DESPESAS PRIMÁRIAS DE CAPITAL (EXCETO RPPS) (XXVIII) = 
└(XXIII - (XXIV + XXV + XXVI + XXVII))</t>
  </si>
  <si>
    <t>RESERVA DE CONTINGÊNCIA (XXIX)</t>
  </si>
  <si>
    <t xml:space="preserve">RESULTADO PRIMÁRIO (COM RPPS) - Acima da Linha (XXXIV) = (XVIa - (XXXIIa +XXXIIb + XXXIIc)) </t>
  </si>
  <si>
    <t>RESULTADO PRIMÁRIO (SEM RPPS) - Acima da Linha (XXXV) = (XVIIa - (XXXIIIa  +XXXIIIb + XXXIIIc))</t>
  </si>
  <si>
    <t>RESULTADO NOMINAL (SEM RPPS) - Acima da Linha (XXXVIII) = XXXV + (XXXVI -  XXXVII)</t>
  </si>
  <si>
    <t>Juros, Encargos e Variações Monetárias Ativos (Exceto RPPS) (XXXVI)</t>
  </si>
  <si>
    <t>Juros, Encargos e Variações Monetárias Passivos (Exceto RPPS) (XXXVII)</t>
  </si>
  <si>
    <t>DÍVIDA CONSOLIDADA (XXXIX)</t>
  </si>
  <si>
    <t>DEDUÇÕES (XL)</t>
  </si>
  <si>
    <t xml:space="preserve">           (-) Restos a Pagar Processados (XLI)  </t>
  </si>
  <si>
    <t>DÍVIDA CONSOLIDADA LÍQUIDA (XLII) = (XXXIX - XL)</t>
  </si>
  <si>
    <t>RESULTADO NOMINAL (SEM RPPS) - Abaixo da Linha (XLIII) = (XLIIa - XLIIb)</t>
  </si>
  <si>
    <t>VARIAÇÃO CAMBIAL (XLVI)</t>
  </si>
  <si>
    <t>OUTROS AJUSTES (XLIX)</t>
  </si>
  <si>
    <t>VARIAÇÃO DO SALDO DAS DEMAIS OBRIG INTEG DA DC (XLVIII)</t>
  </si>
  <si>
    <t>VARIAÇÃO DO SALDO DE PRECATÓRIOS INTEG DA DC (XLVII)</t>
  </si>
  <si>
    <t>RESULTADO PRIMÁRIO (SEM RPPS) - Abaixo da Linha (LI) = (L) - (XXXVI - XXXVII)</t>
  </si>
  <si>
    <t>RESULTADO PRIMÁRIO (SEM RPPS) - Acima da Linha</t>
  </si>
  <si>
    <t>RESULTADO NOMINAL (SEM RPPS) - Abaixo da Linha</t>
  </si>
  <si>
    <t xml:space="preserve">       6.1.3- Ressarcimento de Recursos do Fundeb</t>
  </si>
  <si>
    <t xml:space="preserve">       6.2.3- Ressarcimento de Recursos do Fundeb</t>
  </si>
  <si>
    <t xml:space="preserve">       6.3.3- Ressarcimento de Recursos do Fundeb</t>
  </si>
  <si>
    <t xml:space="preserve">      10.1.3- Educação de Jovens e Adultos</t>
  </si>
  <si>
    <t xml:space="preserve">      10.1.4- Educação Especial</t>
  </si>
  <si>
    <t xml:space="preserve">      10.1.5- Administração Geral</t>
  </si>
  <si>
    <t xml:space="preserve">      10.2.1- Educação Infantil</t>
  </si>
  <si>
    <t xml:space="preserve">      10.2.2- Ensino Fundamental </t>
  </si>
  <si>
    <t xml:space="preserve">      10.2.3- Educação de Jovens e Adultos</t>
  </si>
  <si>
    <t xml:space="preserve">      10.2.4- Educação Especial</t>
  </si>
  <si>
    <t xml:space="preserve">      10.2.5- Administração Geral</t>
  </si>
  <si>
    <t xml:space="preserve">      10.2.6- Transporte (Escolar)</t>
  </si>
  <si>
    <t xml:space="preserve">      10.2.7- Outras</t>
  </si>
  <si>
    <t>10- TOTAL DAS DESPESAS COM RECURSOS DO FUNDEB</t>
  </si>
  <si>
    <t xml:space="preserve">   10.1- PROFISSIONAIS DA EDUCAÇÃO BÁSICA</t>
  </si>
  <si>
    <t xml:space="preserve">      10.1.1 - Educação Infantil</t>
  </si>
  <si>
    <t xml:space="preserve">      10.1.2- Ensino Fundamental </t>
  </si>
  <si>
    <t xml:space="preserve">   10.2- OUTRAS DESPESAS</t>
  </si>
  <si>
    <t>11- TOTAL DAS DESPESAS CUSTEADAS COM RECURSOS DO FUNDEB RECEBIDAS NO EXERCÍCIO</t>
  </si>
  <si>
    <t xml:space="preserve">   11.1- Total das Despesas custeadas com FUNDEB - Impostos e Transferências de Impostos</t>
  </si>
  <si>
    <t xml:space="preserve">   11.2- Total das Despesas custeadas com FUNDEB - Complementação da União - VAAF</t>
  </si>
  <si>
    <t xml:space="preserve">   11.3- Total das Despesas custeadas com FUNDEB - Complementação da União - VAAT</t>
  </si>
  <si>
    <t xml:space="preserve">   11.4- Total das Despesas custeadas com FUNDEB - Complementação da União - VAAR</t>
  </si>
  <si>
    <t>12- TOTAL DAS DESPESAS DO FUNDEB COM PROFISSIONAIS DA EDUCAÇÃO BÁSICA</t>
  </si>
  <si>
    <t>15- MÍNIMO DE 70% DO FUNDEB NA REMUNERAÇÃO DOS PROFISSIONAIS DA EDUCAÇÃO BÁSICA</t>
  </si>
  <si>
    <t>16 - PERCENTUAL DE 50% DA COMPLEMENTAÇÃO DA UNIÃO AO FUNDEB - VAAT NA EDUCAÇÃO INFANTIL</t>
  </si>
  <si>
    <t>17- MÍNIMO DE 15% DA COMPLEMENTAÇÃO DA UNIÃO AO FUNDEB - VAAT EM DESPESAS DE CAPITAL</t>
  </si>
  <si>
    <t xml:space="preserve">18- TOTAL DA RECEITA RECEBIDA E NÃO APLICADA NO EXERCÍCIO </t>
  </si>
  <si>
    <t>19- TOTAL DAS DESPESAS CUSTEADAS COM SUPERÁVIT DO FUNDEB</t>
  </si>
  <si>
    <t xml:space="preserve">   19.1- Total das Despesas custeadas com FUNDEB - Impostos e Transferências de Impostos</t>
  </si>
  <si>
    <t xml:space="preserve">   19.2- Total das Despesas custeadas com FUNDEB - Complementação da União (VAAF + VAAT + VAAR)</t>
  </si>
  <si>
    <t>20-TOTAL DAS DESPESAS COM AÇÕES TÍPICAS DE MDE CUSTEADAS COM RECEITAS DE IMPOSTOS</t>
  </si>
  <si>
    <t xml:space="preserve">   20.1- Educação Infantil</t>
  </si>
  <si>
    <t xml:space="preserve">   20.2- Ensino Fundamental</t>
  </si>
  <si>
    <t xml:space="preserve">   20.3- Educação de Jovens e Adultos</t>
  </si>
  <si>
    <t xml:space="preserve">   20.4- Educação Especial</t>
  </si>
  <si>
    <t xml:space="preserve">   20.5- Administração Geral</t>
  </si>
  <si>
    <t xml:space="preserve">   20.6- Transporte (Escolar)</t>
  </si>
  <si>
    <t xml:space="preserve">   20.7- Outras</t>
  </si>
  <si>
    <t xml:space="preserve">   21.1- EDUCAÇÃO INFANTIL</t>
  </si>
  <si>
    <t xml:space="preserve">      21.1.1- Creche</t>
  </si>
  <si>
    <t xml:space="preserve">      21.1.2- Pré-escola</t>
  </si>
  <si>
    <t xml:space="preserve">   21.2- ENSINO FUNDAMENTAL </t>
  </si>
  <si>
    <t xml:space="preserve"> DESPESAS COM AÇÕES TÍPICAS DE MDE - RECEITAS DE IMPOSTOS E RECURSOS DO FUNDEB                                                     (Por Área de Atuação)6</t>
  </si>
  <si>
    <t xml:space="preserve"> DESPESAS COM AÇÕES TÍPICAS DE MDE - RECEITAS DE IMPOSTOS - EXCETO FUNDEB                                           (Por Subfunção)</t>
  </si>
  <si>
    <t>21- TOTAL DAS DESPESAS COM AÇÕES TÍPICAS DE MDE CUSTEADAS COM IMPOSTOS E FUNDEB</t>
  </si>
  <si>
    <t>22- TOTAL DAS DESPESAS DE MDE CUSTEADAS COM RECURSOS DE IMPOSTOS = L20(d ou e)</t>
  </si>
  <si>
    <t>23- TOTAL DAS RECEITAS TRANSFERIDAS AO FUNDEB = (L4)</t>
  </si>
  <si>
    <t>24- (-) RECEITAS DO FUNDEB NÃO UTILIZADAS NO EXERCÍCIO, EM VALOR SUPERIOR A 10% = L18(q)</t>
  </si>
  <si>
    <t xml:space="preserve">26- (-) RESTOS A PAGAR NÃO PROCESSADOS INSCRITOS NO EXERCÍCIO SEM DISPONIBILIDADE FINANCEIRA DE RECURSOS DE IMPOSTOS4 </t>
  </si>
  <si>
    <t xml:space="preserve">27- (-) CANCELAMENTO, NO EXERCÍCIO, DE RESTOS A PAGAR INSCRITOS COM DISPONIBILIDADE FINANCEIRA DE RECURSOS DE IMPOSTOS VINCULADOS AO ENSINO = (L30.1(af) + L30.2(af)) </t>
  </si>
  <si>
    <t>28- TOTAL DAS DESPESAS PARA FINS DE LIMITE  (22 + 23 - 24 + 25 - 26 - 27)</t>
  </si>
  <si>
    <t>29- APLICAÇÃO EM MDE SOBRE A RECEITA RESULTANTE DE IMPOSTOS</t>
  </si>
  <si>
    <t>30- RESTOS A PAGAR DE DESPESAS COM MDE</t>
  </si>
  <si>
    <t xml:space="preserve">   30.1 - Executadas com Recursos de Impostos e Transferências de Impostos</t>
  </si>
  <si>
    <t xml:space="preserve">   30.2 - Executadas com Recursos do FUNDEB - Impostos</t>
  </si>
  <si>
    <t xml:space="preserve">   30.3 - Executadas com Recursos do FUNDEB - Complementação da União (VAAT + VAAF + VAAR)</t>
  </si>
  <si>
    <t>(ag) = (ac) - (ae) - (af)</t>
  </si>
  <si>
    <t>RESTOS A PAGAR INSCRITOS EM EXERCÍCIOS ANTERIORES DE DESPESAS CONSIDERADAS PARA CUMPRIMENTO DO LIMITE8</t>
  </si>
  <si>
    <t>31- TOTAL DAS RECEITAS ADICIONAIS PARA FINANCIAMENTO DO ENSINO</t>
  </si>
  <si>
    <t xml:space="preserve">   31.1- RECEITA DE TRANSFERÊNCIAS DO FNDE (INCLUINDO RENDIMENTOS DE APLICAÇÃO FINANCEIRA)</t>
  </si>
  <si>
    <t xml:space="preserve">       31.1.1- Salário-Educação</t>
  </si>
  <si>
    <t xml:space="preserve">       31.1.2- PDDE</t>
  </si>
  <si>
    <t xml:space="preserve">       31.1.3- PNAE</t>
  </si>
  <si>
    <t xml:space="preserve">       31.1.4 - PNATE</t>
  </si>
  <si>
    <t xml:space="preserve">       31.1.5- Outras Transferências do FNDE</t>
  </si>
  <si>
    <t xml:space="preserve">   31.2- RECEITA DE TRANSFERÊNCIAS DE CONVÊNIOS</t>
  </si>
  <si>
    <t xml:space="preserve">   31.3- RECEITA DE ROYALTIES DESTINADOS À EDUCAÇÃO</t>
  </si>
  <si>
    <t xml:space="preserve">   31.4- RECEITA DE OPERAÇÕES DE CRÉDITO VINCULADAS À EDUCAÇÃO</t>
  </si>
  <si>
    <t xml:space="preserve">   31.5- OUTRAS RECEITAS PARA FINANCIAMENTO DO ENSINO</t>
  </si>
  <si>
    <t xml:space="preserve"> OUTRAS DESPESAS COM EDUCAÇÃO                                                                                                                                                 (Por Subfunção)6</t>
  </si>
  <si>
    <t>32- TOTAL DAS OUTRAS DESPESAS COM EDUCAÇÃO</t>
  </si>
  <si>
    <t xml:space="preserve">   32.1- EDUCAÇÃO INFANTIL</t>
  </si>
  <si>
    <t xml:space="preserve">   32.2- ENSINO FUNDAMENTAL </t>
  </si>
  <si>
    <t xml:space="preserve">   32.3- ENSINO MÉDIO </t>
  </si>
  <si>
    <t xml:space="preserve">   32.4- ENSINO SUPERIOR</t>
  </si>
  <si>
    <t xml:space="preserve">   32.5- ENSINO PROFISSIONAL</t>
  </si>
  <si>
    <t xml:space="preserve">   32.6- EDUCAÇÃO DE JOVENS E ADULTOS</t>
  </si>
  <si>
    <t xml:space="preserve">   32.7- EDUCAÇÃO ESPECIAL</t>
  </si>
  <si>
    <t xml:space="preserve">   32.8- OUTRAS</t>
  </si>
  <si>
    <t>33- TOTAL GERAL DAS DESPESAS COM EDUCAÇÃO (10 + 20 + 32)</t>
  </si>
  <si>
    <t xml:space="preserve">   33.1- Despesas Correntes</t>
  </si>
  <si>
    <t xml:space="preserve">      33.1.1- Pessoal Ativo</t>
  </si>
  <si>
    <t xml:space="preserve">      33.1.2- Pessoal Inativo</t>
  </si>
  <si>
    <t xml:space="preserve">      33.1.3-Transferências às instituições comunitárias, confessionais ou filantrópicas sem fins lucrativos</t>
  </si>
  <si>
    <t xml:space="preserve">      33.1.4- Outras Despesas Correntes</t>
  </si>
  <si>
    <t xml:space="preserve">   33.2- Despesas de Capital</t>
  </si>
  <si>
    <t xml:space="preserve">      33.2.1- Transferências às instituições comunitárias, confessionais ou filantrópicas sem fins lucrativos</t>
  </si>
  <si>
    <t xml:space="preserve">      33.2.2- Outras Despesas de Capital</t>
  </si>
  <si>
    <t>CONTROLE DA DISPONIBILIDADE FINANCEIRA E CONCILIAÇÃO BANCÁRIA</t>
  </si>
  <si>
    <t>(ah)</t>
  </si>
  <si>
    <t>(ai)</t>
  </si>
  <si>
    <t>35- (+) INGRESSO DE RECURSOS ATÉ O BIMESTRE (orçamentário)</t>
  </si>
  <si>
    <t>36- (-) PAGAMENTOS EFETUADOS ATÉ O BIMESTRE (orçamentário e restos a pagar)</t>
  </si>
  <si>
    <t>37- (=) DISPONIBILIDADE FINANCEIRA ATÉ O BIMESTRE</t>
  </si>
  <si>
    <t>38- (+) AJUSTES POSITIVOS ( RETENÇÕES E OUTROS VALORES EXTRAORÇAMENTÁRIOS)</t>
  </si>
  <si>
    <t>39- (-) AJUSTES NEGATIVOS (OUTROS VALORES EXTRAORÇAMENTÁRIOS)</t>
  </si>
  <si>
    <t>40- (=) SALDO FINANCEIRO CONCILIADO (Saldo Bancário)</t>
  </si>
  <si>
    <t>1 Os valores informados devem corresponder ao efetivamente transferido. Os percentuais correspodem ao disposto na legislação.</t>
  </si>
  <si>
    <t>4 Os valores referentes à parcela dos Restos a Pagar inscritos sem disponibilidade financeira deverão ser informados somente no RREO do último bimestre do exercício.</t>
  </si>
  <si>
    <t>7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</t>
  </si>
  <si>
    <t>9 Nesta coluna não devem se informados valores inferiores a 0 (zero).</t>
  </si>
  <si>
    <t xml:space="preserve">10 Essa coluna não deve conter percentual superior a 100%. Caso isso ocorra, em razão de valores informados na coluna (i), os percentuais devem ser ajustados para 100%. </t>
  </si>
  <si>
    <t xml:space="preserve">       6.4.1- Principal</t>
  </si>
  <si>
    <t xml:space="preserve">       6.4.2- Rendimentos de Aplicação Financeira</t>
  </si>
  <si>
    <t xml:space="preserve">       6.4.3- Ressarcimento de Recursos do Fundeb</t>
  </si>
  <si>
    <t xml:space="preserve">    6.4- FUNDEB - Complementação da União - VAAR</t>
  </si>
  <si>
    <t xml:space="preserve">DESPESAS EM VALOR SUPERIOR AO DAS RECEITAS  </t>
  </si>
  <si>
    <t>VALOR NÃO</t>
  </si>
  <si>
    <t xml:space="preserve">EXCEDENTE AO </t>
  </si>
  <si>
    <t>VL NÃO APLIC</t>
  </si>
  <si>
    <t xml:space="preserve">    36.1 Orçamentário</t>
  </si>
  <si>
    <t xml:space="preserve">    36.2 Restos a Pagar</t>
  </si>
  <si>
    <t>(v)</t>
  </si>
  <si>
    <t>SUPERÁVIT</t>
  </si>
  <si>
    <t>VALOR DE</t>
  </si>
  <si>
    <t>APLICADO ATÉ</t>
  </si>
  <si>
    <t>SUPERÁVIT NÃO</t>
  </si>
  <si>
    <t>VALOR TOTAL DE</t>
  </si>
  <si>
    <t>(w)</t>
  </si>
  <si>
    <t>ATÉ O 1ºQUAD.</t>
  </si>
  <si>
    <t>QUE INTREGRA O</t>
  </si>
  <si>
    <t>LIMITE CONST.</t>
  </si>
  <si>
    <t>34- DISPONIBILIDADE FINANCEIRA EM 31 DE DEZEMBRO DE 2022</t>
  </si>
  <si>
    <t>13- TOTAL DAS DESPESAS CUSTEADAS COM FUNDEB - VAAT APLICADAS NA EDUCAÇÃO INFANTIL</t>
  </si>
  <si>
    <t>14- TOTAL DAS DESPESAS CUSTEADAS COM FUNDEB - VAAT APLICADAS EM DESPESA DE CAPITAL</t>
  </si>
  <si>
    <t>9- TOTAL DOS RECURSOS DO FUNDEB DISPONÍVEIS PARA UTILIZAÇÃO (6 +8)</t>
  </si>
  <si>
    <t xml:space="preserve">        Dívida Contratual</t>
  </si>
  <si>
    <t xml:space="preserve">RCL AJUST P/ DESPESA COM PESSOAL (IX) = (V-VI-VII -VIII) </t>
  </si>
  <si>
    <t xml:space="preserve">(-) Transf. PACS e de comb. às endemias (CF, art. 198, §11) (VII) </t>
  </si>
  <si>
    <t>(-) Outras Deduções Constitucionais ou Legais (VIII)</t>
  </si>
  <si>
    <t>25- (-) SUPERÁVIT PERMITIDO NO EXERCÍCIO IMEDIATAMENTE ANTERIOR NÃO APLICADO NO EXERCÍCIO ATUAL = L19.1(x)</t>
  </si>
  <si>
    <t>Combustíveis Minerais</t>
  </si>
  <si>
    <t>Biocombustíveis</t>
  </si>
  <si>
    <t xml:space="preserve">            Receita de Aportes Periódicos para Amortização de Déficit Atuarial do RPPS (II)</t>
  </si>
  <si>
    <t xml:space="preserve">            Compensação Financeira entre os Regimes</t>
  </si>
  <si>
    <t xml:space="preserve">      Desoneração ICMS (LC 194/2022)</t>
  </si>
  <si>
    <t xml:space="preserve">    Juros e Encargos da Dívida (XIX)</t>
  </si>
  <si>
    <t>Serviços Socioassistenciais</t>
  </si>
  <si>
    <t>Segurança e Renda</t>
  </si>
  <si>
    <t xml:space="preserve">    Contribuições</t>
  </si>
  <si>
    <t xml:space="preserve">         Transferências da LC nº 61/1989</t>
  </si>
  <si>
    <t xml:space="preserve">    Compensações Financ. entre Regimes Previdência</t>
  </si>
  <si>
    <t>(-) Emendas de bancada (art. 166, § 16, da CF) (VI)</t>
  </si>
  <si>
    <t>TOTAL DAS RECEITAS DO FUNDO EM CAPITALIZAÇÃO (IV) = (I + III - II)</t>
  </si>
  <si>
    <t xml:space="preserve">            Pensõe por Morte</t>
  </si>
  <si>
    <t xml:space="preserve">            Compensação Financeira entre Regimes</t>
  </si>
  <si>
    <t>TOTAL DAS DESPESAS DO FUNDO EM CAPITALIZAÇÃO (V)</t>
  </si>
  <si>
    <t>RESULTADO PREVIDENCIÁRIO - FUNDO EM CAPITALIZAÇÃO (VI) = (IV - V)</t>
  </si>
  <si>
    <t>Caixa e Equivalentes de Caixa</t>
  </si>
  <si>
    <t>TOTAL DAS RECEITAS DO FUNDO EM REPARTIÇÃO (IX) = (VII + VIII)</t>
  </si>
  <si>
    <t xml:space="preserve">            Pensões por Morte</t>
  </si>
  <si>
    <t xml:space="preserve">            Compensações Financeiras entre Regimes</t>
  </si>
  <si>
    <t>TOTAL DAS DESPESAS DO FUNDO EM REPARTIÇÃO (X)</t>
  </si>
  <si>
    <t>RESULTADO PREVIDENCIÁRIO - FUNDO EM REPARTIÇÃO (XI) = (IX - X)</t>
  </si>
  <si>
    <t>RECEITAS PRIMÁRIAS CORRENTES (EXCETO RPPS) (IV) = (I - (II + III))</t>
  </si>
  <si>
    <t>RECEITAS CORRENTES (EXCETO RPPS) (I)</t>
  </si>
  <si>
    <t>RECEITAS DE CAPITAL (EXCETO RPPS) (VII)</t>
  </si>
  <si>
    <t xml:space="preserve">DESPESAS PRIMÁRIAS DE CAPITAL (RPPS) (XXX) </t>
  </si>
  <si>
    <t xml:space="preserve">DESPESAS NÃO PRIMÁRIAS DE CAPITAL (RPPS) (XXXI) </t>
  </si>
  <si>
    <t>DESPESA PRIMÁRIA TOTAL (XXXII) = (XX + XXI + XXVIII + XXIX + XXX)</t>
  </si>
  <si>
    <t xml:space="preserve">DESPESA PRIMÁRIA TOTAL (EXCETO RPPS) (XXXIII) = (XX + XXVIII + XXIX) </t>
  </si>
  <si>
    <t>META FIXADA NO ANEXO DE METAS FISCAIS DA LDO PARA O 
└EXERCÍCIO DE REFERÊNCIA</t>
  </si>
  <si>
    <t>VARIAÇÃO DO SALDO DE RPP (XLIV) = (XLIb - XLIa)</t>
  </si>
  <si>
    <t>RECEITA DE ALIENAÇÃO DE INVEST. PERMANENTES (XLV) = (XI)</t>
  </si>
  <si>
    <t>RESULTADO NOMINAL (SEM RPPS) AJUSTADO - abaixo da linha (L) = (XLIII + (XLIV - XLV - XLVI + XLVII + XLVIII) +/- (XLIX))</t>
  </si>
  <si>
    <t>SALDO DE EXERCÍCIOS ANTERIORES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</si>
  <si>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</si>
  <si>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</si>
  <si>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</si>
  <si>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</si>
  <si>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3º Bimestre</t>
  </si>
  <si>
    <t>DR. CUSTÓDIO TAVARES DIAS NETO</t>
  </si>
  <si>
    <t>MARIA DA PENHA F. DA SILVA</t>
  </si>
  <si>
    <t>CONTADORA</t>
  </si>
  <si>
    <t>FELIPE ROCHA PAIAO</t>
  </si>
  <si>
    <t>CONTADOR</t>
  </si>
  <si>
    <t>FONTE: Sistema CECAM, Unidade Responsável: CONTABILIDADE. Emissão: 17/07/2026, às 08:05:06. Assinado Digitalmente no dia 17/07/2026, às 08:05:06.</t>
  </si>
  <si>
    <t>FONTE: Sistema CECAM, Unidade Responsável: CONTABILIDADE. Emissão: 17/07/2026, às 08:05:17. Assinado Digitalmente no dia 17/07/2026, às 08:05:17.</t>
  </si>
  <si>
    <t>FONTE: Sistema CECAM, Unidade Responsável: CONTABILIDADE. Emissão: 17/07/2026, às 08:05:22. Assinado Digitalmente no dia 17/07/2026, às 08:05:22.</t>
  </si>
  <si>
    <t>FONTE: Sistema CECAM, Unidade Responsável: CONTABILIDADE. Emissão: 17/07/2026, às 08:05:38. Assinado Digitalmente no dia 17/07/2026, às 08:05:38.</t>
  </si>
  <si>
    <t>FONTE: Sistema CECAM, Unidade Responsável: CONTABILIDADE. Emissão: 17/07/2026, às 08:06:03. Assinado Digitalmente no dia 17/07/2026, às 08:06:03.</t>
  </si>
  <si>
    <t>FONTE: Sistema CECAM, Unidade Responsável: CONTABILIDADE. Emissão: 17/07/2026, às 08:06:05. Assinado Digitalmente no dia 17/07/2026, às 08:06:05.</t>
  </si>
  <si>
    <t>FONTE: Sistema CECAM, Unidade Responsável: CONTABILIDADE. Emissão: 17/07/2026, às 08:06:16. Assinado Digitalmente no dia 17/07/2026, às 08:06:16.</t>
  </si>
  <si>
    <t>FONTE: Sistema CECAM, Unidade Responsável: CONTABILIDADE. Emissão: 17/07/2026, às 08:06:17. Assinado Digitalmente no dia 17/07/2026, às 08:06:17.</t>
  </si>
  <si>
    <t>FONTE: Sistema CECAM, Unidade Responsável: CONTABILIDADE. Emissão: 17/07/2026, às 08:06:18. Assinado Digitalmente no dia 17/07/2026, às 08:06:18.</t>
  </si>
  <si>
    <t>FONTE: Sistema CECAM, Unidade Responsável: CONTABILIDADE. Emissão: 17/07/2026, às 08:06:22. Assinado Digitalmente no dia 17/07/2026, às 08:06:22.</t>
  </si>
  <si>
    <t>FONTE: Sistema CECAM, Unidade Responsável: CONTABILIDADE. Emissão: 17/07/2026, às 08:06:29. Assinado Digitalmente no dia 17/07/2026, às 08:06:29.</t>
  </si>
  <si>
    <t>FONTE: Sistema CECAM, Unidade Responsável: CONTABILIDADE. Emissão: 17/07/2026, às 08:06:31. Assinado Digitalmente no dia 17/07/2026, às 08:06:31.</t>
  </si>
  <si>
    <r>
      <t>NOTA EXPLICATIVA: S</t>
    </r>
    <r>
      <rPr>
        <sz val="10"/>
        <rFont val="Times New Roman"/>
        <family val="1"/>
      </rPr>
      <t>EGUINDO A MESMA METODOLOGIA DO TCE/SP SISTEMA AUDESP, EM (-) Emendas individuais (art. 166-A, § 1º, da CF) (IV) ESTAMOS SOMANDO OS JUROS DE APLICAÇÕES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</si>
</sst>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_ ;\-0\ "/>
  </numFmts>
  <fonts count="47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0"/>
      <name val="Times New Roman"/>
      <family val="1"/>
    </font>
    <font>
      <sz val="8"/>
      <color indexed="8"/>
      <name val="Times New Roman"/>
      <family val="1"/>
    </font>
    <font>
      <b/>
      <u/>
      <sz val="8"/>
      <name val="Times New Roman"/>
      <family val="1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sz val="12"/>
      <color indexed="8"/>
      <name val="Times New Roman"/>
      <family val="1"/>
    </font>
    <font>
      <i/>
      <sz val="10"/>
      <color indexed="8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</font>
    <font>
      <b/>
      <sz val="8"/>
      <color indexed="8"/>
      <name val="Times New Roman"/>
      <family val="1"/>
    </font>
    <font>
      <sz val="10"/>
      <name val="Arial"/>
      <family val="2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</font>
    <font>
      <b/>
      <vertAlign val="superscript"/>
      <sz val="10"/>
      <name val="Times New Roman"/>
      <family val="1"/>
    </font>
    <font>
      <sz val="9.5"/>
      <name val="Times New Roman"/>
      <family val="1"/>
    </font>
    <font>
      <sz val="10"/>
      <name val="Calibri Light"/>
      <family val="2"/>
    </font>
    <font>
      <sz val="8"/>
      <name val="Arial"/>
      <family val="2"/>
    </font>
    <font>
      <sz val="10"/>
      <name val="Arial"/>
      <family val="2"/>
    </font>
    <font>
      <b/>
      <sz val="20"/>
      <name val="Times New Roman"/>
      <family val="1"/>
    </font>
    <font>
      <b/>
      <sz val="20"/>
      <name val="Arial"/>
      <family val="2"/>
    </font>
    <font>
      <sz val="12"/>
      <name val="Arial"/>
      <family val="2"/>
    </font>
    <font>
      <sz val="10"/>
      <color indexed="9"/>
      <name val="Times New Roman"/>
      <family val="1"/>
    </font>
    <font>
      <b/>
      <sz val="10"/>
      <color indexed="10"/>
      <name val="Times New Roman"/>
      <family val="1"/>
    </font>
    <font>
      <b/>
      <sz val="8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10"/>
      <color rgb="FFFF0000"/>
      <name val="Times New Roman"/>
      <family val="1"/>
    </font>
    <font>
      <sz val="9.5"/>
      <color theme="0"/>
      <name val="Times New Roman"/>
      <family val="1"/>
    </font>
    <font>
      <sz val="12"/>
      <color theme="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trike/>
      <sz val="8"/>
      <color rgb="FFFF0000"/>
      <name val="Times New Roman"/>
      <family val="1"/>
    </font>
    <font>
      <b/>
      <sz val="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lightUp">
        <b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9847407452621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7" fillId="0" borderId="0"/>
    <xf numFmtId="0" fontId="37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874">
    <xf numFmtId="0" fontId="0" fillId="0" borderId="0" xfId="0"/>
    <xf numFmtId="43" fontId="2" fillId="0" borderId="0" xfId="0" applyNumberFormat="1" applyFont="1"/>
    <xf numFmtId="43" fontId="2" fillId="0" borderId="1" xfId="0" applyNumberFormat="1" applyFont="1" applyBorder="1" applyAlignment="1">
      <alignment horizontal="left" vertical="top"/>
    </xf>
    <xf numFmtId="43" fontId="9" fillId="5" borderId="2" xfId="1" applyNumberFormat="1" applyFont="1" applyFill="1" applyBorder="1" applyAlignment="1">
      <alignment horizontal="center" vertical="center" wrapText="1"/>
    </xf>
    <xf numFmtId="43" fontId="9" fillId="5" borderId="3" xfId="1" applyNumberFormat="1" applyFont="1" applyFill="1" applyBorder="1" applyAlignment="1">
      <alignment horizontal="center" vertical="center" wrapText="1"/>
    </xf>
    <xf numFmtId="43" fontId="2" fillId="0" borderId="4" xfId="39" applyFont="1" applyFill="1" applyBorder="1" applyAlignment="1"/>
    <xf numFmtId="43" fontId="4" fillId="0" borderId="0" xfId="1" applyNumberFormat="1" applyFont="1"/>
    <xf numFmtId="43" fontId="4" fillId="0" borderId="4" xfId="1" applyNumberFormat="1" applyFont="1" applyBorder="1" applyAlignment="1">
      <alignment horizontal="left" vertical="top" wrapText="1"/>
    </xf>
    <xf numFmtId="43" fontId="2" fillId="0" borderId="1" xfId="39" applyFont="1" applyFill="1" applyBorder="1" applyAlignment="1"/>
    <xf numFmtId="43" fontId="2" fillId="0" borderId="5" xfId="39" applyFont="1" applyFill="1" applyBorder="1" applyAlignment="1"/>
    <xf numFmtId="43" fontId="10" fillId="0" borderId="4" xfId="1" applyNumberFormat="1" applyFont="1" applyBorder="1" applyAlignment="1">
      <alignment horizontal="left" vertical="top" wrapText="1"/>
    </xf>
    <xf numFmtId="43" fontId="2" fillId="0" borderId="0" xfId="39" applyFont="1" applyFill="1" applyBorder="1" applyAlignment="1"/>
    <xf numFmtId="43" fontId="2" fillId="0" borderId="7" xfId="39" applyFont="1" applyFill="1" applyBorder="1" applyAlignment="1"/>
    <xf numFmtId="43" fontId="2" fillId="0" borderId="8" xfId="39" applyFont="1" applyFill="1" applyBorder="1" applyAlignment="1"/>
    <xf numFmtId="43" fontId="4" fillId="0" borderId="9" xfId="1" applyNumberFormat="1" applyFont="1" applyBorder="1" applyAlignment="1">
      <alignment horizontal="left" vertical="top" wrapText="1"/>
    </xf>
    <xf numFmtId="43" fontId="4" fillId="0" borderId="9" xfId="1" applyNumberFormat="1" applyFont="1" applyBorder="1"/>
    <xf numFmtId="43" fontId="2" fillId="0" borderId="1" xfId="39" applyFont="1" applyFill="1" applyBorder="1" applyAlignment="1">
      <alignment horizontal="right"/>
    </xf>
    <xf numFmtId="43" fontId="2" fillId="0" borderId="5" xfId="39" applyFont="1" applyFill="1" applyBorder="1" applyAlignment="1">
      <alignment horizontal="right"/>
    </xf>
    <xf numFmtId="43" fontId="2" fillId="0" borderId="0" xfId="39" applyFont="1" applyFill="1" applyBorder="1" applyAlignment="1">
      <alignment horizontal="right"/>
    </xf>
    <xf numFmtId="43" fontId="2" fillId="0" borderId="4" xfId="39" applyFont="1" applyFill="1" applyBorder="1" applyAlignment="1">
      <alignment horizontal="right"/>
    </xf>
    <xf numFmtId="43" fontId="2" fillId="0" borderId="8" xfId="39" applyFont="1" applyFill="1" applyBorder="1" applyAlignment="1">
      <alignment horizontal="right"/>
    </xf>
    <xf numFmtId="43" fontId="2" fillId="0" borderId="3" xfId="39" applyFont="1" applyFill="1" applyBorder="1" applyAlignment="1"/>
    <xf numFmtId="43" fontId="2" fillId="0" borderId="9" xfId="39" applyFont="1" applyFill="1" applyBorder="1" applyAlignment="1"/>
    <xf numFmtId="43" fontId="9" fillId="0" borderId="0" xfId="1" applyNumberFormat="1" applyFont="1"/>
    <xf numFmtId="43" fontId="4" fillId="0" borderId="0" xfId="1" applyNumberFormat="1" applyFont="1" applyAlignment="1">
      <alignment horizontal="left" vertical="top" wrapText="1"/>
    </xf>
    <xf numFmtId="43" fontId="2" fillId="0" borderId="10" xfId="39" applyFont="1" applyBorder="1" applyAlignment="1"/>
    <xf numFmtId="43" fontId="2" fillId="0" borderId="11" xfId="39" applyFont="1" applyBorder="1" applyAlignment="1"/>
    <xf numFmtId="43" fontId="2" fillId="0" borderId="6" xfId="39" applyFont="1" applyFill="1" applyBorder="1" applyAlignment="1"/>
    <xf numFmtId="43" fontId="2" fillId="0" borderId="12" xfId="39" applyFont="1" applyBorder="1" applyAlignment="1"/>
    <xf numFmtId="43" fontId="2" fillId="0" borderId="0" xfId="39" applyFont="1" applyAlignment="1"/>
    <xf numFmtId="43" fontId="2" fillId="0" borderId="2" xfId="39" applyFont="1" applyFill="1" applyBorder="1" applyAlignment="1"/>
    <xf numFmtId="43" fontId="2" fillId="0" borderId="8" xfId="39" applyFont="1" applyBorder="1" applyAlignment="1"/>
    <xf numFmtId="43" fontId="2" fillId="0" borderId="13" xfId="39" applyFont="1" applyBorder="1" applyAlignment="1"/>
    <xf numFmtId="43" fontId="2" fillId="0" borderId="7" xfId="39" applyFont="1" applyBorder="1" applyAlignment="1"/>
    <xf numFmtId="43" fontId="4" fillId="0" borderId="11" xfId="1" applyNumberFormat="1" applyFont="1" applyBorder="1" applyAlignment="1">
      <alignment horizontal="right" vertical="top" wrapText="1"/>
    </xf>
    <xf numFmtId="43" fontId="4" fillId="0" borderId="11" xfId="1" applyNumberFormat="1" applyFont="1" applyBorder="1"/>
    <xf numFmtId="43" fontId="4" fillId="0" borderId="0" xfId="1" applyNumberFormat="1" applyFont="1" applyAlignment="1">
      <alignment vertical="center"/>
    </xf>
    <xf numFmtId="43" fontId="2" fillId="0" borderId="3" xfId="39" applyFont="1" applyBorder="1" applyAlignment="1"/>
    <xf numFmtId="43" fontId="4" fillId="0" borderId="0" xfId="1" applyNumberFormat="1" applyFont="1" applyAlignment="1">
      <alignment vertical="top" wrapText="1"/>
    </xf>
    <xf numFmtId="43" fontId="4" fillId="0" borderId="0" xfId="1" applyNumberFormat="1" applyFont="1" applyAlignment="1">
      <alignment vertical="center" wrapText="1"/>
    </xf>
    <xf numFmtId="43" fontId="4" fillId="0" borderId="0" xfId="1" applyNumberFormat="1" applyFont="1" applyAlignment="1">
      <alignment horizontal="center" vertical="center"/>
    </xf>
    <xf numFmtId="43" fontId="2" fillId="0" borderId="3" xfId="39" applyFont="1" applyFill="1" applyBorder="1" applyAlignment="1">
      <alignment horizontal="right"/>
    </xf>
    <xf numFmtId="43" fontId="2" fillId="0" borderId="2" xfId="39" applyFont="1" applyFill="1" applyBorder="1" applyAlignment="1">
      <alignment horizontal="right"/>
    </xf>
    <xf numFmtId="43" fontId="2" fillId="0" borderId="7" xfId="39" applyFont="1" applyFill="1" applyBorder="1" applyAlignment="1">
      <alignment horizontal="right"/>
    </xf>
    <xf numFmtId="43" fontId="4" fillId="0" borderId="0" xfId="1" applyNumberFormat="1" applyFont="1" applyAlignment="1">
      <alignment horizontal="left" vertical="center" wrapText="1"/>
    </xf>
    <xf numFmtId="43" fontId="4" fillId="0" borderId="0" xfId="1" applyNumberFormat="1" applyFont="1" applyAlignment="1">
      <alignment horizontal="left" vertical="center"/>
    </xf>
    <xf numFmtId="43" fontId="9" fillId="5" borderId="5" xfId="1" applyNumberFormat="1" applyFont="1" applyFill="1" applyBorder="1" applyAlignment="1">
      <alignment horizontal="center" vertical="center" wrapText="1"/>
    </xf>
    <xf numFmtId="43" fontId="4" fillId="0" borderId="11" xfId="1" applyNumberFormat="1" applyFont="1" applyBorder="1" applyAlignment="1">
      <alignment horizontal="left" wrapText="1"/>
    </xf>
    <xf numFmtId="43" fontId="9" fillId="5" borderId="6" xfId="1" applyNumberFormat="1" applyFont="1" applyFill="1" applyBorder="1" applyAlignment="1">
      <alignment horizontal="center" vertical="center" wrapText="1"/>
    </xf>
    <xf numFmtId="43" fontId="4" fillId="0" borderId="0" xfId="0" applyNumberFormat="1" applyFont="1"/>
    <xf numFmtId="43" fontId="11" fillId="0" borderId="0" xfId="0" applyNumberFormat="1" applyFont="1"/>
    <xf numFmtId="43" fontId="9" fillId="0" borderId="0" xfId="0" applyNumberFormat="1" applyFont="1"/>
    <xf numFmtId="43" fontId="4" fillId="0" borderId="0" xfId="0" applyNumberFormat="1" applyFont="1" applyAlignment="1">
      <alignment horizontal="left"/>
    </xf>
    <xf numFmtId="43" fontId="9" fillId="0" borderId="0" xfId="0" applyNumberFormat="1" applyFont="1" applyAlignment="1">
      <alignment horizontal="left"/>
    </xf>
    <xf numFmtId="43" fontId="38" fillId="0" borderId="0" xfId="0" applyNumberFormat="1" applyFont="1" applyAlignment="1">
      <alignment horizontal="left"/>
    </xf>
    <xf numFmtId="43" fontId="4" fillId="0" borderId="0" xfId="0" applyNumberFormat="1" applyFont="1" applyAlignment="1">
      <alignment horizontal="center"/>
    </xf>
    <xf numFmtId="43" fontId="4" fillId="0" borderId="0" xfId="0" applyNumberFormat="1" applyFont="1" applyAlignment="1">
      <alignment horizontal="right"/>
    </xf>
    <xf numFmtId="43" fontId="9" fillId="5" borderId="5" xfId="0" applyNumberFormat="1" applyFont="1" applyFill="1" applyBorder="1" applyAlignment="1">
      <alignment horizontal="center"/>
    </xf>
    <xf numFmtId="43" fontId="9" fillId="0" borderId="0" xfId="0" applyNumberFormat="1" applyFont="1" applyAlignment="1">
      <alignment horizontal="center"/>
    </xf>
    <xf numFmtId="43" fontId="4" fillId="0" borderId="4" xfId="1" applyNumberFormat="1" applyFont="1" applyBorder="1" applyAlignment="1">
      <alignment wrapText="1"/>
    </xf>
    <xf numFmtId="43" fontId="2" fillId="0" borderId="1" xfId="18" applyFont="1" applyFill="1" applyBorder="1" applyAlignment="1">
      <alignment horizontal="right"/>
    </xf>
    <xf numFmtId="43" fontId="2" fillId="0" borderId="6" xfId="18" applyFont="1" applyFill="1" applyBorder="1" applyAlignment="1">
      <alignment horizontal="right"/>
    </xf>
    <xf numFmtId="43" fontId="2" fillId="0" borderId="4" xfId="18" applyFont="1" applyFill="1" applyBorder="1" applyAlignment="1">
      <alignment horizontal="right"/>
    </xf>
    <xf numFmtId="43" fontId="2" fillId="0" borderId="5" xfId="18" applyFont="1" applyFill="1" applyBorder="1" applyAlignment="1">
      <alignment horizontal="right"/>
    </xf>
    <xf numFmtId="43" fontId="4" fillId="0" borderId="4" xfId="1" applyNumberFormat="1" applyFont="1" applyBorder="1"/>
    <xf numFmtId="43" fontId="4" fillId="6" borderId="1" xfId="1" applyNumberFormat="1" applyFont="1" applyFill="1" applyBorder="1"/>
    <xf numFmtId="43" fontId="4" fillId="0" borderId="1" xfId="1" applyNumberFormat="1" applyFont="1" applyBorder="1"/>
    <xf numFmtId="43" fontId="4" fillId="6" borderId="4" xfId="1" applyNumberFormat="1" applyFont="1" applyFill="1" applyBorder="1"/>
    <xf numFmtId="43" fontId="4" fillId="6" borderId="4" xfId="1" applyNumberFormat="1" applyFont="1" applyFill="1" applyBorder="1" applyAlignment="1">
      <alignment horizontal="justify" vertical="top" wrapText="1"/>
    </xf>
    <xf numFmtId="43" fontId="10" fillId="0" borderId="4" xfId="1" applyNumberFormat="1" applyFont="1" applyBorder="1" applyAlignment="1">
      <alignment horizontal="justify" vertical="top" wrapText="1"/>
    </xf>
    <xf numFmtId="43" fontId="4" fillId="0" borderId="13" xfId="0" applyNumberFormat="1" applyFont="1" applyBorder="1"/>
    <xf numFmtId="43" fontId="2" fillId="0" borderId="7" xfId="18" applyFont="1" applyFill="1" applyBorder="1" applyAlignment="1">
      <alignment horizontal="right"/>
    </xf>
    <xf numFmtId="43" fontId="2" fillId="0" borderId="8" xfId="18" applyFont="1" applyFill="1" applyBorder="1" applyAlignment="1">
      <alignment horizontal="right"/>
    </xf>
    <xf numFmtId="43" fontId="4" fillId="0" borderId="10" xfId="0" applyNumberFormat="1" applyFont="1" applyBorder="1" applyAlignment="1">
      <alignment wrapText="1"/>
    </xf>
    <xf numFmtId="43" fontId="4" fillId="0" borderId="12" xfId="0" applyNumberFormat="1" applyFont="1" applyBorder="1"/>
    <xf numFmtId="43" fontId="2" fillId="0" borderId="2" xfId="18" applyFont="1" applyFill="1" applyBorder="1" applyAlignment="1">
      <alignment horizontal="right"/>
    </xf>
    <xf numFmtId="43" fontId="2" fillId="0" borderId="3" xfId="18" applyFont="1" applyFill="1" applyBorder="1" applyAlignment="1">
      <alignment horizontal="right"/>
    </xf>
    <xf numFmtId="43" fontId="4" fillId="0" borderId="9" xfId="0" applyNumberFormat="1" applyFont="1" applyBorder="1"/>
    <xf numFmtId="43" fontId="2" fillId="7" borderId="7" xfId="18" applyFont="1" applyFill="1" applyBorder="1" applyAlignment="1"/>
    <xf numFmtId="43" fontId="2" fillId="7" borderId="8" xfId="18" applyFont="1" applyFill="1" applyBorder="1" applyAlignment="1"/>
    <xf numFmtId="43" fontId="2" fillId="0" borderId="5" xfId="18" applyFont="1" applyFill="1" applyBorder="1" applyAlignment="1"/>
    <xf numFmtId="43" fontId="4" fillId="5" borderId="9" xfId="0" applyNumberFormat="1" applyFont="1" applyFill="1" applyBorder="1"/>
    <xf numFmtId="43" fontId="2" fillId="5" borderId="7" xfId="18" applyFont="1" applyFill="1" applyBorder="1" applyAlignment="1"/>
    <xf numFmtId="43" fontId="2" fillId="5" borderId="8" xfId="18" applyFont="1" applyFill="1" applyBorder="1" applyAlignment="1"/>
    <xf numFmtId="43" fontId="4" fillId="0" borderId="7" xfId="1" applyNumberFormat="1" applyFont="1" applyBorder="1" applyAlignment="1">
      <alignment wrapText="1"/>
    </xf>
    <xf numFmtId="43" fontId="2" fillId="0" borderId="7" xfId="18" applyFont="1" applyFill="1" applyBorder="1" applyAlignment="1"/>
    <xf numFmtId="43" fontId="4" fillId="0" borderId="1" xfId="1" applyNumberFormat="1" applyFont="1" applyBorder="1" applyAlignment="1">
      <alignment wrapText="1"/>
    </xf>
    <xf numFmtId="43" fontId="4" fillId="0" borderId="3" xfId="1" applyNumberFormat="1" applyFont="1" applyBorder="1" applyAlignment="1">
      <alignment vertical="center" wrapText="1"/>
    </xf>
    <xf numFmtId="43" fontId="2" fillId="7" borderId="7" xfId="39" applyFont="1" applyFill="1" applyBorder="1" applyAlignment="1"/>
    <xf numFmtId="43" fontId="2" fillId="7" borderId="8" xfId="39" applyFont="1" applyFill="1" applyBorder="1" applyAlignment="1"/>
    <xf numFmtId="43" fontId="4" fillId="6" borderId="0" xfId="0" applyNumberFormat="1" applyFont="1" applyFill="1" applyAlignment="1">
      <alignment horizontal="center"/>
    </xf>
    <xf numFmtId="43" fontId="9" fillId="5" borderId="11" xfId="0" applyNumberFormat="1" applyFont="1" applyFill="1" applyBorder="1"/>
    <xf numFmtId="43" fontId="9" fillId="5" borderId="6" xfId="0" applyNumberFormat="1" applyFont="1" applyFill="1" applyBorder="1" applyAlignment="1">
      <alignment horizontal="center"/>
    </xf>
    <xf numFmtId="43" fontId="9" fillId="5" borderId="4" xfId="0" applyNumberFormat="1" applyFont="1" applyFill="1" applyBorder="1" applyAlignment="1">
      <alignment horizontal="center"/>
    </xf>
    <xf numFmtId="43" fontId="9" fillId="5" borderId="1" xfId="0" applyNumberFormat="1" applyFont="1" applyFill="1" applyBorder="1" applyAlignment="1">
      <alignment horizontal="center"/>
    </xf>
    <xf numFmtId="43" fontId="4" fillId="0" borderId="0" xfId="0" applyNumberFormat="1" applyFont="1" applyAlignment="1">
      <alignment wrapText="1"/>
    </xf>
    <xf numFmtId="43" fontId="2" fillId="0" borderId="0" xfId="18" applyFont="1" applyFill="1" applyAlignment="1">
      <alignment horizontal="right"/>
    </xf>
    <xf numFmtId="43" fontId="2" fillId="0" borderId="12" xfId="18" applyFont="1" applyFill="1" applyBorder="1" applyAlignment="1">
      <alignment horizontal="right"/>
    </xf>
    <xf numFmtId="43" fontId="2" fillId="0" borderId="14" xfId="18" applyFont="1" applyFill="1" applyBorder="1" applyAlignment="1">
      <alignment horizontal="right"/>
    </xf>
    <xf numFmtId="43" fontId="2" fillId="7" borderId="7" xfId="18" applyFont="1" applyFill="1" applyBorder="1" applyAlignment="1">
      <alignment horizontal="right"/>
    </xf>
    <xf numFmtId="43" fontId="4" fillId="0" borderId="15" xfId="0" applyNumberFormat="1" applyFont="1" applyBorder="1"/>
    <xf numFmtId="43" fontId="2" fillId="7" borderId="8" xfId="18" applyFont="1" applyFill="1" applyBorder="1" applyAlignment="1">
      <alignment horizontal="right"/>
    </xf>
    <xf numFmtId="43" fontId="4" fillId="5" borderId="15" xfId="0" applyNumberFormat="1" applyFont="1" applyFill="1" applyBorder="1"/>
    <xf numFmtId="43" fontId="2" fillId="5" borderId="2" xfId="18" applyFont="1" applyFill="1" applyBorder="1" applyAlignment="1">
      <alignment horizontal="right"/>
    </xf>
    <xf numFmtId="43" fontId="2" fillId="5" borderId="7" xfId="18" applyFont="1" applyFill="1" applyBorder="1" applyAlignment="1">
      <alignment horizontal="right"/>
    </xf>
    <xf numFmtId="43" fontId="2" fillId="5" borderId="3" xfId="18" applyFont="1" applyFill="1" applyBorder="1" applyAlignment="1">
      <alignment horizontal="right"/>
    </xf>
    <xf numFmtId="43" fontId="2" fillId="0" borderId="0" xfId="0" applyNumberFormat="1" applyFont="1" applyAlignment="1">
      <alignment horizontal="left" vertical="center" wrapText="1"/>
    </xf>
    <xf numFmtId="43" fontId="4" fillId="0" borderId="5" xfId="1" applyNumberFormat="1" applyFont="1" applyBorder="1" applyAlignment="1">
      <alignment wrapText="1"/>
    </xf>
    <xf numFmtId="43" fontId="4" fillId="0" borderId="12" xfId="1" applyNumberFormat="1" applyFont="1" applyBorder="1"/>
    <xf numFmtId="43" fontId="4" fillId="0" borderId="12" xfId="1" applyNumberFormat="1" applyFont="1" applyBorder="1" applyAlignment="1">
      <alignment wrapText="1"/>
    </xf>
    <xf numFmtId="43" fontId="4" fillId="6" borderId="14" xfId="1" applyNumberFormat="1" applyFont="1" applyFill="1" applyBorder="1" applyAlignment="1">
      <alignment horizontal="justify" vertical="top" wrapText="1"/>
    </xf>
    <xf numFmtId="43" fontId="4" fillId="0" borderId="0" xfId="0" applyNumberFormat="1" applyFont="1" applyAlignment="1">
      <alignment horizontal="justify" vertical="top" wrapText="1"/>
    </xf>
    <xf numFmtId="43" fontId="4" fillId="0" borderId="5" xfId="0" applyNumberFormat="1" applyFont="1" applyBorder="1" applyAlignment="1">
      <alignment wrapText="1"/>
    </xf>
    <xf numFmtId="43" fontId="2" fillId="0" borderId="11" xfId="18" applyFont="1" applyFill="1" applyBorder="1" applyAlignment="1">
      <alignment horizontal="right"/>
    </xf>
    <xf numFmtId="43" fontId="4" fillId="0" borderId="4" xfId="0" applyNumberFormat="1" applyFont="1" applyBorder="1"/>
    <xf numFmtId="43" fontId="2" fillId="0" borderId="0" xfId="18" applyFont="1" applyFill="1" applyBorder="1" applyAlignment="1">
      <alignment horizontal="right"/>
    </xf>
    <xf numFmtId="43" fontId="4" fillId="0" borderId="3" xfId="0" applyNumberFormat="1" applyFont="1" applyBorder="1"/>
    <xf numFmtId="43" fontId="2" fillId="0" borderId="15" xfId="39" applyFont="1" applyFill="1" applyBorder="1" applyAlignment="1">
      <alignment horizontal="right"/>
    </xf>
    <xf numFmtId="43" fontId="4" fillId="0" borderId="0" xfId="0" applyNumberFormat="1" applyFont="1" applyAlignment="1">
      <alignment horizontal="left" vertical="center"/>
    </xf>
    <xf numFmtId="43" fontId="4" fillId="0" borderId="0" xfId="0" applyNumberFormat="1" applyFont="1" applyAlignment="1">
      <alignment horizontal="center" vertical="center"/>
    </xf>
    <xf numFmtId="43" fontId="39" fillId="0" borderId="0" xfId="0" applyNumberFormat="1" applyFont="1"/>
    <xf numFmtId="43" fontId="9" fillId="5" borderId="6" xfId="0" applyNumberFormat="1" applyFont="1" applyFill="1" applyBorder="1" applyAlignment="1">
      <alignment horizontal="center" vertical="center"/>
    </xf>
    <xf numFmtId="43" fontId="4" fillId="0" borderId="12" xfId="0" applyNumberFormat="1" applyFont="1" applyBorder="1" applyAlignment="1">
      <alignment horizontal="left" indent="2"/>
    </xf>
    <xf numFmtId="43" fontId="4" fillId="0" borderId="0" xfId="1" applyNumberFormat="1" applyFont="1" applyAlignment="1">
      <alignment horizontal="center" wrapText="1"/>
    </xf>
    <xf numFmtId="43" fontId="40" fillId="0" borderId="0" xfId="0" applyNumberFormat="1" applyFont="1"/>
    <xf numFmtId="43" fontId="4" fillId="5" borderId="13" xfId="0" applyNumberFormat="1" applyFont="1" applyFill="1" applyBorder="1" applyAlignment="1">
      <alignment vertical="center"/>
    </xf>
    <xf numFmtId="43" fontId="2" fillId="5" borderId="8" xfId="18" applyFont="1" applyFill="1" applyBorder="1" applyAlignment="1">
      <alignment horizontal="right"/>
    </xf>
    <xf numFmtId="43" fontId="9" fillId="0" borderId="1" xfId="0" applyNumberFormat="1" applyFont="1" applyBorder="1"/>
    <xf numFmtId="43" fontId="9" fillId="0" borderId="4" xfId="0" applyNumberFormat="1" applyFont="1" applyBorder="1" applyAlignment="1">
      <alignment horizontal="left"/>
    </xf>
    <xf numFmtId="43" fontId="9" fillId="5" borderId="9" xfId="0" applyNumberFormat="1" applyFont="1" applyFill="1" applyBorder="1"/>
    <xf numFmtId="43" fontId="4" fillId="0" borderId="0" xfId="0" applyNumberFormat="1" applyFont="1" applyAlignment="1">
      <alignment vertical="center"/>
    </xf>
    <xf numFmtId="43" fontId="2" fillId="7" borderId="8" xfId="39" applyFont="1" applyFill="1" applyBorder="1" applyAlignment="1">
      <alignment horizontal="right"/>
    </xf>
    <xf numFmtId="43" fontId="4" fillId="0" borderId="15" xfId="0" applyNumberFormat="1" applyFont="1" applyBorder="1" applyAlignment="1">
      <alignment horizontal="justify" vertical="top" wrapText="1"/>
    </xf>
    <xf numFmtId="43" fontId="4" fillId="0" borderId="14" xfId="0" applyNumberFormat="1" applyFont="1" applyBorder="1" applyAlignment="1">
      <alignment wrapText="1"/>
    </xf>
    <xf numFmtId="43" fontId="4" fillId="0" borderId="11" xfId="0" applyNumberFormat="1" applyFont="1" applyBorder="1" applyAlignment="1">
      <alignment wrapText="1"/>
    </xf>
    <xf numFmtId="43" fontId="4" fillId="0" borderId="15" xfId="0" applyNumberFormat="1" applyFont="1" applyBorder="1" applyAlignment="1">
      <alignment wrapText="1"/>
    </xf>
    <xf numFmtId="43" fontId="4" fillId="0" borderId="6" xfId="0" applyNumberFormat="1" applyFont="1" applyBorder="1" applyAlignment="1">
      <alignment wrapText="1"/>
    </xf>
    <xf numFmtId="43" fontId="2" fillId="0" borderId="5" xfId="39" applyFont="1" applyBorder="1" applyAlignment="1"/>
    <xf numFmtId="43" fontId="4" fillId="0" borderId="3" xfId="0" applyNumberFormat="1" applyFont="1" applyBorder="1" applyAlignment="1">
      <alignment wrapText="1"/>
    </xf>
    <xf numFmtId="43" fontId="4" fillId="0" borderId="0" xfId="0" applyNumberFormat="1" applyFont="1" applyAlignment="1">
      <alignment vertical="center" wrapText="1"/>
    </xf>
    <xf numFmtId="43" fontId="4" fillId="0" borderId="0" xfId="0" applyNumberFormat="1" applyFont="1" applyAlignment="1">
      <alignment horizontal="left" vertical="top"/>
    </xf>
    <xf numFmtId="43" fontId="0" fillId="0" borderId="0" xfId="0" applyNumberFormat="1" applyAlignment="1">
      <alignment vertical="center"/>
    </xf>
    <xf numFmtId="43" fontId="2" fillId="0" borderId="6" xfId="18" applyFont="1" applyFill="1" applyBorder="1" applyAlignment="1"/>
    <xf numFmtId="43" fontId="2" fillId="0" borderId="4" xfId="18" applyFont="1" applyFill="1" applyBorder="1" applyAlignment="1"/>
    <xf numFmtId="43" fontId="2" fillId="0" borderId="1" xfId="18" applyFont="1" applyFill="1" applyBorder="1" applyAlignment="1"/>
    <xf numFmtId="43" fontId="4" fillId="0" borderId="0" xfId="0" applyNumberFormat="1" applyFont="1" applyAlignment="1">
      <alignment horizontal="left" indent="2"/>
    </xf>
    <xf numFmtId="43" fontId="4" fillId="0" borderId="0" xfId="18" applyFont="1" applyFill="1" applyBorder="1" applyAlignment="1">
      <alignment horizontal="right"/>
    </xf>
    <xf numFmtId="43" fontId="9" fillId="0" borderId="0" xfId="0" applyNumberFormat="1" applyFont="1" applyAlignment="1">
      <alignment horizontal="center" vertical="center"/>
    </xf>
    <xf numFmtId="43" fontId="9" fillId="5" borderId="13" xfId="0" applyNumberFormat="1" applyFont="1" applyFill="1" applyBorder="1"/>
    <xf numFmtId="43" fontId="2" fillId="5" borderId="11" xfId="18" applyFont="1" applyFill="1" applyBorder="1" applyAlignment="1">
      <alignment horizontal="right"/>
    </xf>
    <xf numFmtId="43" fontId="2" fillId="5" borderId="0" xfId="18" applyFont="1" applyFill="1" applyBorder="1" applyAlignment="1">
      <alignment horizontal="right"/>
    </xf>
    <xf numFmtId="43" fontId="4" fillId="0" borderId="11" xfId="0" applyNumberFormat="1" applyFont="1" applyBorder="1"/>
    <xf numFmtId="43" fontId="4" fillId="0" borderId="11" xfId="0" applyNumberFormat="1" applyFont="1" applyBorder="1" applyAlignment="1">
      <alignment vertical="center"/>
    </xf>
    <xf numFmtId="43" fontId="2" fillId="0" borderId="0" xfId="18" applyFont="1" applyFill="1" applyAlignment="1"/>
    <xf numFmtId="43" fontId="9" fillId="5" borderId="7" xfId="1" applyNumberFormat="1" applyFont="1" applyFill="1" applyBorder="1"/>
    <xf numFmtId="43" fontId="1" fillId="5" borderId="8" xfId="18" applyFont="1" applyFill="1" applyBorder="1" applyAlignment="1"/>
    <xf numFmtId="43" fontId="1" fillId="5" borderId="7" xfId="18" applyFont="1" applyFill="1" applyBorder="1" applyAlignment="1"/>
    <xf numFmtId="43" fontId="2" fillId="5" borderId="9" xfId="18" applyFont="1" applyFill="1" applyBorder="1" applyAlignment="1">
      <alignment horizontal="right"/>
    </xf>
    <xf numFmtId="43" fontId="2" fillId="5" borderId="6" xfId="18" applyFont="1" applyFill="1" applyBorder="1" applyAlignment="1">
      <alignment horizontal="right"/>
    </xf>
    <xf numFmtId="43" fontId="2" fillId="5" borderId="5" xfId="18" applyFont="1" applyFill="1" applyBorder="1" applyAlignment="1">
      <alignment horizontal="right"/>
    </xf>
    <xf numFmtId="43" fontId="1" fillId="5" borderId="8" xfId="18" applyFont="1" applyFill="1" applyBorder="1" applyAlignment="1">
      <alignment horizontal="right"/>
    </xf>
    <xf numFmtId="43" fontId="17" fillId="0" borderId="0" xfId="0" applyNumberFormat="1" applyFont="1" applyAlignment="1">
      <alignment horizontal="center" vertical="center"/>
    </xf>
    <xf numFmtId="43" fontId="4" fillId="0" borderId="13" xfId="0" applyNumberFormat="1" applyFont="1" applyBorder="1" applyAlignment="1">
      <alignment wrapText="1"/>
    </xf>
    <xf numFmtId="43" fontId="2" fillId="0" borderId="0" xfId="18" applyFont="1" applyFill="1" applyBorder="1" applyAlignment="1">
      <alignment wrapText="1"/>
    </xf>
    <xf numFmtId="43" fontId="4" fillId="0" borderId="2" xfId="1" applyNumberFormat="1" applyFont="1" applyBorder="1"/>
    <xf numFmtId="43" fontId="4" fillId="0" borderId="8" xfId="1" applyNumberFormat="1" applyFont="1" applyBorder="1" applyAlignment="1">
      <alignment horizontal="left" wrapText="1"/>
    </xf>
    <xf numFmtId="43" fontId="9" fillId="0" borderId="0" xfId="1" applyNumberFormat="1" applyFont="1" applyAlignment="1">
      <alignment vertical="center"/>
    </xf>
    <xf numFmtId="43" fontId="23" fillId="0" borderId="0" xfId="1" applyNumberFormat="1" applyFont="1" applyAlignment="1">
      <alignment vertical="center"/>
    </xf>
    <xf numFmtId="43" fontId="4" fillId="0" borderId="0" xfId="1" applyNumberFormat="1" applyFont="1" applyAlignment="1">
      <alignment wrapText="1"/>
    </xf>
    <xf numFmtId="43" fontId="4" fillId="0" borderId="6" xfId="1" applyNumberFormat="1" applyFont="1" applyBorder="1"/>
    <xf numFmtId="43" fontId="4" fillId="0" borderId="1" xfId="1" applyNumberFormat="1" applyFont="1" applyBorder="1" applyAlignment="1">
      <alignment vertical="center"/>
    </xf>
    <xf numFmtId="43" fontId="9" fillId="0" borderId="6" xfId="1" applyNumberFormat="1" applyFont="1" applyBorder="1" applyAlignment="1">
      <alignment vertical="center"/>
    </xf>
    <xf numFmtId="43" fontId="9" fillId="0" borderId="1" xfId="1" applyNumberFormat="1" applyFont="1" applyBorder="1" applyAlignment="1">
      <alignment vertical="center"/>
    </xf>
    <xf numFmtId="43" fontId="4" fillId="0" borderId="5" xfId="1" applyNumberFormat="1" applyFont="1" applyBorder="1"/>
    <xf numFmtId="43" fontId="4" fillId="0" borderId="0" xfId="1" applyNumberFormat="1" applyFont="1" applyAlignment="1">
      <alignment horizontal="right" vertical="center"/>
    </xf>
    <xf numFmtId="43" fontId="9" fillId="5" borderId="8" xfId="1" applyNumberFormat="1" applyFont="1" applyFill="1" applyBorder="1" applyAlignment="1">
      <alignment vertical="center" wrapText="1"/>
    </xf>
    <xf numFmtId="43" fontId="4" fillId="0" borderId="1" xfId="1" applyNumberFormat="1" applyFont="1" applyBorder="1" applyAlignment="1">
      <alignment horizontal="center" vertical="center"/>
    </xf>
    <xf numFmtId="43" fontId="2" fillId="0" borderId="0" xfId="18" applyFont="1" applyFill="1" applyBorder="1" applyAlignment="1">
      <alignment horizontal="center" vertical="center"/>
    </xf>
    <xf numFmtId="43" fontId="2" fillId="0" borderId="11" xfId="1" applyNumberFormat="1" applyFont="1" applyBorder="1" applyAlignment="1">
      <alignment vertical="center"/>
    </xf>
    <xf numFmtId="43" fontId="2" fillId="0" borderId="0" xfId="1" applyNumberFormat="1" applyFont="1" applyAlignment="1">
      <alignment vertical="center"/>
    </xf>
    <xf numFmtId="43" fontId="13" fillId="0" borderId="0" xfId="0" applyNumberFormat="1" applyFont="1"/>
    <xf numFmtId="43" fontId="9" fillId="5" borderId="4" xfId="0" applyNumberFormat="1" applyFont="1" applyFill="1" applyBorder="1"/>
    <xf numFmtId="43" fontId="2" fillId="0" borderId="12" xfId="18" applyFont="1" applyFill="1" applyBorder="1" applyAlignment="1"/>
    <xf numFmtId="43" fontId="2" fillId="0" borderId="4" xfId="18" applyFont="1" applyFill="1" applyBorder="1" applyAlignment="1">
      <alignment wrapText="1"/>
    </xf>
    <xf numFmtId="43" fontId="2" fillId="0" borderId="12" xfId="18" applyFont="1" applyFill="1" applyBorder="1" applyAlignment="1">
      <alignment wrapText="1"/>
    </xf>
    <xf numFmtId="43" fontId="2" fillId="0" borderId="1" xfId="18" applyFont="1" applyFill="1" applyBorder="1" applyAlignment="1">
      <alignment wrapText="1"/>
    </xf>
    <xf numFmtId="43" fontId="2" fillId="0" borderId="4" xfId="18" applyFont="1" applyFill="1" applyBorder="1" applyAlignment="1">
      <alignment horizontal="right" wrapText="1"/>
    </xf>
    <xf numFmtId="43" fontId="2" fillId="0" borderId="12" xfId="18" applyFont="1" applyFill="1" applyBorder="1" applyAlignment="1">
      <alignment horizontal="right" wrapText="1"/>
    </xf>
    <xf numFmtId="43" fontId="2" fillId="0" borderId="1" xfId="18" applyFont="1" applyFill="1" applyBorder="1" applyAlignment="1">
      <alignment horizontal="right" wrapText="1"/>
    </xf>
    <xf numFmtId="43" fontId="8" fillId="0" borderId="0" xfId="1" applyNumberFormat="1"/>
    <xf numFmtId="43" fontId="11" fillId="0" borderId="0" xfId="1" applyNumberFormat="1" applyFont="1" applyAlignment="1">
      <alignment horizontal="left"/>
    </xf>
    <xf numFmtId="43" fontId="13" fillId="0" borderId="0" xfId="1" applyNumberFormat="1" applyFont="1"/>
    <xf numFmtId="43" fontId="4" fillId="0" borderId="0" xfId="1" applyNumberFormat="1" applyFont="1" applyAlignment="1">
      <alignment horizontal="left"/>
    </xf>
    <xf numFmtId="43" fontId="9" fillId="0" borderId="0" xfId="1" applyNumberFormat="1" applyFont="1" applyAlignment="1">
      <alignment horizontal="left"/>
    </xf>
    <xf numFmtId="43" fontId="39" fillId="0" borderId="0" xfId="1" applyNumberFormat="1" applyFont="1"/>
    <xf numFmtId="43" fontId="4" fillId="0" borderId="0" xfId="1" applyNumberFormat="1" applyFont="1" applyAlignment="1">
      <alignment horizontal="center"/>
    </xf>
    <xf numFmtId="43" fontId="4" fillId="0" borderId="0" xfId="1" applyNumberFormat="1" applyFont="1" applyAlignment="1">
      <alignment horizontal="right"/>
    </xf>
    <xf numFmtId="43" fontId="4" fillId="0" borderId="0" xfId="3" applyNumberFormat="1" applyFont="1" applyAlignment="1">
      <alignment vertical="center"/>
    </xf>
    <xf numFmtId="43" fontId="4" fillId="0" borderId="0" xfId="3" applyNumberFormat="1" applyFont="1" applyAlignment="1">
      <alignment horizontal="center" wrapText="1"/>
    </xf>
    <xf numFmtId="43" fontId="4" fillId="0" borderId="0" xfId="3" applyNumberFormat="1" applyFont="1" applyAlignment="1">
      <alignment horizontal="center"/>
    </xf>
    <xf numFmtId="43" fontId="8" fillId="0" borderId="0" xfId="1" applyNumberFormat="1" applyAlignment="1">
      <alignment horizontal="left" vertical="center"/>
    </xf>
    <xf numFmtId="43" fontId="11" fillId="0" borderId="0" xfId="1" applyNumberFormat="1" applyFont="1" applyAlignment="1">
      <alignment horizontal="left" vertical="top"/>
    </xf>
    <xf numFmtId="43" fontId="11" fillId="0" borderId="0" xfId="1" applyNumberFormat="1" applyFont="1" applyAlignment="1">
      <alignment horizontal="left" vertical="top" wrapText="1"/>
    </xf>
    <xf numFmtId="43" fontId="4" fillId="0" borderId="0" xfId="1" applyNumberFormat="1" applyFont="1" applyAlignment="1">
      <alignment horizontal="right" vertical="top" wrapText="1"/>
    </xf>
    <xf numFmtId="43" fontId="13" fillId="0" borderId="0" xfId="1" applyNumberFormat="1" applyFont="1" applyAlignment="1">
      <alignment wrapText="1"/>
    </xf>
    <xf numFmtId="43" fontId="9" fillId="0" borderId="0" xfId="1" applyNumberFormat="1" applyFont="1" applyAlignment="1">
      <alignment horizontal="left" vertical="top" wrapText="1"/>
    </xf>
    <xf numFmtId="43" fontId="39" fillId="0" borderId="0" xfId="1" applyNumberFormat="1" applyFont="1" applyAlignment="1">
      <alignment vertical="top" wrapText="1"/>
    </xf>
    <xf numFmtId="43" fontId="2" fillId="0" borderId="2" xfId="18" applyFont="1" applyBorder="1" applyAlignment="1">
      <alignment horizontal="right"/>
    </xf>
    <xf numFmtId="43" fontId="2" fillId="0" borderId="3" xfId="18" applyFont="1" applyBorder="1" applyAlignment="1">
      <alignment horizontal="right"/>
    </xf>
    <xf numFmtId="43" fontId="2" fillId="0" borderId="14" xfId="18" applyFont="1" applyBorder="1" applyAlignment="1">
      <alignment horizontal="right"/>
    </xf>
    <xf numFmtId="43" fontId="2" fillId="0" borderId="8" xfId="18" applyFont="1" applyBorder="1" applyAlignment="1">
      <alignment horizontal="right"/>
    </xf>
    <xf numFmtId="43" fontId="2" fillId="0" borderId="7" xfId="18" applyFont="1" applyBorder="1" applyAlignment="1">
      <alignment horizontal="right"/>
    </xf>
    <xf numFmtId="43" fontId="12" fillId="5" borderId="5" xfId="1" applyNumberFormat="1" applyFont="1" applyFill="1" applyBorder="1" applyAlignment="1">
      <alignment horizontal="left" wrapText="1"/>
    </xf>
    <xf numFmtId="43" fontId="12" fillId="5" borderId="3" xfId="1" applyNumberFormat="1" applyFont="1" applyFill="1" applyBorder="1" applyAlignment="1">
      <alignment horizontal="left" wrapText="1"/>
    </xf>
    <xf numFmtId="43" fontId="14" fillId="0" borderId="0" xfId="1" applyNumberFormat="1" applyFont="1" applyAlignment="1">
      <alignment vertical="top" wrapText="1"/>
    </xf>
    <xf numFmtId="43" fontId="1" fillId="0" borderId="0" xfId="0" applyNumberFormat="1" applyFont="1"/>
    <xf numFmtId="43" fontId="4" fillId="0" borderId="15" xfId="0" applyNumberFormat="1" applyFont="1" applyBorder="1" applyAlignment="1">
      <alignment horizontal="right"/>
    </xf>
    <xf numFmtId="43" fontId="13" fillId="0" borderId="0" xfId="0" applyNumberFormat="1" applyFont="1" applyAlignment="1">
      <alignment horizontal="left" vertical="top" wrapText="1"/>
    </xf>
    <xf numFmtId="43" fontId="9" fillId="5" borderId="1" xfId="0" applyNumberFormat="1" applyFont="1" applyFill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 wrapText="1"/>
    </xf>
    <xf numFmtId="43" fontId="2" fillId="0" borderId="0" xfId="0" applyNumberFormat="1" applyFont="1" applyAlignment="1">
      <alignment horizontal="center" vertical="center"/>
    </xf>
    <xf numFmtId="43" fontId="2" fillId="0" borderId="0" xfId="0" applyNumberFormat="1" applyFont="1" applyAlignment="1">
      <alignment wrapText="1"/>
    </xf>
    <xf numFmtId="2" fontId="4" fillId="0" borderId="0" xfId="1" applyNumberFormat="1" applyFont="1" applyAlignment="1">
      <alignment horizontal="left" vertical="top"/>
    </xf>
    <xf numFmtId="2" fontId="4" fillId="0" borderId="0" xfId="1" applyNumberFormat="1" applyFont="1"/>
    <xf numFmtId="2" fontId="11" fillId="0" borderId="0" xfId="1" applyNumberFormat="1" applyFont="1"/>
    <xf numFmtId="2" fontId="2" fillId="0" borderId="0" xfId="1" applyNumberFormat="1" applyFont="1"/>
    <xf numFmtId="2" fontId="4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left"/>
    </xf>
    <xf numFmtId="2" fontId="39" fillId="0" borderId="0" xfId="1" applyNumberFormat="1" applyFont="1"/>
    <xf numFmtId="2" fontId="4" fillId="0" borderId="0" xfId="1" applyNumberFormat="1" applyFont="1" applyAlignment="1">
      <alignment horizontal="right"/>
    </xf>
    <xf numFmtId="2" fontId="1" fillId="5" borderId="5" xfId="1" applyNumberFormat="1" applyFont="1" applyFill="1" applyBorder="1" applyAlignment="1">
      <alignment horizontal="center"/>
    </xf>
    <xf numFmtId="2" fontId="1" fillId="5" borderId="6" xfId="1" applyNumberFormat="1" applyFont="1" applyFill="1" applyBorder="1" applyAlignment="1">
      <alignment horizontal="center"/>
    </xf>
    <xf numFmtId="2" fontId="1" fillId="5" borderId="3" xfId="1" applyNumberFormat="1" applyFont="1" applyFill="1" applyBorder="1" applyAlignment="1">
      <alignment horizontal="center"/>
    </xf>
    <xf numFmtId="2" fontId="1" fillId="5" borderId="2" xfId="1" applyNumberFormat="1" applyFont="1" applyFill="1" applyBorder="1" applyAlignment="1">
      <alignment horizontal="center"/>
    </xf>
    <xf numFmtId="2" fontId="2" fillId="0" borderId="10" xfId="1" applyNumberFormat="1" applyFont="1" applyBorder="1"/>
    <xf numFmtId="2" fontId="2" fillId="0" borderId="4" xfId="18" applyNumberFormat="1" applyFont="1" applyFill="1" applyBorder="1" applyAlignment="1">
      <alignment horizontal="right"/>
    </xf>
    <xf numFmtId="2" fontId="2" fillId="0" borderId="6" xfId="18" applyNumberFormat="1" applyFont="1" applyFill="1" applyBorder="1" applyAlignment="1">
      <alignment horizontal="right"/>
    </xf>
    <xf numFmtId="2" fontId="2" fillId="0" borderId="12" xfId="1" applyNumberFormat="1" applyFont="1" applyBorder="1"/>
    <xf numFmtId="2" fontId="2" fillId="0" borderId="1" xfId="18" applyNumberFormat="1" applyFont="1" applyFill="1" applyBorder="1" applyAlignment="1">
      <alignment horizontal="right"/>
    </xf>
    <xf numFmtId="2" fontId="2" fillId="0" borderId="9" xfId="1" applyNumberFormat="1" applyFont="1" applyBorder="1" applyAlignment="1">
      <alignment horizontal="left" indent="1"/>
    </xf>
    <xf numFmtId="2" fontId="2" fillId="0" borderId="9" xfId="1" applyNumberFormat="1" applyFont="1" applyBorder="1" applyAlignment="1">
      <alignment horizontal="center"/>
    </xf>
    <xf numFmtId="2" fontId="1" fillId="5" borderId="10" xfId="1" applyNumberFormat="1" applyFont="1" applyFill="1" applyBorder="1" applyAlignment="1">
      <alignment horizontal="center" vertical="center" wrapText="1"/>
    </xf>
    <xf numFmtId="2" fontId="1" fillId="5" borderId="5" xfId="1" applyNumberFormat="1" applyFont="1" applyFill="1" applyBorder="1" applyAlignment="1">
      <alignment horizontal="center" vertical="top" wrapText="1"/>
    </xf>
    <xf numFmtId="2" fontId="6" fillId="5" borderId="0" xfId="1" applyNumberFormat="1" applyFont="1" applyFill="1" applyAlignment="1">
      <alignment horizontal="center"/>
    </xf>
    <xf numFmtId="2" fontId="1" fillId="5" borderId="1" xfId="1" applyNumberFormat="1" applyFont="1" applyFill="1" applyBorder="1" applyAlignment="1">
      <alignment horizontal="center"/>
    </xf>
    <xf numFmtId="2" fontId="1" fillId="5" borderId="4" xfId="1" applyNumberFormat="1" applyFont="1" applyFill="1" applyBorder="1" applyAlignment="1">
      <alignment horizontal="center" vertical="top" wrapText="1"/>
    </xf>
    <xf numFmtId="2" fontId="1" fillId="5" borderId="4" xfId="1" applyNumberFormat="1" applyFont="1" applyFill="1" applyBorder="1" applyAlignment="1">
      <alignment horizontal="center"/>
    </xf>
    <xf numFmtId="2" fontId="1" fillId="5" borderId="14" xfId="1" applyNumberFormat="1" applyFont="1" applyFill="1" applyBorder="1" applyAlignment="1">
      <alignment horizontal="center" vertical="center" wrapText="1"/>
    </xf>
    <xf numFmtId="2" fontId="2" fillId="0" borderId="0" xfId="1" applyNumberFormat="1" applyFont="1" applyAlignment="1">
      <alignment horizontal="left" vertical="center" wrapText="1"/>
    </xf>
    <xf numFmtId="2" fontId="2" fillId="0" borderId="11" xfId="1" applyNumberFormat="1" applyFont="1" applyBorder="1"/>
    <xf numFmtId="2" fontId="1" fillId="5" borderId="11" xfId="1" applyNumberFormat="1" applyFont="1" applyFill="1" applyBorder="1" applyAlignment="1">
      <alignment horizontal="center"/>
    </xf>
    <xf numFmtId="2" fontId="1" fillId="5" borderId="15" xfId="1" applyNumberFormat="1" applyFont="1" applyFill="1" applyBorder="1" applyAlignment="1">
      <alignment horizontal="center"/>
    </xf>
    <xf numFmtId="2" fontId="2" fillId="0" borderId="3" xfId="1" applyNumberFormat="1" applyFont="1" applyBorder="1"/>
    <xf numFmtId="2" fontId="2" fillId="0" borderId="8" xfId="18" applyNumberFormat="1" applyFont="1" applyFill="1" applyBorder="1" applyAlignment="1">
      <alignment horizontal="right"/>
    </xf>
    <xf numFmtId="2" fontId="2" fillId="0" borderId="9" xfId="18" applyNumberFormat="1" applyFont="1" applyFill="1" applyBorder="1" applyAlignment="1">
      <alignment horizontal="right"/>
    </xf>
    <xf numFmtId="2" fontId="4" fillId="0" borderId="0" xfId="1" applyNumberFormat="1" applyFont="1" applyAlignment="1">
      <alignment vertical="center" wrapText="1"/>
    </xf>
    <xf numFmtId="43" fontId="2" fillId="0" borderId="0" xfId="0" applyNumberFormat="1" applyFont="1" applyAlignment="1">
      <alignment horizontal="center"/>
    </xf>
    <xf numFmtId="43" fontId="4" fillId="6" borderId="0" xfId="0" applyNumberFormat="1" applyFont="1" applyFill="1"/>
    <xf numFmtId="43" fontId="2" fillId="0" borderId="6" xfId="0" applyNumberFormat="1" applyFont="1" applyBorder="1" applyAlignment="1">
      <alignment wrapText="1"/>
    </xf>
    <xf numFmtId="43" fontId="2" fillId="0" borderId="4" xfId="1" applyNumberFormat="1" applyFont="1" applyBorder="1" applyAlignment="1">
      <alignment horizontal="right" wrapText="1"/>
    </xf>
    <xf numFmtId="43" fontId="2" fillId="0" borderId="4" xfId="1" applyNumberFormat="1" applyFont="1" applyBorder="1" applyAlignment="1">
      <alignment horizontal="right"/>
    </xf>
    <xf numFmtId="43" fontId="2" fillId="6" borderId="1" xfId="0" applyNumberFormat="1" applyFont="1" applyFill="1" applyBorder="1" applyAlignment="1">
      <alignment wrapText="1"/>
    </xf>
    <xf numFmtId="43" fontId="2" fillId="6" borderId="2" xfId="0" applyNumberFormat="1" applyFont="1" applyFill="1" applyBorder="1" applyAlignment="1">
      <alignment wrapText="1"/>
    </xf>
    <xf numFmtId="43" fontId="1" fillId="0" borderId="7" xfId="0" applyNumberFormat="1" applyFont="1" applyBorder="1" applyAlignment="1">
      <alignment wrapText="1"/>
    </xf>
    <xf numFmtId="43" fontId="4" fillId="0" borderId="5" xfId="6" applyNumberFormat="1" applyFont="1" applyBorder="1" applyAlignment="1">
      <alignment vertical="top" wrapText="1"/>
    </xf>
    <xf numFmtId="43" fontId="2" fillId="0" borderId="5" xfId="6" applyNumberFormat="1" applyFont="1" applyBorder="1" applyAlignment="1">
      <alignment horizontal="right"/>
    </xf>
    <xf numFmtId="43" fontId="4" fillId="6" borderId="4" xfId="6" applyNumberFormat="1" applyFont="1" applyFill="1" applyBorder="1" applyAlignment="1" applyProtection="1">
      <alignment vertical="center"/>
      <protection locked="0"/>
    </xf>
    <xf numFmtId="43" fontId="2" fillId="6" borderId="4" xfId="6" applyNumberFormat="1" applyFont="1" applyFill="1" applyBorder="1" applyAlignment="1" applyProtection="1">
      <alignment horizontal="right"/>
      <protection locked="0"/>
    </xf>
    <xf numFmtId="43" fontId="4" fillId="0" borderId="4" xfId="6" applyNumberFormat="1" applyFont="1" applyBorder="1" applyAlignment="1">
      <alignment vertical="center" wrapText="1"/>
    </xf>
    <xf numFmtId="43" fontId="2" fillId="0" borderId="4" xfId="6" applyNumberFormat="1" applyFont="1" applyBorder="1" applyAlignment="1">
      <alignment horizontal="right"/>
    </xf>
    <xf numFmtId="43" fontId="4" fillId="6" borderId="3" xfId="6" applyNumberFormat="1" applyFont="1" applyFill="1" applyBorder="1" applyAlignment="1" applyProtection="1">
      <alignment vertical="center"/>
      <protection locked="0"/>
    </xf>
    <xf numFmtId="43" fontId="2" fillId="6" borderId="3" xfId="6" applyNumberFormat="1" applyFont="1" applyFill="1" applyBorder="1" applyAlignment="1" applyProtection="1">
      <alignment horizontal="right"/>
      <protection locked="0"/>
    </xf>
    <xf numFmtId="43" fontId="1" fillId="5" borderId="8" xfId="0" applyNumberFormat="1" applyFont="1" applyFill="1" applyBorder="1" applyAlignment="1">
      <alignment horizontal="left" vertical="center"/>
    </xf>
    <xf numFmtId="43" fontId="1" fillId="5" borderId="8" xfId="0" applyNumberFormat="1" applyFont="1" applyFill="1" applyBorder="1" applyAlignment="1">
      <alignment horizontal="right"/>
    </xf>
    <xf numFmtId="43" fontId="4" fillId="6" borderId="16" xfId="6" applyNumberFormat="1" applyFont="1" applyFill="1" applyBorder="1" applyAlignment="1" applyProtection="1">
      <alignment vertical="center"/>
      <protection locked="0"/>
    </xf>
    <xf numFmtId="43" fontId="4" fillId="6" borderId="0" xfId="6" applyNumberFormat="1" applyFont="1" applyFill="1" applyAlignment="1" applyProtection="1">
      <alignment vertical="center" wrapText="1"/>
      <protection locked="0"/>
    </xf>
    <xf numFmtId="43" fontId="4" fillId="6" borderId="12" xfId="6" applyNumberFormat="1" applyFont="1" applyFill="1" applyBorder="1" applyAlignment="1" applyProtection="1">
      <alignment vertical="center" wrapText="1"/>
      <protection locked="0"/>
    </xf>
    <xf numFmtId="43" fontId="1" fillId="5" borderId="5" xfId="0" applyNumberFormat="1" applyFont="1" applyFill="1" applyBorder="1" applyAlignment="1">
      <alignment horizontal="right"/>
    </xf>
    <xf numFmtId="43" fontId="24" fillId="0" borderId="5" xfId="6" applyNumberFormat="1" applyFont="1" applyBorder="1" applyAlignment="1">
      <alignment vertical="center" wrapText="1"/>
    </xf>
    <xf numFmtId="43" fontId="2" fillId="0" borderId="5" xfId="0" applyNumberFormat="1" applyFont="1" applyBorder="1" applyAlignment="1">
      <alignment horizontal="right"/>
    </xf>
    <xf numFmtId="43" fontId="24" fillId="0" borderId="4" xfId="6" applyNumberFormat="1" applyFont="1" applyBorder="1" applyAlignment="1">
      <alignment vertical="center" wrapText="1"/>
    </xf>
    <xf numFmtId="43" fontId="2" fillId="0" borderId="4" xfId="0" applyNumberFormat="1" applyFont="1" applyBorder="1" applyAlignment="1">
      <alignment horizontal="right"/>
    </xf>
    <xf numFmtId="43" fontId="24" fillId="0" borderId="3" xfId="6" applyNumberFormat="1" applyFont="1" applyBorder="1" applyAlignment="1">
      <alignment vertical="center" wrapText="1"/>
    </xf>
    <xf numFmtId="43" fontId="2" fillId="0" borderId="3" xfId="0" applyNumberFormat="1" applyFont="1" applyBorder="1" applyAlignment="1">
      <alignment horizontal="right"/>
    </xf>
    <xf numFmtId="43" fontId="1" fillId="5" borderId="1" xfId="0" applyNumberFormat="1" applyFont="1" applyFill="1" applyBorder="1" applyAlignment="1">
      <alignment horizontal="center" vertical="center" wrapText="1"/>
    </xf>
    <xf numFmtId="43" fontId="2" fillId="6" borderId="6" xfId="0" applyNumberFormat="1" applyFont="1" applyFill="1" applyBorder="1" applyAlignment="1">
      <alignment horizontal="left" vertical="center" wrapText="1"/>
    </xf>
    <xf numFmtId="43" fontId="2" fillId="6" borderId="1" xfId="0" applyNumberFormat="1" applyFont="1" applyFill="1" applyBorder="1" applyAlignment="1">
      <alignment horizontal="left" vertical="center" wrapText="1"/>
    </xf>
    <xf numFmtId="43" fontId="6" fillId="5" borderId="8" xfId="0" applyNumberFormat="1" applyFont="1" applyFill="1" applyBorder="1" applyAlignment="1">
      <alignment horizontal="right"/>
    </xf>
    <xf numFmtId="43" fontId="2" fillId="6" borderId="6" xfId="0" applyNumberFormat="1" applyFont="1" applyFill="1" applyBorder="1" applyAlignment="1">
      <alignment horizontal="left" wrapText="1"/>
    </xf>
    <xf numFmtId="43" fontId="2" fillId="6" borderId="6" xfId="0" applyNumberFormat="1" applyFont="1" applyFill="1" applyBorder="1" applyAlignment="1">
      <alignment horizontal="right"/>
    </xf>
    <xf numFmtId="43" fontId="2" fillId="0" borderId="10" xfId="0" applyNumberFormat="1" applyFont="1" applyBorder="1" applyAlignment="1">
      <alignment horizontal="right"/>
    </xf>
    <xf numFmtId="43" fontId="2" fillId="6" borderId="1" xfId="0" applyNumberFormat="1" applyFont="1" applyFill="1" applyBorder="1" applyAlignment="1">
      <alignment horizontal="left" wrapText="1"/>
    </xf>
    <xf numFmtId="43" fontId="2" fillId="6" borderId="1" xfId="0" applyNumberFormat="1" applyFont="1" applyFill="1" applyBorder="1" applyAlignment="1">
      <alignment horizontal="right"/>
    </xf>
    <xf numFmtId="43" fontId="2" fillId="0" borderId="12" xfId="0" applyNumberFormat="1" applyFont="1" applyBorder="1" applyAlignment="1">
      <alignment horizontal="right"/>
    </xf>
    <xf numFmtId="43" fontId="2" fillId="0" borderId="2" xfId="0" applyNumberFormat="1" applyFont="1" applyBorder="1" applyAlignment="1">
      <alignment horizontal="left" wrapText="1"/>
    </xf>
    <xf numFmtId="43" fontId="2" fillId="0" borderId="2" xfId="0" applyNumberFormat="1" applyFont="1" applyBorder="1" applyAlignment="1">
      <alignment horizontal="right"/>
    </xf>
    <xf numFmtId="43" fontId="2" fillId="0" borderId="14" xfId="0" applyNumberFormat="1" applyFont="1" applyBorder="1" applyAlignment="1">
      <alignment horizontal="right"/>
    </xf>
    <xf numFmtId="43" fontId="1" fillId="5" borderId="8" xfId="0" applyNumberFormat="1" applyFont="1" applyFill="1" applyBorder="1" applyAlignment="1">
      <alignment horizontal="left" vertical="center" wrapText="1"/>
    </xf>
    <xf numFmtId="43" fontId="2" fillId="6" borderId="1" xfId="0" applyNumberFormat="1" applyFont="1" applyFill="1" applyBorder="1"/>
    <xf numFmtId="43" fontId="2" fillId="6" borderId="2" xfId="0" applyNumberFormat="1" applyFont="1" applyFill="1" applyBorder="1"/>
    <xf numFmtId="43" fontId="1" fillId="5" borderId="8" xfId="0" applyNumberFormat="1" applyFont="1" applyFill="1" applyBorder="1" applyAlignment="1">
      <alignment horizontal="center" vertical="center"/>
    </xf>
    <xf numFmtId="43" fontId="1" fillId="0" borderId="9" xfId="0" applyNumberFormat="1" applyFont="1" applyBorder="1"/>
    <xf numFmtId="43" fontId="4" fillId="0" borderId="0" xfId="6" applyNumberFormat="1" applyFont="1" applyAlignment="1">
      <alignment vertical="center" wrapText="1"/>
    </xf>
    <xf numFmtId="43" fontId="4" fillId="6" borderId="0" xfId="6" applyNumberFormat="1" applyFont="1" applyFill="1" applyAlignment="1" applyProtection="1">
      <alignment vertical="center"/>
      <protection locked="0"/>
    </xf>
    <xf numFmtId="43" fontId="1" fillId="5" borderId="13" xfId="0" applyNumberFormat="1" applyFont="1" applyFill="1" applyBorder="1" applyAlignment="1">
      <alignment horizontal="right"/>
    </xf>
    <xf numFmtId="43" fontId="1" fillId="0" borderId="0" xfId="0" applyNumberFormat="1" applyFont="1" applyAlignment="1">
      <alignment horizontal="center" wrapText="1"/>
    </xf>
    <xf numFmtId="43" fontId="4" fillId="0" borderId="0" xfId="6" applyNumberFormat="1" applyFont="1" applyAlignment="1">
      <alignment vertical="center"/>
    </xf>
    <xf numFmtId="43" fontId="2" fillId="0" borderId="0" xfId="0" applyNumberFormat="1" applyFont="1" applyAlignment="1">
      <alignment horizontal="left" vertical="center"/>
    </xf>
    <xf numFmtId="43" fontId="22" fillId="0" borderId="0" xfId="0" applyNumberFormat="1" applyFont="1"/>
    <xf numFmtId="43" fontId="15" fillId="0" borderId="0" xfId="0" applyNumberFormat="1" applyFont="1"/>
    <xf numFmtId="43" fontId="4" fillId="0" borderId="0" xfId="0" applyNumberFormat="1" applyFont="1" applyAlignment="1">
      <alignment horizontal="left" vertical="top" wrapText="1"/>
    </xf>
    <xf numFmtId="43" fontId="9" fillId="0" borderId="0" xfId="0" applyNumberFormat="1" applyFont="1" applyAlignment="1">
      <alignment horizontal="left" vertical="top" wrapText="1"/>
    </xf>
    <xf numFmtId="43" fontId="4" fillId="0" borderId="0" xfId="0" applyNumberFormat="1" applyFont="1" applyAlignment="1">
      <alignment horizontal="justify" wrapText="1"/>
    </xf>
    <xf numFmtId="43" fontId="4" fillId="0" borderId="0" xfId="0" applyNumberFormat="1" applyFont="1" applyAlignment="1">
      <alignment vertical="top" wrapText="1"/>
    </xf>
    <xf numFmtId="43" fontId="4" fillId="0" borderId="15" xfId="0" applyNumberFormat="1" applyFont="1" applyBorder="1" applyAlignment="1">
      <alignment horizontal="left" vertical="top" wrapText="1"/>
    </xf>
    <xf numFmtId="43" fontId="4" fillId="0" borderId="15" xfId="0" applyNumberFormat="1" applyFont="1" applyBorder="1" applyAlignment="1">
      <alignment horizontal="right" vertical="top" wrapText="1"/>
    </xf>
    <xf numFmtId="43" fontId="4" fillId="0" borderId="0" xfId="0" applyNumberFormat="1" applyFont="1" applyAlignment="1">
      <alignment horizontal="right" vertical="top" wrapText="1"/>
    </xf>
    <xf numFmtId="43" fontId="1" fillId="0" borderId="1" xfId="0" applyNumberFormat="1" applyFont="1" applyBorder="1" applyAlignment="1">
      <alignment horizontal="center" vertical="top" wrapText="1"/>
    </xf>
    <xf numFmtId="43" fontId="1" fillId="5" borderId="1" xfId="0" applyNumberFormat="1" applyFont="1" applyFill="1" applyBorder="1" applyAlignment="1">
      <alignment horizontal="center" vertical="top" wrapText="1"/>
    </xf>
    <xf numFmtId="43" fontId="1" fillId="0" borderId="1" xfId="0" applyNumberFormat="1" applyFont="1" applyBorder="1" applyAlignment="1">
      <alignment horizontal="center" vertical="top"/>
    </xf>
    <xf numFmtId="43" fontId="1" fillId="5" borderId="4" xfId="0" applyNumberFormat="1" applyFont="1" applyFill="1" applyBorder="1" applyAlignment="1">
      <alignment horizontal="center" vertical="top" wrapText="1"/>
    </xf>
    <xf numFmtId="43" fontId="1" fillId="5" borderId="2" xfId="0" applyNumberFormat="1" applyFont="1" applyFill="1" applyBorder="1" applyAlignment="1">
      <alignment horizontal="center" vertical="top" wrapText="1"/>
    </xf>
    <xf numFmtId="43" fontId="2" fillId="0" borderId="5" xfId="0" applyNumberFormat="1" applyFont="1" applyBorder="1" applyAlignment="1">
      <alignment horizontal="justify" vertical="top" wrapText="1"/>
    </xf>
    <xf numFmtId="43" fontId="2" fillId="0" borderId="6" xfId="0" applyNumberFormat="1" applyFont="1" applyBorder="1" applyAlignment="1">
      <alignment horizontal="right"/>
    </xf>
    <xf numFmtId="43" fontId="2" fillId="0" borderId="4" xfId="0" applyNumberFormat="1" applyFont="1" applyBorder="1" applyAlignment="1">
      <alignment horizontal="justify" vertical="top" wrapText="1"/>
    </xf>
    <xf numFmtId="43" fontId="2" fillId="0" borderId="1" xfId="0" applyNumberFormat="1" applyFont="1" applyBorder="1" applyAlignment="1">
      <alignment horizontal="right"/>
    </xf>
    <xf numFmtId="43" fontId="2" fillId="0" borderId="3" xfId="0" applyNumberFormat="1" applyFont="1" applyBorder="1" applyAlignment="1">
      <alignment horizontal="justify" vertical="top" wrapText="1"/>
    </xf>
    <xf numFmtId="43" fontId="2" fillId="0" borderId="0" xfId="0" applyNumberFormat="1" applyFont="1" applyAlignment="1">
      <alignment horizontal="justify" vertical="top" wrapText="1"/>
    </xf>
    <xf numFmtId="43" fontId="2" fillId="0" borderId="0" xfId="0" applyNumberFormat="1" applyFont="1" applyAlignment="1">
      <alignment horizontal="left" vertical="top"/>
    </xf>
    <xf numFmtId="43" fontId="2" fillId="0" borderId="0" xfId="0" applyNumberFormat="1" applyFont="1" applyAlignment="1">
      <alignment horizontal="right" vertical="top" wrapText="1"/>
    </xf>
    <xf numFmtId="43" fontId="2" fillId="0" borderId="0" xfId="0" applyNumberFormat="1" applyFont="1" applyAlignment="1">
      <alignment horizontal="justify" wrapText="1"/>
    </xf>
    <xf numFmtId="43" fontId="2" fillId="0" borderId="15" xfId="0" applyNumberFormat="1" applyFont="1" applyBorder="1" applyAlignment="1">
      <alignment horizontal="left" vertical="top" wrapText="1"/>
    </xf>
    <xf numFmtId="43" fontId="2" fillId="0" borderId="15" xfId="0" applyNumberFormat="1" applyFont="1" applyBorder="1" applyAlignment="1">
      <alignment horizontal="right" vertical="top" wrapText="1"/>
    </xf>
    <xf numFmtId="43" fontId="1" fillId="5" borderId="10" xfId="0" applyNumberFormat="1" applyFont="1" applyFill="1" applyBorder="1" applyAlignment="1">
      <alignment horizontal="center" vertical="top" wrapText="1"/>
    </xf>
    <xf numFmtId="43" fontId="1" fillId="5" borderId="6" xfId="0" applyNumberFormat="1" applyFont="1" applyFill="1" applyBorder="1" applyAlignment="1">
      <alignment horizontal="center" vertical="top" wrapText="1"/>
    </xf>
    <xf numFmtId="43" fontId="2" fillId="0" borderId="0" xfId="0" applyNumberFormat="1" applyFont="1" applyAlignment="1">
      <alignment vertical="top"/>
    </xf>
    <xf numFmtId="43" fontId="2" fillId="0" borderId="0" xfId="0" applyNumberFormat="1" applyFont="1" applyAlignment="1">
      <alignment horizontal="center" vertical="top" wrapText="1"/>
    </xf>
    <xf numFmtId="43" fontId="6" fillId="5" borderId="0" xfId="0" applyNumberFormat="1" applyFont="1" applyFill="1" applyAlignment="1">
      <alignment horizontal="center" vertical="center" wrapText="1"/>
    </xf>
    <xf numFmtId="43" fontId="1" fillId="5" borderId="3" xfId="0" applyNumberFormat="1" applyFont="1" applyFill="1" applyBorder="1" applyAlignment="1">
      <alignment horizontal="center" vertical="top" wrapText="1"/>
    </xf>
    <xf numFmtId="43" fontId="2" fillId="0" borderId="0" xfId="0" applyNumberFormat="1" applyFont="1" applyAlignment="1">
      <alignment vertical="top" wrapText="1"/>
    </xf>
    <xf numFmtId="43" fontId="2" fillId="0" borderId="0" xfId="0" applyNumberFormat="1" applyFont="1" applyAlignment="1">
      <alignment vertical="center"/>
    </xf>
    <xf numFmtId="43" fontId="2" fillId="0" borderId="0" xfId="0" applyNumberFormat="1" applyFont="1" applyAlignment="1">
      <alignment horizontal="left"/>
    </xf>
    <xf numFmtId="43" fontId="39" fillId="6" borderId="0" xfId="0" applyNumberFormat="1" applyFont="1" applyFill="1"/>
    <xf numFmtId="43" fontId="8" fillId="0" borderId="0" xfId="1" applyNumberFormat="1" applyAlignment="1">
      <alignment horizontal="right" vertical="center"/>
    </xf>
    <xf numFmtId="43" fontId="1" fillId="5" borderId="2" xfId="0" applyNumberFormat="1" applyFont="1" applyFill="1" applyBorder="1" applyAlignment="1">
      <alignment horizontal="center" vertical="center" wrapText="1"/>
    </xf>
    <xf numFmtId="43" fontId="1" fillId="5" borderId="15" xfId="0" applyNumberFormat="1" applyFont="1" applyFill="1" applyBorder="1" applyAlignment="1">
      <alignment horizontal="center" vertical="center" wrapText="1"/>
    </xf>
    <xf numFmtId="43" fontId="1" fillId="5" borderId="5" xfId="0" applyNumberFormat="1" applyFont="1" applyFill="1" applyBorder="1" applyAlignment="1">
      <alignment horizontal="center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top" wrapText="1"/>
    </xf>
    <xf numFmtId="0" fontId="4" fillId="0" borderId="12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right" vertical="top" wrapText="1"/>
    </xf>
    <xf numFmtId="0" fontId="4" fillId="0" borderId="11" xfId="1" applyFont="1" applyBorder="1" applyAlignment="1">
      <alignment horizontal="right" vertical="top" wrapText="1"/>
    </xf>
    <xf numFmtId="0" fontId="4" fillId="0" borderId="10" xfId="1" applyFont="1" applyBorder="1" applyAlignment="1">
      <alignment horizontal="left" vertical="center" wrapText="1"/>
    </xf>
    <xf numFmtId="0" fontId="4" fillId="6" borderId="12" xfId="1" applyFont="1" applyFill="1" applyBorder="1" applyAlignment="1">
      <alignment horizontal="left" vertical="center" wrapText="1"/>
    </xf>
    <xf numFmtId="0" fontId="4" fillId="6" borderId="14" xfId="1" applyFont="1" applyFill="1" applyBorder="1" applyAlignment="1">
      <alignment horizontal="left" vertical="center" wrapText="1"/>
    </xf>
    <xf numFmtId="0" fontId="4" fillId="6" borderId="9" xfId="1" applyFont="1" applyFill="1" applyBorder="1" applyAlignment="1">
      <alignment horizontal="left" vertical="center" wrapText="1"/>
    </xf>
    <xf numFmtId="43" fontId="2" fillId="0" borderId="4" xfId="39" applyFont="1" applyBorder="1" applyAlignment="1"/>
    <xf numFmtId="0" fontId="4" fillId="0" borderId="4" xfId="1" applyFont="1" applyBorder="1" applyAlignment="1">
      <alignment horizontal="justify" vertical="top"/>
    </xf>
    <xf numFmtId="43" fontId="2" fillId="0" borderId="0" xfId="39" applyFont="1" applyBorder="1" applyAlignment="1"/>
    <xf numFmtId="0" fontId="4" fillId="0" borderId="3" xfId="1" applyFont="1" applyBorder="1" applyAlignment="1">
      <alignment horizontal="justify" vertical="top"/>
    </xf>
    <xf numFmtId="43" fontId="2" fillId="0" borderId="14" xfId="39" applyFont="1" applyBorder="1" applyAlignment="1"/>
    <xf numFmtId="43" fontId="2" fillId="0" borderId="15" xfId="39" applyFont="1" applyBorder="1" applyAlignment="1"/>
    <xf numFmtId="0" fontId="4" fillId="0" borderId="2" xfId="1" applyFont="1" applyBorder="1" applyAlignment="1">
      <alignment horizontal="justify" vertical="top"/>
    </xf>
    <xf numFmtId="43" fontId="2" fillId="0" borderId="9" xfId="39" applyFont="1" applyBorder="1" applyAlignment="1"/>
    <xf numFmtId="0" fontId="4" fillId="0" borderId="2" xfId="1" applyFont="1" applyBorder="1" applyAlignment="1">
      <alignment vertical="center" wrapText="1"/>
    </xf>
    <xf numFmtId="43" fontId="4" fillId="0" borderId="3" xfId="1" applyNumberFormat="1" applyFont="1" applyBorder="1"/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wrapText="1"/>
    </xf>
    <xf numFmtId="0" fontId="27" fillId="0" borderId="0" xfId="1" applyFont="1" applyAlignment="1">
      <alignment wrapText="1"/>
    </xf>
    <xf numFmtId="43" fontId="4" fillId="0" borderId="8" xfId="1" applyNumberFormat="1" applyFont="1" applyBorder="1" applyAlignment="1">
      <alignment vertical="top" wrapText="1"/>
    </xf>
    <xf numFmtId="43" fontId="4" fillId="0" borderId="11" xfId="1" applyNumberFormat="1" applyFont="1" applyBorder="1" applyAlignment="1">
      <alignment vertical="top" wrapText="1"/>
    </xf>
    <xf numFmtId="0" fontId="4" fillId="0" borderId="4" xfId="1" applyFont="1" applyBorder="1" applyAlignment="1">
      <alignment vertical="center"/>
    </xf>
    <xf numFmtId="0" fontId="4" fillId="0" borderId="12" xfId="1" applyFont="1" applyBorder="1" applyAlignment="1">
      <alignment horizontal="left" wrapText="1"/>
    </xf>
    <xf numFmtId="0" fontId="4" fillId="0" borderId="12" xfId="1" applyFont="1" applyBorder="1" applyAlignment="1">
      <alignment horizontal="left" vertical="top"/>
    </xf>
    <xf numFmtId="0" fontId="4" fillId="0" borderId="14" xfId="1" applyFont="1" applyBorder="1" applyAlignment="1">
      <alignment horizontal="left" wrapText="1"/>
    </xf>
    <xf numFmtId="0" fontId="4" fillId="0" borderId="11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left" vertical="top" wrapText="1"/>
    </xf>
    <xf numFmtId="0" fontId="28" fillId="0" borderId="0" xfId="1" applyFont="1"/>
    <xf numFmtId="0" fontId="8" fillId="0" borderId="0" xfId="1"/>
    <xf numFmtId="0" fontId="29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" fillId="0" borderId="0" xfId="1" applyFont="1" applyAlignment="1">
      <alignment vertical="center"/>
    </xf>
    <xf numFmtId="43" fontId="2" fillId="0" borderId="5" xfId="39" applyFont="1" applyBorder="1" applyAlignment="1">
      <alignment horizontal="right"/>
    </xf>
    <xf numFmtId="43" fontId="2" fillId="0" borderId="4" xfId="39" applyFont="1" applyBorder="1" applyAlignment="1">
      <alignment horizontal="right"/>
    </xf>
    <xf numFmtId="43" fontId="2" fillId="0" borderId="3" xfId="39" applyFont="1" applyBorder="1" applyAlignment="1">
      <alignment horizontal="right"/>
    </xf>
    <xf numFmtId="43" fontId="2" fillId="6" borderId="5" xfId="39" applyFont="1" applyFill="1" applyBorder="1" applyAlignment="1">
      <alignment horizontal="right"/>
    </xf>
    <xf numFmtId="43" fontId="2" fillId="6" borderId="6" xfId="39" applyFont="1" applyFill="1" applyBorder="1" applyAlignment="1">
      <alignment horizontal="right"/>
    </xf>
    <xf numFmtId="43" fontId="2" fillId="6" borderId="4" xfId="39" applyFont="1" applyFill="1" applyBorder="1" applyAlignment="1">
      <alignment horizontal="right"/>
    </xf>
    <xf numFmtId="43" fontId="2" fillId="6" borderId="1" xfId="39" applyFont="1" applyFill="1" applyBorder="1" applyAlignment="1">
      <alignment horizontal="right"/>
    </xf>
    <xf numFmtId="43" fontId="2" fillId="7" borderId="7" xfId="39" applyFont="1" applyFill="1" applyBorder="1" applyAlignment="1">
      <alignment horizontal="right"/>
    </xf>
    <xf numFmtId="43" fontId="2" fillId="6" borderId="5" xfId="39" applyFont="1" applyFill="1" applyBorder="1" applyAlignment="1"/>
    <xf numFmtId="43" fontId="2" fillId="6" borderId="6" xfId="39" applyFont="1" applyFill="1" applyBorder="1" applyAlignment="1"/>
    <xf numFmtId="43" fontId="2" fillId="6" borderId="4" xfId="39" applyFont="1" applyFill="1" applyBorder="1" applyAlignment="1"/>
    <xf numFmtId="43" fontId="2" fillId="6" borderId="1" xfId="39" applyFont="1" applyFill="1" applyBorder="1" applyAlignment="1"/>
    <xf numFmtId="43" fontId="2" fillId="0" borderId="11" xfId="39" applyFont="1" applyFill="1" applyBorder="1" applyAlignment="1">
      <alignment horizontal="center"/>
    </xf>
    <xf numFmtId="43" fontId="2" fillId="0" borderId="0" xfId="39" applyFont="1" applyFill="1" applyBorder="1" applyAlignment="1">
      <alignment horizontal="center"/>
    </xf>
    <xf numFmtId="0" fontId="2" fillId="0" borderId="5" xfId="1" applyFont="1" applyBorder="1"/>
    <xf numFmtId="43" fontId="1" fillId="0" borderId="5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top" wrapText="1"/>
    </xf>
    <xf numFmtId="43" fontId="2" fillId="0" borderId="4" xfId="0" applyNumberFormat="1" applyFont="1" applyBorder="1"/>
    <xf numFmtId="0" fontId="2" fillId="0" borderId="1" xfId="1" applyFont="1" applyBorder="1"/>
    <xf numFmtId="0" fontId="39" fillId="0" borderId="1" xfId="1" applyFont="1" applyBorder="1" applyAlignment="1">
      <alignment horizontal="left" vertical="top" wrapText="1"/>
    </xf>
    <xf numFmtId="0" fontId="39" fillId="0" borderId="1" xfId="1" applyFont="1" applyBorder="1" applyAlignment="1">
      <alignment wrapText="1"/>
    </xf>
    <xf numFmtId="0" fontId="41" fillId="0" borderId="1" xfId="1" applyFont="1" applyBorder="1" applyAlignment="1">
      <alignment wrapText="1"/>
    </xf>
    <xf numFmtId="43" fontId="42" fillId="0" borderId="0" xfId="0" applyNumberFormat="1" applyFont="1" applyAlignment="1">
      <alignment horizontal="left" vertical="top" wrapText="1"/>
    </xf>
    <xf numFmtId="43" fontId="39" fillId="0" borderId="0" xfId="3" applyNumberFormat="1" applyFont="1" applyAlignment="1">
      <alignment horizontal="center"/>
    </xf>
    <xf numFmtId="43" fontId="2" fillId="0" borderId="10" xfId="39" applyFont="1" applyFill="1" applyBorder="1" applyAlignment="1">
      <alignment horizontal="right"/>
    </xf>
    <xf numFmtId="43" fontId="2" fillId="0" borderId="11" xfId="39" applyFont="1" applyFill="1" applyBorder="1" applyAlignment="1">
      <alignment horizontal="right"/>
    </xf>
    <xf numFmtId="43" fontId="2" fillId="0" borderId="12" xfId="39" applyFont="1" applyFill="1" applyBorder="1" applyAlignment="1">
      <alignment horizontal="right"/>
    </xf>
    <xf numFmtId="43" fontId="2" fillId="0" borderId="14" xfId="39" applyFont="1" applyFill="1" applyBorder="1" applyAlignment="1">
      <alignment horizontal="right"/>
    </xf>
    <xf numFmtId="165" fontId="2" fillId="0" borderId="5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43" fontId="2" fillId="0" borderId="0" xfId="0" applyNumberFormat="1" applyFont="1" applyAlignment="1">
      <alignment horizontal="right" vertical="center"/>
    </xf>
    <xf numFmtId="43" fontId="4" fillId="0" borderId="4" xfId="0" applyNumberFormat="1" applyFont="1" applyBorder="1" applyAlignment="1">
      <alignment horizontal="left" wrapText="1"/>
    </xf>
    <xf numFmtId="43" fontId="4" fillId="0" borderId="1" xfId="0" applyNumberFormat="1" applyFont="1" applyBorder="1" applyAlignment="1">
      <alignment horizontal="left" wrapText="1"/>
    </xf>
    <xf numFmtId="43" fontId="2" fillId="0" borderId="14" xfId="4" applyNumberFormat="1" applyFont="1" applyBorder="1" applyAlignment="1">
      <alignment horizontal="justify" vertical="top" wrapText="1"/>
    </xf>
    <xf numFmtId="43" fontId="2" fillId="0" borderId="1" xfId="12" applyFont="1" applyFill="1" applyBorder="1" applyAlignment="1">
      <alignment horizontal="right"/>
    </xf>
    <xf numFmtId="43" fontId="2" fillId="0" borderId="6" xfId="12" applyFont="1" applyFill="1" applyBorder="1" applyAlignment="1">
      <alignment horizontal="right"/>
    </xf>
    <xf numFmtId="43" fontId="2" fillId="0" borderId="4" xfId="12" applyFont="1" applyFill="1" applyBorder="1" applyAlignment="1">
      <alignment horizontal="right"/>
    </xf>
    <xf numFmtId="43" fontId="2" fillId="0" borderId="5" xfId="12" applyFont="1" applyFill="1" applyBorder="1" applyAlignment="1">
      <alignment horizontal="right"/>
    </xf>
    <xf numFmtId="43" fontId="2" fillId="0" borderId="8" xfId="12" applyFont="1" applyFill="1" applyBorder="1" applyAlignment="1">
      <alignment horizontal="right"/>
    </xf>
    <xf numFmtId="43" fontId="2" fillId="0" borderId="2" xfId="12" applyFont="1" applyFill="1" applyBorder="1" applyAlignment="1">
      <alignment horizontal="right"/>
    </xf>
    <xf numFmtId="43" fontId="2" fillId="0" borderId="3" xfId="12" applyFont="1" applyFill="1" applyBorder="1" applyAlignment="1">
      <alignment horizontal="right"/>
    </xf>
    <xf numFmtId="43" fontId="2" fillId="0" borderId="12" xfId="12" applyFont="1" applyFill="1" applyBorder="1" applyAlignment="1">
      <alignment horizontal="right"/>
    </xf>
    <xf numFmtId="43" fontId="2" fillId="0" borderId="14" xfId="12" applyFont="1" applyFill="1" applyBorder="1" applyAlignment="1">
      <alignment horizontal="right"/>
    </xf>
    <xf numFmtId="43" fontId="43" fillId="5" borderId="8" xfId="12" applyFont="1" applyFill="1" applyBorder="1" applyAlignment="1">
      <alignment horizontal="center" vertical="center" wrapText="1"/>
    </xf>
    <xf numFmtId="43" fontId="2" fillId="0" borderId="0" xfId="0" applyNumberFormat="1" applyFont="1" applyAlignment="1">
      <alignment vertical="center" wrapText="1"/>
    </xf>
    <xf numFmtId="43" fontId="2" fillId="0" borderId="12" xfId="0" applyNumberFormat="1" applyFont="1" applyBorder="1" applyAlignment="1">
      <alignment horizontal="left"/>
    </xf>
    <xf numFmtId="43" fontId="44" fillId="0" borderId="5" xfId="12" applyFont="1" applyFill="1" applyBorder="1" applyAlignment="1">
      <alignment horizontal="right"/>
    </xf>
    <xf numFmtId="43" fontId="2" fillId="0" borderId="12" xfId="0" applyNumberFormat="1" applyFont="1" applyBorder="1"/>
    <xf numFmtId="43" fontId="44" fillId="0" borderId="4" xfId="12" applyFont="1" applyFill="1" applyBorder="1" applyAlignment="1">
      <alignment horizontal="right"/>
    </xf>
    <xf numFmtId="43" fontId="2" fillId="0" borderId="15" xfId="0" applyNumberFormat="1" applyFont="1" applyBorder="1"/>
    <xf numFmtId="43" fontId="44" fillId="0" borderId="3" xfId="12" applyFont="1" applyFill="1" applyBorder="1" applyAlignment="1">
      <alignment horizontal="right"/>
    </xf>
    <xf numFmtId="43" fontId="2" fillId="0" borderId="11" xfId="0" applyNumberFormat="1" applyFont="1" applyBorder="1"/>
    <xf numFmtId="43" fontId="44" fillId="0" borderId="11" xfId="12" applyFont="1" applyFill="1" applyBorder="1" applyAlignment="1">
      <alignment horizontal="right" wrapText="1"/>
    </xf>
    <xf numFmtId="43" fontId="44" fillId="0" borderId="0" xfId="12" applyFont="1" applyFill="1" applyBorder="1" applyAlignment="1">
      <alignment horizontal="right" wrapText="1"/>
    </xf>
    <xf numFmtId="43" fontId="44" fillId="0" borderId="15" xfId="12" applyFont="1" applyFill="1" applyBorder="1" applyAlignment="1">
      <alignment horizontal="right" wrapText="1"/>
    </xf>
    <xf numFmtId="43" fontId="2" fillId="0" borderId="1" xfId="0" applyNumberFormat="1" applyFont="1" applyBorder="1"/>
    <xf numFmtId="43" fontId="2" fillId="0" borderId="3" xfId="0" applyNumberFormat="1" applyFont="1" applyBorder="1"/>
    <xf numFmtId="43" fontId="1" fillId="5" borderId="7" xfId="0" applyNumberFormat="1" applyFont="1" applyFill="1" applyBorder="1" applyAlignment="1">
      <alignment horizontal="center" vertical="center"/>
    </xf>
    <xf numFmtId="43" fontId="2" fillId="0" borderId="6" xfId="0" applyNumberFormat="1" applyFont="1" applyBorder="1"/>
    <xf numFmtId="43" fontId="2" fillId="0" borderId="2" xfId="0" applyNumberFormat="1" applyFont="1" applyBorder="1"/>
    <xf numFmtId="43" fontId="2" fillId="0" borderId="1" xfId="1" applyNumberFormat="1" applyFont="1" applyBorder="1"/>
    <xf numFmtId="43" fontId="2" fillId="0" borderId="0" xfId="0" applyNumberFormat="1" applyFont="1" applyAlignment="1">
      <alignment horizontal="left" wrapText="1"/>
    </xf>
    <xf numFmtId="43" fontId="2" fillId="0" borderId="2" xfId="1" applyNumberFormat="1" applyFont="1" applyBorder="1"/>
    <xf numFmtId="43" fontId="45" fillId="0" borderId="0" xfId="0" applyNumberFormat="1" applyFont="1" applyAlignment="1">
      <alignment horizontal="center" wrapText="1"/>
    </xf>
    <xf numFmtId="43" fontId="2" fillId="0" borderId="5" xfId="0" applyNumberFormat="1" applyFont="1" applyBorder="1"/>
    <xf numFmtId="43" fontId="2" fillId="0" borderId="14" xfId="0" applyNumberFormat="1" applyFont="1" applyBorder="1"/>
    <xf numFmtId="43" fontId="2" fillId="0" borderId="8" xfId="0" applyNumberFormat="1" applyFont="1" applyBorder="1"/>
    <xf numFmtId="43" fontId="2" fillId="0" borderId="0" xfId="0" applyNumberFormat="1" applyFont="1" applyAlignment="1">
      <alignment horizontal="center" wrapText="1"/>
    </xf>
    <xf numFmtId="43" fontId="2" fillId="0" borderId="13" xfId="12" applyFont="1" applyFill="1" applyBorder="1" applyAlignment="1">
      <alignment horizontal="right"/>
    </xf>
    <xf numFmtId="43" fontId="5" fillId="0" borderId="8" xfId="0" applyNumberFormat="1" applyFont="1" applyBorder="1"/>
    <xf numFmtId="0" fontId="2" fillId="0" borderId="4" xfId="1" applyFont="1" applyBorder="1"/>
    <xf numFmtId="0" fontId="2" fillId="0" borderId="12" xfId="1" applyFont="1" applyBorder="1" applyAlignment="1">
      <alignment vertical="top"/>
    </xf>
    <xf numFmtId="0" fontId="2" fillId="0" borderId="14" xfId="1" applyFont="1" applyBorder="1" applyAlignment="1">
      <alignment vertical="top"/>
    </xf>
    <xf numFmtId="43" fontId="4" fillId="0" borderId="0" xfId="1" applyNumberFormat="1" applyFont="1" applyAlignment="1">
      <alignment horizontal="left" wrapText="1"/>
    </xf>
    <xf numFmtId="43" fontId="2" fillId="0" borderId="0" xfId="18" applyFont="1" applyBorder="1" applyAlignment="1">
      <alignment horizontal="right"/>
    </xf>
    <xf numFmtId="43" fontId="4" fillId="0" borderId="5" xfId="1" applyNumberFormat="1" applyFont="1" applyBorder="1" applyAlignment="1">
      <alignment horizontal="left" wrapText="1"/>
    </xf>
    <xf numFmtId="43" fontId="2" fillId="0" borderId="6" xfId="18" applyFont="1" applyBorder="1" applyAlignment="1">
      <alignment horizontal="right"/>
    </xf>
    <xf numFmtId="43" fontId="2" fillId="0" borderId="5" xfId="18" applyFont="1" applyBorder="1" applyAlignment="1">
      <alignment horizontal="right"/>
    </xf>
    <xf numFmtId="2" fontId="2" fillId="0" borderId="0" xfId="18" applyNumberFormat="1" applyFont="1" applyFill="1" applyBorder="1" applyAlignment="1">
      <alignment horizontal="right"/>
    </xf>
    <xf numFmtId="2" fontId="2" fillId="0" borderId="11" xfId="1" applyNumberFormat="1" applyFont="1" applyBorder="1" applyAlignment="1">
      <alignment horizontal="left" indent="1"/>
    </xf>
    <xf numFmtId="2" fontId="2" fillId="0" borderId="11" xfId="1" applyNumberFormat="1" applyFont="1" applyBorder="1" applyAlignment="1">
      <alignment horizontal="center"/>
    </xf>
    <xf numFmtId="2" fontId="2" fillId="0" borderId="15" xfId="1" applyNumberFormat="1" applyFont="1" applyBorder="1"/>
    <xf numFmtId="2" fontId="2" fillId="0" borderId="2" xfId="18" applyNumberFormat="1" applyFont="1" applyFill="1" applyBorder="1" applyAlignment="1">
      <alignment horizontal="right"/>
    </xf>
    <xf numFmtId="2" fontId="2" fillId="0" borderId="3" xfId="18" applyNumberFormat="1" applyFont="1" applyFill="1" applyBorder="1" applyAlignment="1">
      <alignment horizontal="right"/>
    </xf>
    <xf numFmtId="43" fontId="31" fillId="0" borderId="0" xfId="0" applyNumberFormat="1" applyFont="1"/>
    <xf numFmtId="43" fontId="31" fillId="0" borderId="0" xfId="0" applyNumberFormat="1" applyFont="1" applyAlignment="1">
      <alignment horizontal="left" vertical="top"/>
    </xf>
    <xf numFmtId="43" fontId="13" fillId="0" borderId="0" xfId="0" applyNumberFormat="1" applyFont="1" applyAlignment="1">
      <alignment horizontal="left" vertical="top"/>
    </xf>
    <xf numFmtId="43" fontId="32" fillId="0" borderId="0" xfId="1" applyNumberFormat="1" applyFont="1"/>
    <xf numFmtId="43" fontId="33" fillId="0" borderId="0" xfId="1" applyNumberFormat="1" applyFont="1"/>
    <xf numFmtId="43" fontId="2" fillId="0" borderId="0" xfId="1" applyNumberFormat="1" applyFont="1"/>
    <xf numFmtId="43" fontId="29" fillId="0" borderId="0" xfId="1" applyNumberFormat="1" applyFont="1" applyAlignment="1">
      <alignment horizontal="left" vertical="center"/>
    </xf>
    <xf numFmtId="43" fontId="29" fillId="0" borderId="0" xfId="1" applyNumberFormat="1" applyFont="1"/>
    <xf numFmtId="43" fontId="31" fillId="0" borderId="0" xfId="1" applyNumberFormat="1" applyFont="1"/>
    <xf numFmtId="2" fontId="31" fillId="0" borderId="0" xfId="1" applyNumberFormat="1" applyFont="1" applyAlignment="1">
      <alignment horizontal="left" vertical="top"/>
    </xf>
    <xf numFmtId="2" fontId="13" fillId="0" borderId="0" xfId="1" applyNumberFormat="1" applyFont="1" applyAlignment="1">
      <alignment horizontal="left" vertical="top"/>
    </xf>
    <xf numFmtId="0" fontId="29" fillId="0" borderId="0" xfId="0" applyFont="1"/>
    <xf numFmtId="0" fontId="4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left" wrapText="1"/>
    </xf>
    <xf numFmtId="0" fontId="4" fillId="0" borderId="0" xfId="1" applyFont="1" applyAlignment="1">
      <alignment horizontal="left" wrapText="1"/>
    </xf>
    <xf numFmtId="43" fontId="34" fillId="0" borderId="0" xfId="0" applyNumberFormat="1" applyFont="1"/>
    <xf numFmtId="43" fontId="9" fillId="2" borderId="9" xfId="0" applyNumberFormat="1" applyFont="1" applyFill="1" applyBorder="1"/>
    <xf numFmtId="43" fontId="2" fillId="2" borderId="7" xfId="39" applyFont="1" applyFill="1" applyBorder="1" applyAlignment="1"/>
    <xf numFmtId="43" fontId="2" fillId="2" borderId="8" xfId="39" applyFont="1" applyFill="1" applyBorder="1" applyAlignment="1"/>
    <xf numFmtId="43" fontId="9" fillId="3" borderId="0" xfId="0" applyNumberFormat="1" applyFont="1" applyFill="1"/>
    <xf numFmtId="43" fontId="4" fillId="3" borderId="0" xfId="0" applyNumberFormat="1" applyFont="1" applyFill="1" applyAlignment="1">
      <alignment wrapText="1"/>
    </xf>
    <xf numFmtId="43" fontId="9" fillId="2" borderId="9" xfId="0" applyNumberFormat="1" applyFont="1" applyFill="1" applyBorder="1" applyAlignment="1">
      <alignment vertical="center"/>
    </xf>
    <xf numFmtId="43" fontId="2" fillId="2" borderId="7" xfId="39" applyFont="1" applyFill="1" applyBorder="1" applyAlignment="1">
      <alignment horizontal="right"/>
    </xf>
    <xf numFmtId="43" fontId="2" fillId="2" borderId="8" xfId="39" applyFont="1" applyFill="1" applyBorder="1" applyAlignment="1">
      <alignment horizontal="right"/>
    </xf>
    <xf numFmtId="43" fontId="9" fillId="2" borderId="13" xfId="0" applyNumberFormat="1" applyFont="1" applyFill="1" applyBorder="1" applyAlignment="1">
      <alignment horizontal="justify" vertical="center"/>
    </xf>
    <xf numFmtId="43" fontId="2" fillId="4" borderId="8" xfId="39" applyFont="1" applyFill="1" applyBorder="1" applyAlignment="1">
      <alignment horizontal="right"/>
    </xf>
    <xf numFmtId="43" fontId="35" fillId="0" borderId="0" xfId="0" applyNumberFormat="1" applyFont="1"/>
    <xf numFmtId="43" fontId="4" fillId="0" borderId="1" xfId="0" applyNumberFormat="1" applyFont="1" applyBorder="1"/>
    <xf numFmtId="43" fontId="2" fillId="0" borderId="1" xfId="39" applyFont="1" applyBorder="1" applyAlignment="1">
      <alignment horizontal="right"/>
    </xf>
    <xf numFmtId="43" fontId="2" fillId="0" borderId="2" xfId="39" applyFont="1" applyBorder="1" applyAlignment="1">
      <alignment horizontal="right"/>
    </xf>
    <xf numFmtId="43" fontId="4" fillId="0" borderId="0" xfId="0" applyNumberFormat="1" applyFont="1" applyAlignment="1">
      <alignment horizontal="center" vertical="top"/>
    </xf>
    <xf numFmtId="43" fontId="4" fillId="0" borderId="0" xfId="0" applyNumberFormat="1" applyFont="1" applyAlignment="1">
      <alignment horizontal="center" vertical="top" wrapText="1"/>
    </xf>
    <xf numFmtId="43" fontId="2" fillId="0" borderId="6" xfId="39" applyFont="1" applyBorder="1" applyAlignment="1"/>
    <xf numFmtId="43" fontId="2" fillId="0" borderId="1" xfId="39" applyFont="1" applyBorder="1" applyAlignment="1"/>
    <xf numFmtId="43" fontId="2" fillId="0" borderId="2" xfId="39" applyFont="1" applyBorder="1" applyAlignment="1"/>
    <xf numFmtId="43" fontId="2" fillId="0" borderId="0" xfId="39" applyFont="1" applyBorder="1" applyAlignment="1">
      <alignment horizontal="right" wrapText="1"/>
    </xf>
    <xf numFmtId="43" fontId="2" fillId="0" borderId="1" xfId="39" quotePrefix="1" applyFont="1" applyFill="1" applyBorder="1" applyAlignment="1">
      <alignment horizontal="right"/>
    </xf>
    <xf numFmtId="43" fontId="9" fillId="2" borderId="0" xfId="0" applyNumberFormat="1" applyFont="1" applyFill="1" applyAlignment="1">
      <alignment horizontal="justify" vertical="center"/>
    </xf>
    <xf numFmtId="43" fontId="2" fillId="2" borderId="0" xfId="39" applyFont="1" applyFill="1" applyBorder="1" applyAlignment="1">
      <alignment horizontal="right"/>
    </xf>
    <xf numFmtId="43" fontId="2" fillId="4" borderId="0" xfId="39" applyFont="1" applyFill="1" applyBorder="1" applyAlignment="1">
      <alignment horizontal="right"/>
    </xf>
    <xf numFmtId="43" fontId="2" fillId="0" borderId="1" xfId="39" applyFont="1" applyBorder="1" applyAlignment="1">
      <alignment horizontal="right" wrapText="1"/>
    </xf>
    <xf numFmtId="43" fontId="4" fillId="0" borderId="0" xfId="0" applyNumberFormat="1" applyFont="1" applyAlignment="1">
      <alignment horizontal="center" vertical="center" wrapText="1"/>
    </xf>
    <xf numFmtId="43" fontId="4" fillId="0" borderId="0" xfId="0" applyNumberFormat="1" applyFont="1" applyAlignment="1">
      <alignment vertical="top"/>
    </xf>
    <xf numFmtId="43" fontId="2" fillId="3" borderId="0" xfId="39" applyFont="1" applyFill="1" applyBorder="1" applyAlignment="1">
      <alignment horizontal="right"/>
    </xf>
    <xf numFmtId="49" fontId="2" fillId="0" borderId="0" xfId="0" applyNumberFormat="1" applyFont="1"/>
    <xf numFmtId="0" fontId="4" fillId="0" borderId="0" xfId="7" applyFont="1" applyAlignment="1">
      <alignment vertical="center" wrapText="1"/>
    </xf>
    <xf numFmtId="0" fontId="4" fillId="0" borderId="3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left" vertical="top"/>
    </xf>
    <xf numFmtId="0" fontId="9" fillId="0" borderId="11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right" vertical="top" wrapText="1"/>
    </xf>
    <xf numFmtId="0" fontId="4" fillId="0" borderId="11" xfId="1" applyFont="1" applyBorder="1" applyAlignment="1">
      <alignment horizontal="justify" vertical="center"/>
    </xf>
    <xf numFmtId="0" fontId="4" fillId="0" borderId="0" xfId="1" applyFont="1" applyAlignment="1">
      <alignment horizontal="justify" vertical="top"/>
    </xf>
    <xf numFmtId="0" fontId="4" fillId="0" borderId="5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5" xfId="7" applyFont="1" applyBorder="1" applyAlignment="1">
      <alignment vertical="center"/>
    </xf>
    <xf numFmtId="0" fontId="4" fillId="0" borderId="8" xfId="7" applyFont="1" applyBorder="1" applyAlignment="1">
      <alignment vertical="center"/>
    </xf>
    <xf numFmtId="0" fontId="4" fillId="0" borderId="4" xfId="7" applyFont="1" applyBorder="1" applyAlignment="1">
      <alignment vertical="center"/>
    </xf>
    <xf numFmtId="0" fontId="4" fillId="0" borderId="3" xfId="7" applyFont="1" applyBorder="1" applyAlignment="1">
      <alignment vertical="center"/>
    </xf>
    <xf numFmtId="0" fontId="4" fillId="0" borderId="0" xfId="1" applyFont="1" applyAlignment="1">
      <alignment vertical="center"/>
    </xf>
    <xf numFmtId="0" fontId="10" fillId="0" borderId="0" xfId="1" applyFont="1" applyAlignment="1">
      <alignment horizontal="left" wrapText="1"/>
    </xf>
    <xf numFmtId="0" fontId="4" fillId="0" borderId="15" xfId="1" applyFont="1" applyBorder="1" applyAlignment="1">
      <alignment horizontal="left" wrapText="1"/>
    </xf>
    <xf numFmtId="0" fontId="4" fillId="0" borderId="10" xfId="1" applyFont="1" applyBorder="1" applyAlignment="1">
      <alignment horizontal="left" wrapText="1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center"/>
    </xf>
    <xf numFmtId="43" fontId="4" fillId="0" borderId="0" xfId="18" applyFont="1" applyAlignment="1">
      <alignment horizontal="right" vertical="top" wrapText="1"/>
    </xf>
    <xf numFmtId="43" fontId="4" fillId="0" borderId="4" xfId="18" applyFont="1" applyBorder="1" applyAlignment="1">
      <alignment horizontal="right" vertical="top" wrapText="1"/>
    </xf>
    <xf numFmtId="43" fontId="4" fillId="0" borderId="15" xfId="18" applyFont="1" applyBorder="1" applyAlignment="1">
      <alignment horizontal="right" vertical="top" wrapText="1"/>
    </xf>
    <xf numFmtId="43" fontId="4" fillId="0" borderId="3" xfId="18" applyFont="1" applyBorder="1" applyAlignment="1">
      <alignment horizontal="right" vertical="top" wrapText="1"/>
    </xf>
    <xf numFmtId="43" fontId="2" fillId="0" borderId="4" xfId="18" applyFont="1" applyBorder="1" applyAlignment="1">
      <alignment wrapText="1"/>
    </xf>
    <xf numFmtId="43" fontId="2" fillId="0" borderId="3" xfId="18" applyFont="1" applyBorder="1" applyAlignment="1">
      <alignment wrapText="1"/>
    </xf>
    <xf numFmtId="43" fontId="2" fillId="0" borderId="5" xfId="18" applyFont="1" applyBorder="1" applyAlignment="1">
      <alignment horizontal="left" wrapText="1"/>
    </xf>
    <xf numFmtId="43" fontId="2" fillId="0" borderId="4" xfId="18" applyFont="1" applyBorder="1" applyAlignment="1">
      <alignment horizontal="left" wrapText="1"/>
    </xf>
    <xf numFmtId="43" fontId="2" fillId="0" borderId="2" xfId="1" applyNumberFormat="1" applyFont="1" applyBorder="1" applyAlignment="1">
      <alignment vertical="top" wrapText="1"/>
    </xf>
    <xf numFmtId="43" fontId="2" fillId="0" borderId="3" xfId="1" applyNumberFormat="1" applyFont="1" applyBorder="1" applyAlignment="1">
      <alignment vertical="top" wrapText="1"/>
    </xf>
    <xf numFmtId="43" fontId="2" fillId="0" borderId="6" xfId="39" applyFont="1" applyFill="1" applyBorder="1" applyAlignment="1">
      <alignment horizontal="right"/>
    </xf>
    <xf numFmtId="43" fontId="2" fillId="0" borderId="12" xfId="39" applyFont="1" applyFill="1" applyBorder="1" applyAlignment="1"/>
    <xf numFmtId="43" fontId="2" fillId="0" borderId="14" xfId="39" applyFont="1" applyFill="1" applyBorder="1" applyAlignment="1"/>
    <xf numFmtId="43" fontId="2" fillId="0" borderId="10" xfId="39" applyFont="1" applyFill="1" applyBorder="1" applyAlignment="1"/>
    <xf numFmtId="0" fontId="4" fillId="6" borderId="15" xfId="1" applyFont="1" applyFill="1" applyBorder="1" applyAlignment="1">
      <alignment horizontal="left" vertical="center" wrapText="1"/>
    </xf>
    <xf numFmtId="0" fontId="9" fillId="5" borderId="13" xfId="1" applyFont="1" applyFill="1" applyBorder="1" applyAlignment="1">
      <alignment horizontal="left" vertical="top" wrapText="1"/>
    </xf>
    <xf numFmtId="43" fontId="4" fillId="0" borderId="8" xfId="18" applyFont="1" applyBorder="1" applyAlignment="1">
      <alignment horizontal="right" vertical="top" wrapText="1"/>
    </xf>
    <xf numFmtId="0" fontId="32" fillId="0" borderId="0" xfId="0" applyFont="1"/>
    <xf numFmtId="0" fontId="33" fillId="0" borderId="0" xfId="0" applyFont="1"/>
    <xf numFmtId="43" fontId="9" fillId="0" borderId="10" xfId="0" applyNumberFormat="1" applyFont="1" applyBorder="1"/>
    <xf numFmtId="43" fontId="9" fillId="0" borderId="5" xfId="0" applyNumberFormat="1" applyFont="1" applyBorder="1" applyAlignment="1">
      <alignment horizontal="center" vertical="center"/>
    </xf>
    <xf numFmtId="43" fontId="9" fillId="0" borderId="6" xfId="0" applyNumberFormat="1" applyFont="1" applyBorder="1" applyAlignment="1">
      <alignment horizontal="center" vertical="center"/>
    </xf>
    <xf numFmtId="43" fontId="9" fillId="0" borderId="5" xfId="1" applyNumberFormat="1" applyFont="1" applyBorder="1" applyAlignment="1">
      <alignment horizontal="center" wrapText="1"/>
    </xf>
    <xf numFmtId="43" fontId="12" fillId="0" borderId="12" xfId="0" applyNumberFormat="1" applyFont="1" applyBorder="1" applyAlignment="1">
      <alignment horizontal="center" vertical="center"/>
    </xf>
    <xf numFmtId="43" fontId="9" fillId="0" borderId="4" xfId="0" applyNumberFormat="1" applyFont="1" applyBorder="1" applyAlignment="1">
      <alignment horizontal="center" vertical="center"/>
    </xf>
    <xf numFmtId="43" fontId="9" fillId="0" borderId="1" xfId="0" applyNumberFormat="1" applyFont="1" applyBorder="1" applyAlignment="1">
      <alignment horizontal="center"/>
    </xf>
    <xf numFmtId="43" fontId="9" fillId="0" borderId="14" xfId="0" applyNumberFormat="1" applyFont="1" applyBorder="1"/>
    <xf numFmtId="43" fontId="9" fillId="0" borderId="3" xfId="0" applyNumberFormat="1" applyFont="1" applyBorder="1"/>
    <xf numFmtId="43" fontId="9" fillId="0" borderId="3" xfId="0" applyNumberFormat="1" applyFont="1" applyBorder="1" applyAlignment="1">
      <alignment horizontal="center"/>
    </xf>
    <xf numFmtId="43" fontId="9" fillId="0" borderId="2" xfId="0" applyNumberFormat="1" applyFont="1" applyBorder="1" applyAlignment="1">
      <alignment horizontal="center"/>
    </xf>
    <xf numFmtId="43" fontId="9" fillId="0" borderId="11" xfId="0" applyNumberFormat="1" applyFont="1" applyBorder="1"/>
    <xf numFmtId="43" fontId="9" fillId="0" borderId="5" xfId="0" applyNumberFormat="1" applyFont="1" applyBorder="1" applyAlignment="1">
      <alignment horizontal="center"/>
    </xf>
    <xf numFmtId="43" fontId="9" fillId="0" borderId="6" xfId="0" applyNumberFormat="1" applyFont="1" applyBorder="1" applyAlignment="1">
      <alignment horizontal="center"/>
    </xf>
    <xf numFmtId="43" fontId="9" fillId="0" borderId="4" xfId="0" applyNumberFormat="1" applyFont="1" applyBorder="1" applyAlignment="1">
      <alignment horizontal="center"/>
    </xf>
    <xf numFmtId="43" fontId="9" fillId="0" borderId="1" xfId="0" applyNumberFormat="1" applyFont="1" applyBorder="1" applyAlignment="1">
      <alignment horizontal="center" wrapText="1"/>
    </xf>
    <xf numFmtId="43" fontId="9" fillId="0" borderId="15" xfId="0" applyNumberFormat="1" applyFont="1" applyBorder="1"/>
    <xf numFmtId="43" fontId="9" fillId="0" borderId="3" xfId="0" applyNumberFormat="1" applyFont="1" applyBorder="1" applyAlignment="1">
      <alignment horizontal="center" vertical="center"/>
    </xf>
    <xf numFmtId="43" fontId="9" fillId="0" borderId="2" xfId="0" applyNumberFormat="1" applyFont="1" applyBorder="1" applyAlignment="1">
      <alignment horizontal="center" vertical="center"/>
    </xf>
    <xf numFmtId="43" fontId="9" fillId="0" borderId="8" xfId="0" applyNumberFormat="1" applyFont="1" applyBorder="1" applyAlignment="1">
      <alignment horizontal="center" vertical="center"/>
    </xf>
    <xf numFmtId="43" fontId="9" fillId="0" borderId="6" xfId="0" applyNumberFormat="1" applyFont="1" applyBorder="1" applyAlignment="1">
      <alignment horizontal="center" vertical="center" wrapText="1"/>
    </xf>
    <xf numFmtId="43" fontId="9" fillId="0" borderId="12" xfId="0" applyNumberFormat="1" applyFont="1" applyBorder="1" applyAlignment="1">
      <alignment horizontal="center"/>
    </xf>
    <xf numFmtId="43" fontId="9" fillId="0" borderId="1" xfId="0" applyNumberFormat="1" applyFont="1" applyBorder="1" applyAlignment="1">
      <alignment horizontal="center" vertical="center" wrapText="1"/>
    </xf>
    <xf numFmtId="43" fontId="12" fillId="0" borderId="12" xfId="0" applyNumberFormat="1" applyFont="1" applyBorder="1" applyAlignment="1">
      <alignment horizontal="center"/>
    </xf>
    <xf numFmtId="43" fontId="9" fillId="0" borderId="5" xfId="0" applyNumberFormat="1" applyFont="1" applyBorder="1"/>
    <xf numFmtId="43" fontId="9" fillId="0" borderId="7" xfId="0" applyNumberFormat="1" applyFont="1" applyBorder="1" applyAlignment="1">
      <alignment wrapText="1"/>
    </xf>
    <xf numFmtId="49" fontId="9" fillId="0" borderId="0" xfId="0" applyNumberFormat="1" applyFont="1"/>
    <xf numFmtId="43" fontId="12" fillId="0" borderId="13" xfId="0" applyNumberFormat="1" applyFont="1" applyBorder="1" applyAlignment="1">
      <alignment horizontal="center" vertical="center" wrapText="1"/>
    </xf>
    <xf numFmtId="43" fontId="9" fillId="0" borderId="8" xfId="0" applyNumberFormat="1" applyFont="1" applyBorder="1" applyAlignment="1">
      <alignment horizontal="center" wrapText="1"/>
    </xf>
    <xf numFmtId="43" fontId="12" fillId="0" borderId="7" xfId="0" applyNumberFormat="1" applyFont="1" applyBorder="1" applyAlignment="1">
      <alignment horizontal="center" vertical="center" wrapText="1"/>
    </xf>
    <xf numFmtId="43" fontId="4" fillId="0" borderId="10" xfId="0" applyNumberFormat="1" applyFont="1" applyBorder="1"/>
    <xf numFmtId="43" fontId="4" fillId="0" borderId="14" xfId="0" applyNumberFormat="1" applyFont="1" applyBorder="1"/>
    <xf numFmtId="43" fontId="9" fillId="0" borderId="12" xfId="0" applyNumberFormat="1" applyFont="1" applyBorder="1"/>
    <xf numFmtId="43" fontId="9" fillId="0" borderId="5" xfId="1" applyNumberFormat="1" applyFont="1" applyBorder="1"/>
    <xf numFmtId="43" fontId="9" fillId="0" borderId="4" xfId="1" applyNumberFormat="1" applyFont="1" applyBorder="1" applyAlignment="1">
      <alignment horizontal="center"/>
    </xf>
    <xf numFmtId="43" fontId="9" fillId="0" borderId="4" xfId="0" applyNumberFormat="1" applyFont="1" applyBorder="1"/>
    <xf numFmtId="43" fontId="9" fillId="0" borderId="3" xfId="1" applyNumberFormat="1" applyFont="1" applyBorder="1"/>
    <xf numFmtId="43" fontId="9" fillId="0" borderId="6" xfId="1" applyNumberFormat="1" applyFont="1" applyBorder="1" applyAlignment="1">
      <alignment horizontal="center"/>
    </xf>
    <xf numFmtId="43" fontId="9" fillId="0" borderId="5" xfId="1" applyNumberFormat="1" applyFont="1" applyBorder="1" applyAlignment="1">
      <alignment horizontal="center"/>
    </xf>
    <xf numFmtId="43" fontId="9" fillId="0" borderId="1" xfId="1" applyNumberFormat="1" applyFont="1" applyBorder="1" applyAlignment="1">
      <alignment horizontal="center"/>
    </xf>
    <xf numFmtId="43" fontId="9" fillId="0" borderId="3" xfId="1" applyNumberFormat="1" applyFont="1" applyBorder="1" applyAlignment="1">
      <alignment horizontal="center"/>
    </xf>
    <xf numFmtId="43" fontId="9" fillId="0" borderId="5" xfId="1" applyNumberFormat="1" applyFont="1" applyBorder="1" applyAlignment="1">
      <alignment horizontal="center" vertical="center"/>
    </xf>
    <xf numFmtId="43" fontId="9" fillId="0" borderId="4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43" fontId="9" fillId="0" borderId="3" xfId="1" applyNumberFormat="1" applyFont="1" applyBorder="1" applyAlignment="1">
      <alignment horizontal="center" vertical="center" wrapText="1"/>
    </xf>
    <xf numFmtId="43" fontId="9" fillId="0" borderId="8" xfId="1" applyNumberFormat="1" applyFont="1" applyBorder="1" applyAlignment="1">
      <alignment horizontal="center" vertical="center" wrapText="1"/>
    </xf>
    <xf numFmtId="43" fontId="12" fillId="0" borderId="7" xfId="1" applyNumberFormat="1" applyFont="1" applyBorder="1" applyAlignment="1">
      <alignment horizontal="center" vertical="center" wrapText="1"/>
    </xf>
    <xf numFmtId="43" fontId="9" fillId="0" borderId="6" xfId="1" applyNumberFormat="1" applyFont="1" applyBorder="1" applyAlignment="1">
      <alignment horizontal="center" vertical="top" wrapText="1"/>
    </xf>
    <xf numFmtId="43" fontId="9" fillId="0" borderId="5" xfId="1" applyNumberFormat="1" applyFont="1" applyBorder="1" applyAlignment="1">
      <alignment horizontal="center" vertical="top"/>
    </xf>
    <xf numFmtId="43" fontId="9" fillId="0" borderId="10" xfId="1" applyNumberFormat="1" applyFont="1" applyBorder="1" applyAlignment="1">
      <alignment horizontal="center" vertical="top"/>
    </xf>
    <xf numFmtId="43" fontId="9" fillId="0" borderId="2" xfId="1" applyNumberFormat="1" applyFont="1" applyBorder="1" applyAlignment="1">
      <alignment horizontal="center" vertical="top" wrapText="1"/>
    </xf>
    <xf numFmtId="43" fontId="9" fillId="0" borderId="3" xfId="1" applyNumberFormat="1" applyFont="1" applyBorder="1" applyAlignment="1">
      <alignment horizontal="center" vertical="top"/>
    </xf>
    <xf numFmtId="43" fontId="9" fillId="0" borderId="14" xfId="1" applyNumberFormat="1" applyFont="1" applyBorder="1" applyAlignment="1">
      <alignment horizontal="center" vertical="top"/>
    </xf>
    <xf numFmtId="43" fontId="4" fillId="0" borderId="5" xfId="1" applyNumberFormat="1" applyFont="1" applyBorder="1" applyAlignment="1">
      <alignment horizontal="center" vertical="top" wrapText="1"/>
    </xf>
    <xf numFmtId="43" fontId="9" fillId="0" borderId="5" xfId="1" applyNumberFormat="1" applyFont="1" applyBorder="1" applyAlignment="1">
      <alignment horizontal="center" vertical="top" wrapText="1"/>
    </xf>
    <xf numFmtId="43" fontId="12" fillId="0" borderId="4" xfId="1" applyNumberFormat="1" applyFont="1" applyBorder="1" applyAlignment="1">
      <alignment horizontal="center" vertical="center" wrapText="1"/>
    </xf>
    <xf numFmtId="43" fontId="9" fillId="0" borderId="4" xfId="1" applyNumberFormat="1" applyFont="1" applyBorder="1" applyAlignment="1">
      <alignment horizontal="center" vertical="top" wrapText="1"/>
    </xf>
    <xf numFmtId="43" fontId="4" fillId="0" borderId="3" xfId="1" applyNumberFormat="1" applyFont="1" applyBorder="1" applyAlignment="1">
      <alignment horizontal="right" vertical="top" wrapText="1"/>
    </xf>
    <xf numFmtId="43" fontId="9" fillId="0" borderId="3" xfId="1" applyNumberFormat="1" applyFont="1" applyBorder="1" applyAlignment="1">
      <alignment horizontal="center" vertical="top" wrapText="1"/>
    </xf>
    <xf numFmtId="43" fontId="1" fillId="0" borderId="5" xfId="0" applyNumberFormat="1" applyFont="1" applyBorder="1" applyAlignment="1">
      <alignment horizontal="center"/>
    </xf>
    <xf numFmtId="43" fontId="1" fillId="0" borderId="4" xfId="0" applyNumberFormat="1" applyFont="1" applyBorder="1" applyAlignment="1">
      <alignment horizontal="center"/>
    </xf>
    <xf numFmtId="43" fontId="1" fillId="0" borderId="6" xfId="0" applyNumberFormat="1" applyFont="1" applyBorder="1" applyAlignment="1">
      <alignment horizontal="center"/>
    </xf>
    <xf numFmtId="43" fontId="1" fillId="0" borderId="3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/>
    <xf numFmtId="43" fontId="1" fillId="0" borderId="2" xfId="0" applyNumberFormat="1" applyFont="1" applyBorder="1" applyAlignment="1">
      <alignment horizontal="center"/>
    </xf>
    <xf numFmtId="43" fontId="1" fillId="0" borderId="6" xfId="0" applyNumberFormat="1" applyFont="1" applyBorder="1" applyAlignment="1">
      <alignment horizontal="center" vertical="center" wrapText="1"/>
    </xf>
    <xf numFmtId="43" fontId="1" fillId="0" borderId="7" xfId="0" applyNumberFormat="1" applyFont="1" applyBorder="1" applyAlignment="1">
      <alignment horizontal="center" vertical="center"/>
    </xf>
    <xf numFmtId="43" fontId="1" fillId="0" borderId="13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/>
    </xf>
    <xf numFmtId="43" fontId="1" fillId="0" borderId="11" xfId="0" applyNumberFormat="1" applyFont="1" applyBorder="1" applyAlignment="1">
      <alignment horizontal="center"/>
    </xf>
    <xf numFmtId="43" fontId="1" fillId="0" borderId="4" xfId="1" applyNumberFormat="1" applyFont="1" applyBorder="1" applyAlignment="1">
      <alignment horizontal="center" vertical="center" wrapText="1"/>
    </xf>
    <xf numFmtId="43" fontId="1" fillId="0" borderId="4" xfId="0" applyNumberFormat="1" applyFont="1" applyBorder="1"/>
    <xf numFmtId="43" fontId="23" fillId="0" borderId="8" xfId="6" applyNumberFormat="1" applyFont="1" applyBorder="1" applyAlignment="1">
      <alignment vertical="center" wrapText="1"/>
    </xf>
    <xf numFmtId="43" fontId="1" fillId="0" borderId="8" xfId="0" applyNumberFormat="1" applyFont="1" applyBorder="1" applyAlignment="1">
      <alignment horizontal="right"/>
    </xf>
    <xf numFmtId="43" fontId="1" fillId="0" borderId="8" xfId="39" applyFont="1" applyFill="1" applyBorder="1" applyAlignment="1">
      <alignment horizontal="right"/>
    </xf>
    <xf numFmtId="43" fontId="1" fillId="0" borderId="7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 wrapText="1"/>
    </xf>
    <xf numFmtId="43" fontId="1" fillId="0" borderId="2" xfId="0" applyNumberFormat="1" applyFont="1" applyBorder="1" applyAlignment="1">
      <alignment horizontal="center" vertical="center" wrapText="1"/>
    </xf>
    <xf numFmtId="43" fontId="1" fillId="0" borderId="15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vertical="center" wrapText="1"/>
    </xf>
    <xf numFmtId="43" fontId="44" fillId="0" borderId="4" xfId="0" applyNumberFormat="1" applyFont="1" applyBorder="1" applyAlignment="1">
      <alignment horizontal="right"/>
    </xf>
    <xf numFmtId="43" fontId="1" fillId="0" borderId="8" xfId="0" applyNumberFormat="1" applyFont="1" applyBorder="1" applyAlignment="1">
      <alignment horizontal="left" vertical="center" wrapText="1"/>
    </xf>
    <xf numFmtId="43" fontId="1" fillId="0" borderId="10" xfId="0" applyNumberFormat="1" applyFont="1" applyBorder="1" applyAlignment="1">
      <alignment horizontal="center"/>
    </xf>
    <xf numFmtId="43" fontId="1" fillId="0" borderId="5" xfId="1" applyNumberFormat="1" applyFont="1" applyBorder="1" applyAlignment="1">
      <alignment horizontal="center" vertical="top" wrapText="1"/>
    </xf>
    <xf numFmtId="43" fontId="1" fillId="0" borderId="12" xfId="0" applyNumberFormat="1" applyFont="1" applyBorder="1" applyAlignment="1">
      <alignment horizontal="center"/>
    </xf>
    <xf numFmtId="43" fontId="1" fillId="0" borderId="4" xfId="1" applyNumberFormat="1" applyFont="1" applyBorder="1" applyAlignment="1">
      <alignment horizontal="center" vertical="top" wrapText="1"/>
    </xf>
    <xf numFmtId="43" fontId="1" fillId="0" borderId="15" xfId="0" applyNumberFormat="1" applyFont="1" applyBorder="1"/>
    <xf numFmtId="43" fontId="1" fillId="0" borderId="3" xfId="0" applyNumberFormat="1" applyFont="1" applyBorder="1" applyAlignment="1">
      <alignment horizontal="center"/>
    </xf>
    <xf numFmtId="43" fontId="1" fillId="0" borderId="15" xfId="0" applyNumberFormat="1" applyFont="1" applyBorder="1" applyAlignment="1">
      <alignment horizontal="center"/>
    </xf>
    <xf numFmtId="43" fontId="1" fillId="0" borderId="3" xfId="1" applyNumberFormat="1" applyFont="1" applyBorder="1" applyAlignment="1">
      <alignment horizontal="center" vertical="top" wrapText="1"/>
    </xf>
    <xf numFmtId="43" fontId="4" fillId="0" borderId="10" xfId="0" applyNumberFormat="1" applyFont="1" applyBorder="1" applyAlignment="1">
      <alignment vertical="center"/>
    </xf>
    <xf numFmtId="43" fontId="4" fillId="0" borderId="14" xfId="0" applyNumberFormat="1" applyFont="1" applyBorder="1" applyAlignment="1">
      <alignment vertical="center"/>
    </xf>
    <xf numFmtId="43" fontId="9" fillId="0" borderId="2" xfId="1" applyNumberFormat="1" applyFont="1" applyBorder="1" applyAlignment="1">
      <alignment horizontal="center" vertical="center" wrapText="1"/>
    </xf>
    <xf numFmtId="43" fontId="9" fillId="0" borderId="9" xfId="0" applyNumberFormat="1" applyFont="1" applyBorder="1" applyAlignment="1">
      <alignment horizontal="left" vertical="center" wrapText="1"/>
    </xf>
    <xf numFmtId="43" fontId="1" fillId="0" borderId="8" xfId="18" applyFont="1" applyFill="1" applyBorder="1" applyAlignment="1">
      <alignment horizontal="right"/>
    </xf>
    <xf numFmtId="43" fontId="4" fillId="0" borderId="5" xfId="1" applyNumberFormat="1" applyFont="1" applyBorder="1" applyAlignment="1">
      <alignment vertical="center"/>
    </xf>
    <xf numFmtId="43" fontId="12" fillId="0" borderId="4" xfId="1" applyNumberFormat="1" applyFont="1" applyBorder="1" applyAlignment="1">
      <alignment horizontal="center" vertical="center"/>
    </xf>
    <xf numFmtId="43" fontId="9" fillId="0" borderId="6" xfId="1" applyNumberFormat="1" applyFont="1" applyBorder="1" applyAlignment="1">
      <alignment horizontal="center" wrapText="1"/>
    </xf>
    <xf numFmtId="43" fontId="4" fillId="0" borderId="3" xfId="1" applyNumberFormat="1" applyFont="1" applyBorder="1" applyAlignment="1">
      <alignment vertical="center"/>
    </xf>
    <xf numFmtId="43" fontId="9" fillId="0" borderId="8" xfId="1" applyNumberFormat="1" applyFont="1" applyBorder="1" applyAlignment="1">
      <alignment vertical="center" wrapText="1"/>
    </xf>
    <xf numFmtId="43" fontId="4" fillId="0" borderId="6" xfId="1" applyNumberFormat="1" applyFont="1" applyBorder="1" applyAlignment="1">
      <alignment vertical="center"/>
    </xf>
    <xf numFmtId="43" fontId="12" fillId="0" borderId="1" xfId="1" applyNumberFormat="1" applyFont="1" applyBorder="1" applyAlignment="1">
      <alignment horizontal="center" vertical="center"/>
    </xf>
    <xf numFmtId="43" fontId="9" fillId="0" borderId="7" xfId="1" applyNumberFormat="1" applyFont="1" applyBorder="1" applyAlignment="1">
      <alignment wrapText="1"/>
    </xf>
    <xf numFmtId="43" fontId="43" fillId="0" borderId="8" xfId="12" applyFont="1" applyFill="1" applyBorder="1" applyAlignment="1">
      <alignment horizontal="center" vertical="center" wrapText="1"/>
    </xf>
    <xf numFmtId="43" fontId="1" fillId="0" borderId="8" xfId="0" applyNumberFormat="1" applyFont="1" applyBorder="1" applyAlignment="1">
      <alignment horizontal="center" vertical="center"/>
    </xf>
    <xf numFmtId="43" fontId="43" fillId="0" borderId="5" xfId="12" applyFont="1" applyFill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wrapText="1"/>
    </xf>
    <xf numFmtId="43" fontId="1" fillId="0" borderId="4" xfId="0" applyNumberFormat="1" applyFont="1" applyBorder="1" applyAlignment="1">
      <alignment horizontal="center" wrapText="1"/>
    </xf>
    <xf numFmtId="43" fontId="1" fillId="0" borderId="12" xfId="0" applyNumberFormat="1" applyFont="1" applyBorder="1"/>
    <xf numFmtId="43" fontId="1" fillId="0" borderId="3" xfId="0" applyNumberFormat="1" applyFont="1" applyBorder="1" applyAlignment="1">
      <alignment horizontal="center" wrapText="1"/>
    </xf>
    <xf numFmtId="43" fontId="1" fillId="0" borderId="10" xfId="0" applyNumberFormat="1" applyFont="1" applyBorder="1" applyAlignment="1">
      <alignment horizontal="center" wrapText="1"/>
    </xf>
    <xf numFmtId="43" fontId="1" fillId="0" borderId="6" xfId="0" applyNumberFormat="1" applyFont="1" applyBorder="1" applyAlignment="1">
      <alignment horizontal="center" wrapText="1"/>
    </xf>
    <xf numFmtId="43" fontId="1" fillId="0" borderId="14" xfId="0" applyNumberFormat="1" applyFont="1" applyBorder="1" applyAlignment="1">
      <alignment horizontal="center" wrapText="1"/>
    </xf>
    <xf numFmtId="43" fontId="1" fillId="0" borderId="2" xfId="0" applyNumberFormat="1" applyFont="1" applyBorder="1" applyAlignment="1">
      <alignment horizontal="center" wrapText="1"/>
    </xf>
    <xf numFmtId="43" fontId="1" fillId="0" borderId="12" xfId="12" applyFont="1" applyFill="1" applyBorder="1" applyAlignment="1">
      <alignment horizontal="right"/>
    </xf>
    <xf numFmtId="43" fontId="1" fillId="0" borderId="7" xfId="0" applyNumberFormat="1" applyFont="1" applyBorder="1" applyAlignment="1">
      <alignment horizontal="center" wrapText="1"/>
    </xf>
    <xf numFmtId="43" fontId="1" fillId="0" borderId="8" xfId="0" applyNumberFormat="1" applyFont="1" applyBorder="1" applyAlignment="1">
      <alignment horizontal="center" wrapText="1"/>
    </xf>
    <xf numFmtId="43" fontId="1" fillId="0" borderId="1" xfId="0" applyNumberFormat="1" applyFont="1" applyBorder="1" applyAlignment="1">
      <alignment horizontal="center" wrapText="1"/>
    </xf>
    <xf numFmtId="43" fontId="1" fillId="0" borderId="5" xfId="0" applyNumberFormat="1" applyFont="1" applyBorder="1" applyAlignment="1">
      <alignment horizontal="center" vertical="center"/>
    </xf>
    <xf numFmtId="43" fontId="1" fillId="0" borderId="8" xfId="0" applyNumberFormat="1" applyFont="1" applyBorder="1" applyAlignment="1">
      <alignment horizontal="center" vertical="center" wrapText="1"/>
    </xf>
    <xf numFmtId="43" fontId="1" fillId="0" borderId="11" xfId="0" applyNumberFormat="1" applyFont="1" applyBorder="1" applyAlignment="1">
      <alignment horizontal="center" wrapText="1"/>
    </xf>
    <xf numFmtId="43" fontId="1" fillId="0" borderId="13" xfId="0" applyNumberFormat="1" applyFont="1" applyBorder="1" applyAlignment="1">
      <alignment horizontal="center" wrapText="1"/>
    </xf>
    <xf numFmtId="43" fontId="1" fillId="0" borderId="14" xfId="0" applyNumberFormat="1" applyFont="1" applyBorder="1" applyAlignment="1">
      <alignment wrapText="1"/>
    </xf>
    <xf numFmtId="43" fontId="19" fillId="0" borderId="6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right" vertical="top" wrapText="1"/>
    </xf>
    <xf numFmtId="43" fontId="4" fillId="0" borderId="0" xfId="0" applyNumberFormat="1" applyFont="1" applyAlignment="1">
      <alignment horizontal="left" vertical="top" wrapText="1"/>
    </xf>
    <xf numFmtId="43" fontId="4" fillId="0" borderId="0" xfId="0" applyNumberFormat="1" applyFont="1" applyAlignment="1">
      <alignment horizontal="center" vertical="top" wrapText="1"/>
    </xf>
    <xf numFmtId="43" fontId="2" fillId="0" borderId="11" xfId="0" applyNumberFormat="1" applyFont="1" applyBorder="1" applyAlignment="1">
      <alignment horizontal="left" vertical="center"/>
    </xf>
    <xf numFmtId="43" fontId="4" fillId="0" borderId="11" xfId="0" applyNumberFormat="1" applyFont="1" applyBorder="1" applyAlignment="1">
      <alignment horizontal="left" vertical="center"/>
    </xf>
    <xf numFmtId="43" fontId="1" fillId="5" borderId="5" xfId="0" applyNumberFormat="1" applyFont="1" applyFill="1" applyBorder="1" applyAlignment="1">
      <alignment horizontal="center" vertical="center" wrapText="1"/>
    </xf>
    <xf numFmtId="43" fontId="1" fillId="5" borderId="4" xfId="0" applyNumberFormat="1" applyFont="1" applyFill="1" applyBorder="1" applyAlignment="1">
      <alignment horizontal="center" vertical="center" wrapText="1"/>
    </xf>
    <xf numFmtId="43" fontId="6" fillId="5" borderId="10" xfId="0" applyNumberFormat="1" applyFont="1" applyFill="1" applyBorder="1" applyAlignment="1">
      <alignment horizontal="center" vertical="center" wrapText="1"/>
    </xf>
    <xf numFmtId="43" fontId="6" fillId="5" borderId="12" xfId="0" applyNumberFormat="1" applyFont="1" applyFill="1" applyBorder="1" applyAlignment="1">
      <alignment horizontal="center" vertical="center" wrapText="1"/>
    </xf>
    <xf numFmtId="43" fontId="6" fillId="5" borderId="14" xfId="0" applyNumberFormat="1" applyFont="1" applyFill="1" applyBorder="1" applyAlignment="1">
      <alignment horizontal="center" vertical="center" wrapText="1"/>
    </xf>
    <xf numFmtId="43" fontId="2" fillId="0" borderId="0" xfId="0" applyNumberFormat="1" applyFont="1" applyAlignment="1">
      <alignment horizontal="left" vertical="center"/>
    </xf>
    <xf numFmtId="43" fontId="2" fillId="0" borderId="0" xfId="0" applyNumberFormat="1" applyFont="1" applyAlignment="1">
      <alignment horizontal="center" vertical="center"/>
    </xf>
    <xf numFmtId="43" fontId="2" fillId="0" borderId="0" xfId="0" applyNumberFormat="1" applyFont="1" applyAlignment="1">
      <alignment horizontal="right" vertical="center"/>
    </xf>
    <xf numFmtId="43" fontId="9" fillId="0" borderId="5" xfId="0" applyNumberFormat="1" applyFont="1" applyBorder="1" applyAlignment="1">
      <alignment horizontal="center" vertical="center" wrapText="1"/>
    </xf>
    <xf numFmtId="43" fontId="9" fillId="0" borderId="4" xfId="0" applyNumberFormat="1" applyFont="1" applyBorder="1" applyAlignment="1">
      <alignment horizontal="center" vertical="center" wrapText="1"/>
    </xf>
    <xf numFmtId="43" fontId="9" fillId="0" borderId="3" xfId="0" applyNumberFormat="1" applyFont="1" applyBorder="1" applyAlignment="1">
      <alignment horizontal="center" vertical="center" wrapText="1"/>
    </xf>
    <xf numFmtId="43" fontId="9" fillId="0" borderId="5" xfId="0" applyNumberFormat="1" applyFont="1" applyBorder="1" applyAlignment="1">
      <alignment horizontal="center"/>
    </xf>
    <xf numFmtId="43" fontId="8" fillId="0" borderId="5" xfId="0" applyNumberFormat="1" applyFont="1" applyBorder="1"/>
    <xf numFmtId="43" fontId="4" fillId="0" borderId="0" xfId="0" applyNumberFormat="1" applyFont="1"/>
    <xf numFmtId="43" fontId="0" fillId="0" borderId="0" xfId="0" applyNumberFormat="1"/>
    <xf numFmtId="43" fontId="0" fillId="0" borderId="0" xfId="0" applyNumberFormat="1" applyAlignment="1">
      <alignment horizontal="right" vertical="center"/>
    </xf>
    <xf numFmtId="43" fontId="0" fillId="0" borderId="0" xfId="0" applyNumberFormat="1" applyAlignment="1">
      <alignment horizontal="left" vertical="center"/>
    </xf>
    <xf numFmtId="43" fontId="9" fillId="0" borderId="7" xfId="0" applyNumberFormat="1" applyFont="1" applyBorder="1" applyAlignment="1">
      <alignment horizontal="center"/>
    </xf>
    <xf numFmtId="43" fontId="9" fillId="0" borderId="9" xfId="0" applyNumberFormat="1" applyFont="1" applyBorder="1" applyAlignment="1">
      <alignment horizontal="center"/>
    </xf>
    <xf numFmtId="43" fontId="9" fillId="0" borderId="13" xfId="0" applyNumberFormat="1" applyFont="1" applyBorder="1" applyAlignment="1">
      <alignment horizontal="center"/>
    </xf>
    <xf numFmtId="43" fontId="0" fillId="0" borderId="0" xfId="0" applyNumberFormat="1" applyAlignment="1">
      <alignment horizontal="center" vertical="center"/>
    </xf>
    <xf numFmtId="43" fontId="9" fillId="0" borderId="5" xfId="1" applyNumberFormat="1" applyFont="1" applyBorder="1" applyAlignment="1">
      <alignment horizontal="center" vertical="center" wrapText="1"/>
    </xf>
    <xf numFmtId="43" fontId="8" fillId="0" borderId="4" xfId="0" applyNumberFormat="1" applyFont="1" applyBorder="1" applyAlignment="1">
      <alignment horizontal="center" vertical="center" wrapText="1"/>
    </xf>
    <xf numFmtId="43" fontId="8" fillId="0" borderId="3" xfId="0" applyNumberFormat="1" applyFont="1" applyBorder="1" applyAlignment="1">
      <alignment horizontal="center" vertical="center" wrapText="1"/>
    </xf>
    <xf numFmtId="43" fontId="2" fillId="0" borderId="11" xfId="0" applyNumberFormat="1" applyFont="1" applyBorder="1" applyAlignment="1">
      <alignment horizontal="left" vertical="center" wrapText="1"/>
    </xf>
    <xf numFmtId="43" fontId="0" fillId="0" borderId="11" xfId="0" applyNumberFormat="1" applyBorder="1"/>
    <xf numFmtId="43" fontId="4" fillId="0" borderId="0" xfId="1" applyNumberFormat="1" applyFont="1" applyAlignment="1">
      <alignment horizontal="center" wrapText="1"/>
    </xf>
    <xf numFmtId="43" fontId="46" fillId="0" borderId="0" xfId="0" applyNumberFormat="1" applyFont="1" applyAlignment="1">
      <alignment horizontal="left" vertical="center" wrapText="1"/>
    </xf>
    <xf numFmtId="43" fontId="2" fillId="0" borderId="0" xfId="0" applyNumberFormat="1" applyFont="1" applyAlignment="1">
      <alignment horizontal="left" vertical="center" wrapText="1"/>
    </xf>
    <xf numFmtId="43" fontId="9" fillId="0" borderId="5" xfId="1" applyNumberFormat="1" applyFont="1" applyBorder="1" applyAlignment="1">
      <alignment horizontal="center" wrapText="1"/>
    </xf>
    <xf numFmtId="43" fontId="9" fillId="0" borderId="4" xfId="1" applyNumberFormat="1" applyFont="1" applyBorder="1" applyAlignment="1">
      <alignment horizontal="center" wrapText="1"/>
    </xf>
    <xf numFmtId="43" fontId="9" fillId="0" borderId="3" xfId="1" applyNumberFormat="1" applyFont="1" applyBorder="1" applyAlignment="1">
      <alignment horizontal="center" wrapText="1"/>
    </xf>
    <xf numFmtId="43" fontId="4" fillId="0" borderId="0" xfId="0" applyNumberFormat="1" applyFont="1" applyAlignment="1">
      <alignment horizontal="left"/>
    </xf>
    <xf numFmtId="43" fontId="0" fillId="0" borderId="11" xfId="0" applyNumberFormat="1" applyBorder="1" applyAlignment="1">
      <alignment horizontal="left" vertical="center" wrapText="1"/>
    </xf>
    <xf numFmtId="43" fontId="9" fillId="0" borderId="6" xfId="0" applyNumberFormat="1" applyFont="1" applyBorder="1" applyAlignment="1">
      <alignment horizontal="center" vertical="center"/>
    </xf>
    <xf numFmtId="43" fontId="9" fillId="0" borderId="11" xfId="0" applyNumberFormat="1" applyFont="1" applyBorder="1" applyAlignment="1">
      <alignment horizontal="center" vertical="center"/>
    </xf>
    <xf numFmtId="43" fontId="9" fillId="0" borderId="10" xfId="0" applyNumberFormat="1" applyFont="1" applyBorder="1" applyAlignment="1">
      <alignment horizontal="center" vertical="center"/>
    </xf>
    <xf numFmtId="43" fontId="9" fillId="0" borderId="7" xfId="0" applyNumberFormat="1" applyFont="1" applyBorder="1" applyAlignment="1">
      <alignment horizontal="center" vertical="center"/>
    </xf>
    <xf numFmtId="43" fontId="9" fillId="0" borderId="9" xfId="0" applyNumberFormat="1" applyFont="1" applyBorder="1" applyAlignment="1">
      <alignment horizontal="center" vertical="center"/>
    </xf>
    <xf numFmtId="43" fontId="9" fillId="0" borderId="13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/>
    </xf>
    <xf numFmtId="43" fontId="4" fillId="0" borderId="0" xfId="0" applyNumberFormat="1" applyFont="1" applyAlignment="1">
      <alignment horizontal="center" vertical="center"/>
    </xf>
    <xf numFmtId="43" fontId="4" fillId="0" borderId="0" xfId="0" applyNumberFormat="1" applyFont="1" applyAlignment="1">
      <alignment horizontal="right" vertical="center"/>
    </xf>
    <xf numFmtId="43" fontId="9" fillId="0" borderId="2" xfId="0" applyNumberFormat="1" applyFont="1" applyBorder="1" applyAlignment="1">
      <alignment horizontal="center" vertical="center"/>
    </xf>
    <xf numFmtId="43" fontId="9" fillId="0" borderId="15" xfId="0" applyNumberFormat="1" applyFont="1" applyBorder="1" applyAlignment="1">
      <alignment horizontal="center" vertical="center"/>
    </xf>
    <xf numFmtId="43" fontId="9" fillId="0" borderId="14" xfId="0" applyNumberFormat="1" applyFont="1" applyBorder="1" applyAlignment="1">
      <alignment horizontal="center" vertical="center"/>
    </xf>
    <xf numFmtId="43" fontId="12" fillId="0" borderId="10" xfId="0" applyNumberFormat="1" applyFont="1" applyBorder="1" applyAlignment="1">
      <alignment horizontal="center" vertical="center" wrapText="1"/>
    </xf>
    <xf numFmtId="43" fontId="12" fillId="0" borderId="12" xfId="0" applyNumberFormat="1" applyFont="1" applyBorder="1" applyAlignment="1">
      <alignment horizontal="center" vertical="center"/>
    </xf>
    <xf numFmtId="43" fontId="12" fillId="0" borderId="14" xfId="0" applyNumberFormat="1" applyFont="1" applyBorder="1" applyAlignment="1">
      <alignment horizontal="center" vertical="center"/>
    </xf>
    <xf numFmtId="43" fontId="0" fillId="0" borderId="4" xfId="0" applyNumberFormat="1" applyBorder="1" applyAlignment="1">
      <alignment horizontal="center" vertical="center" wrapText="1"/>
    </xf>
    <xf numFmtId="43" fontId="0" fillId="0" borderId="3" xfId="0" applyNumberFormat="1" applyBorder="1" applyAlignment="1">
      <alignment horizontal="center" vertical="center" wrapText="1"/>
    </xf>
    <xf numFmtId="43" fontId="12" fillId="0" borderId="11" xfId="0" applyNumberFormat="1" applyFont="1" applyBorder="1" applyAlignment="1">
      <alignment horizontal="center" vertical="center" wrapText="1"/>
    </xf>
    <xf numFmtId="43" fontId="12" fillId="0" borderId="15" xfId="0" applyNumberFormat="1" applyFont="1" applyBorder="1" applyAlignment="1">
      <alignment horizontal="center" vertical="center" wrapText="1"/>
    </xf>
    <xf numFmtId="43" fontId="2" fillId="0" borderId="0" xfId="0" applyNumberFormat="1" applyFont="1" applyAlignment="1">
      <alignment horizontal="center"/>
    </xf>
    <xf numFmtId="43" fontId="4" fillId="0" borderId="0" xfId="0" applyNumberFormat="1" applyFont="1" applyAlignment="1">
      <alignment horizontal="center"/>
    </xf>
    <xf numFmtId="43" fontId="36" fillId="0" borderId="0" xfId="0" applyNumberFormat="1" applyFont="1" applyAlignment="1">
      <alignment horizontal="left" vertical="center" wrapText="1"/>
    </xf>
    <xf numFmtId="43" fontId="9" fillId="0" borderId="6" xfId="0" applyNumberFormat="1" applyFont="1" applyBorder="1" applyAlignment="1">
      <alignment horizontal="center" vertical="center" wrapText="1"/>
    </xf>
    <xf numFmtId="43" fontId="0" fillId="0" borderId="1" xfId="0" applyNumberFormat="1" applyBorder="1" applyAlignment="1">
      <alignment horizontal="center" vertical="center" wrapText="1"/>
    </xf>
    <xf numFmtId="43" fontId="0" fillId="0" borderId="2" xfId="0" applyNumberFormat="1" applyBorder="1" applyAlignment="1">
      <alignment horizontal="center" vertical="center" wrapText="1"/>
    </xf>
    <xf numFmtId="43" fontId="12" fillId="0" borderId="12" xfId="0" applyNumberFormat="1" applyFont="1" applyBorder="1" applyAlignment="1">
      <alignment horizontal="center" vertical="center" wrapText="1"/>
    </xf>
    <xf numFmtId="43" fontId="12" fillId="0" borderId="14" xfId="0" applyNumberFormat="1" applyFont="1" applyBorder="1" applyAlignment="1">
      <alignment horizontal="center" vertical="center" wrapText="1"/>
    </xf>
    <xf numFmtId="43" fontId="12" fillId="0" borderId="10" xfId="0" applyNumberFormat="1" applyFont="1" applyBorder="1" applyAlignment="1">
      <alignment horizontal="center" vertical="center"/>
    </xf>
    <xf numFmtId="43" fontId="0" fillId="0" borderId="12" xfId="0" applyNumberFormat="1" applyBorder="1" applyAlignment="1">
      <alignment horizontal="center" vertical="center"/>
    </xf>
    <xf numFmtId="43" fontId="0" fillId="0" borderId="14" xfId="0" applyNumberFormat="1" applyBorder="1" applyAlignment="1">
      <alignment horizontal="center" vertical="center"/>
    </xf>
    <xf numFmtId="43" fontId="12" fillId="0" borderId="5" xfId="0" applyNumberFormat="1" applyFont="1" applyBorder="1" applyAlignment="1">
      <alignment horizontal="center" vertical="center"/>
    </xf>
    <xf numFmtId="43" fontId="12" fillId="0" borderId="3" xfId="0" applyNumberFormat="1" applyFont="1" applyBorder="1" applyAlignment="1">
      <alignment horizontal="center" vertical="center"/>
    </xf>
    <xf numFmtId="43" fontId="9" fillId="0" borderId="3" xfId="1" applyNumberFormat="1" applyFont="1" applyBorder="1" applyAlignment="1">
      <alignment horizontal="center" vertical="center" wrapText="1"/>
    </xf>
    <xf numFmtId="43" fontId="9" fillId="0" borderId="1" xfId="0" applyNumberFormat="1" applyFont="1" applyBorder="1" applyAlignment="1">
      <alignment horizontal="center" vertical="center" wrapText="1"/>
    </xf>
    <xf numFmtId="43" fontId="9" fillId="0" borderId="2" xfId="0" applyNumberFormat="1" applyFont="1" applyBorder="1" applyAlignment="1">
      <alignment horizontal="center" vertical="center" wrapText="1"/>
    </xf>
    <xf numFmtId="43" fontId="9" fillId="0" borderId="4" xfId="1" applyNumberFormat="1" applyFont="1" applyBorder="1" applyAlignment="1">
      <alignment horizontal="center" vertical="center" wrapText="1"/>
    </xf>
    <xf numFmtId="43" fontId="12" fillId="0" borderId="4" xfId="0" applyNumberFormat="1" applyFont="1" applyBorder="1" applyAlignment="1">
      <alignment horizontal="center" vertical="center"/>
    </xf>
    <xf numFmtId="43" fontId="9" fillId="0" borderId="7" xfId="1" applyNumberFormat="1" applyFont="1" applyBorder="1" applyAlignment="1">
      <alignment horizontal="center"/>
    </xf>
    <xf numFmtId="43" fontId="9" fillId="0" borderId="9" xfId="1" applyNumberFormat="1" applyFont="1" applyBorder="1" applyAlignment="1">
      <alignment horizontal="center"/>
    </xf>
    <xf numFmtId="43" fontId="9" fillId="0" borderId="13" xfId="1" applyNumberFormat="1" applyFont="1" applyBorder="1" applyAlignment="1">
      <alignment horizontal="center"/>
    </xf>
    <xf numFmtId="43" fontId="9" fillId="0" borderId="4" xfId="1" applyNumberFormat="1" applyFont="1" applyBorder="1" applyAlignment="1">
      <alignment horizontal="center" vertical="center"/>
    </xf>
    <xf numFmtId="43" fontId="9" fillId="0" borderId="3" xfId="1" applyNumberFormat="1" applyFont="1" applyBorder="1" applyAlignment="1">
      <alignment horizontal="center" vertical="center"/>
    </xf>
    <xf numFmtId="43" fontId="9" fillId="0" borderId="6" xfId="1" applyNumberFormat="1" applyFont="1" applyBorder="1" applyAlignment="1">
      <alignment horizontal="center" vertical="center" wrapText="1"/>
    </xf>
    <xf numFmtId="43" fontId="9" fillId="0" borderId="10" xfId="1" applyNumberFormat="1" applyFont="1" applyBorder="1" applyAlignment="1">
      <alignment horizontal="center" vertical="center" wrapText="1"/>
    </xf>
    <xf numFmtId="43" fontId="9" fillId="0" borderId="1" xfId="1" applyNumberFormat="1" applyFont="1" applyBorder="1" applyAlignment="1">
      <alignment horizontal="center" vertical="center" wrapText="1"/>
    </xf>
    <xf numFmtId="43" fontId="9" fillId="0" borderId="12" xfId="1" applyNumberFormat="1" applyFont="1" applyBorder="1" applyAlignment="1">
      <alignment horizontal="center" vertical="center" wrapText="1"/>
    </xf>
    <xf numFmtId="43" fontId="9" fillId="0" borderId="2" xfId="1" applyNumberFormat="1" applyFont="1" applyBorder="1" applyAlignment="1">
      <alignment horizontal="center" vertical="center" wrapText="1"/>
    </xf>
    <xf numFmtId="43" fontId="9" fillId="0" borderId="14" xfId="1" applyNumberFormat="1" applyFont="1" applyBorder="1" applyAlignment="1">
      <alignment horizontal="center" vertical="center" wrapText="1"/>
    </xf>
    <xf numFmtId="43" fontId="9" fillId="0" borderId="7" xfId="1" applyNumberFormat="1" applyFont="1" applyBorder="1" applyAlignment="1">
      <alignment horizontal="center" vertical="center" wrapText="1"/>
    </xf>
    <xf numFmtId="43" fontId="9" fillId="0" borderId="13" xfId="1" applyNumberFormat="1" applyFont="1" applyBorder="1" applyAlignment="1">
      <alignment horizontal="center" vertical="center" wrapText="1"/>
    </xf>
    <xf numFmtId="43" fontId="23" fillId="0" borderId="6" xfId="1" applyNumberFormat="1" applyFont="1" applyBorder="1" applyAlignment="1">
      <alignment horizontal="center" vertical="center"/>
    </xf>
    <xf numFmtId="43" fontId="23" fillId="0" borderId="11" xfId="1" applyNumberFormat="1" applyFont="1" applyBorder="1" applyAlignment="1">
      <alignment horizontal="center" vertical="center"/>
    </xf>
    <xf numFmtId="43" fontId="23" fillId="0" borderId="10" xfId="1" applyNumberFormat="1" applyFont="1" applyBorder="1" applyAlignment="1">
      <alignment horizontal="center" vertical="center"/>
    </xf>
    <xf numFmtId="43" fontId="23" fillId="0" borderId="2" xfId="1" applyNumberFormat="1" applyFont="1" applyBorder="1" applyAlignment="1">
      <alignment horizontal="center" vertical="center"/>
    </xf>
    <xf numFmtId="43" fontId="23" fillId="0" borderId="15" xfId="1" applyNumberFormat="1" applyFont="1" applyBorder="1" applyAlignment="1">
      <alignment horizontal="center" vertical="center"/>
    </xf>
    <xf numFmtId="43" fontId="23" fillId="0" borderId="14" xfId="1" applyNumberFormat="1" applyFont="1" applyBorder="1" applyAlignment="1">
      <alignment horizontal="center" vertical="center"/>
    </xf>
    <xf numFmtId="43" fontId="12" fillId="0" borderId="5" xfId="1" applyNumberFormat="1" applyFont="1" applyBorder="1" applyAlignment="1">
      <alignment horizontal="center" vertical="center"/>
    </xf>
    <xf numFmtId="43" fontId="12" fillId="0" borderId="3" xfId="1" applyNumberFormat="1" applyFont="1" applyBorder="1" applyAlignment="1">
      <alignment horizontal="center" vertical="center"/>
    </xf>
    <xf numFmtId="43" fontId="12" fillId="0" borderId="6" xfId="1" applyNumberFormat="1" applyFont="1" applyBorder="1" applyAlignment="1">
      <alignment horizontal="center" vertical="center"/>
    </xf>
    <xf numFmtId="43" fontId="12" fillId="0" borderId="2" xfId="1" applyNumberFormat="1" applyFont="1" applyBorder="1" applyAlignment="1">
      <alignment horizontal="center" vertical="center"/>
    </xf>
    <xf numFmtId="43" fontId="2" fillId="0" borderId="11" xfId="0" applyNumberFormat="1" applyFont="1" applyBorder="1"/>
    <xf numFmtId="43" fontId="4" fillId="0" borderId="11" xfId="0" applyNumberFormat="1" applyFont="1" applyBorder="1"/>
    <xf numFmtId="43" fontId="9" fillId="0" borderId="8" xfId="0" applyNumberFormat="1" applyFont="1" applyBorder="1" applyAlignment="1">
      <alignment horizontal="center"/>
    </xf>
    <xf numFmtId="43" fontId="18" fillId="0" borderId="13" xfId="0" applyNumberFormat="1" applyFont="1" applyBorder="1"/>
    <xf numFmtId="43" fontId="9" fillId="0" borderId="7" xfId="0" applyNumberFormat="1" applyFont="1" applyBorder="1" applyAlignment="1">
      <alignment horizontal="center" wrapText="1"/>
    </xf>
    <xf numFmtId="43" fontId="9" fillId="0" borderId="9" xfId="0" applyNumberFormat="1" applyFont="1" applyBorder="1" applyAlignment="1">
      <alignment horizontal="center" wrapText="1"/>
    </xf>
    <xf numFmtId="43" fontId="9" fillId="0" borderId="13" xfId="0" applyNumberFormat="1" applyFont="1" applyBorder="1" applyAlignment="1">
      <alignment horizontal="center" wrapText="1"/>
    </xf>
    <xf numFmtId="43" fontId="18" fillId="0" borderId="9" xfId="0" applyNumberFormat="1" applyFont="1" applyBorder="1" applyAlignment="1">
      <alignment horizontal="center" vertical="center"/>
    </xf>
    <xf numFmtId="43" fontId="18" fillId="0" borderId="13" xfId="0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top" wrapText="1"/>
    </xf>
    <xf numFmtId="0" fontId="22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/>
    </xf>
    <xf numFmtId="43" fontId="29" fillId="0" borderId="0" xfId="1" applyNumberFormat="1" applyFont="1" applyAlignment="1">
      <alignment horizontal="center" vertical="center"/>
    </xf>
    <xf numFmtId="43" fontId="9" fillId="0" borderId="5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4" fillId="0" borderId="12" xfId="1" applyFont="1" applyBorder="1" applyAlignment="1">
      <alignment horizontal="left" wrapText="1"/>
    </xf>
    <xf numFmtId="43" fontId="4" fillId="0" borderId="0" xfId="1" applyNumberFormat="1" applyFont="1" applyAlignment="1">
      <alignment horizontal="left"/>
    </xf>
    <xf numFmtId="43" fontId="9" fillId="0" borderId="9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43" fontId="12" fillId="0" borderId="7" xfId="1" applyNumberFormat="1" applyFont="1" applyBorder="1" applyAlignment="1">
      <alignment horizontal="center" vertical="center"/>
    </xf>
    <xf numFmtId="43" fontId="12" fillId="0" borderId="9" xfId="1" applyNumberFormat="1" applyFont="1" applyBorder="1" applyAlignment="1">
      <alignment horizontal="center" vertical="center"/>
    </xf>
    <xf numFmtId="43" fontId="12" fillId="0" borderId="13" xfId="1" applyNumberFormat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27" fillId="0" borderId="2" xfId="1" applyFont="1" applyBorder="1" applyAlignment="1">
      <alignment horizontal="left" vertical="center" wrapText="1"/>
    </xf>
    <xf numFmtId="0" fontId="27" fillId="0" borderId="15" xfId="1" applyFont="1" applyBorder="1" applyAlignment="1">
      <alignment horizontal="left" vertical="center" wrapText="1"/>
    </xf>
    <xf numFmtId="0" fontId="27" fillId="0" borderId="14" xfId="1" applyFont="1" applyBorder="1" applyAlignment="1">
      <alignment horizontal="left" vertical="center" wrapText="1"/>
    </xf>
    <xf numFmtId="43" fontId="8" fillId="0" borderId="0" xfId="1" applyNumberFormat="1" applyAlignment="1">
      <alignment horizontal="center" vertical="center"/>
    </xf>
    <xf numFmtId="43" fontId="4" fillId="0" borderId="0" xfId="1" applyNumberFormat="1" applyFont="1" applyAlignment="1">
      <alignment horizontal="left" vertical="top" wrapText="1"/>
    </xf>
    <xf numFmtId="43" fontId="4" fillId="0" borderId="0" xfId="1" applyNumberFormat="1" applyFont="1" applyAlignment="1">
      <alignment wrapText="1"/>
    </xf>
    <xf numFmtId="43" fontId="4" fillId="0" borderId="0" xfId="1" applyNumberFormat="1" applyFont="1" applyAlignment="1">
      <alignment horizontal="right" vertical="top" wrapText="1"/>
    </xf>
    <xf numFmtId="43" fontId="12" fillId="0" borderId="7" xfId="1" applyNumberFormat="1" applyFont="1" applyBorder="1" applyAlignment="1">
      <alignment horizontal="center" vertical="center" wrapText="1"/>
    </xf>
    <xf numFmtId="43" fontId="2" fillId="0" borderId="11" xfId="1" applyNumberFormat="1" applyFont="1" applyBorder="1" applyAlignment="1">
      <alignment horizontal="left" vertical="top" wrapText="1"/>
    </xf>
    <xf numFmtId="43" fontId="4" fillId="0" borderId="11" xfId="1" applyNumberFormat="1" applyFont="1" applyBorder="1" applyAlignment="1">
      <alignment horizontal="left" vertical="top" wrapText="1"/>
    </xf>
    <xf numFmtId="43" fontId="2" fillId="0" borderId="0" xfId="1" applyNumberFormat="1" applyFont="1" applyAlignment="1">
      <alignment horizontal="center"/>
    </xf>
    <xf numFmtId="43" fontId="4" fillId="0" borderId="0" xfId="1" applyNumberFormat="1" applyFont="1" applyAlignment="1">
      <alignment horizontal="center"/>
    </xf>
    <xf numFmtId="43" fontId="4" fillId="0" borderId="0" xfId="1" applyNumberFormat="1" applyFont="1" applyAlignment="1">
      <alignment vertical="top" wrapText="1"/>
    </xf>
    <xf numFmtId="43" fontId="14" fillId="0" borderId="0" xfId="1" applyNumberFormat="1" applyFont="1" applyAlignment="1">
      <alignment vertical="top" wrapText="1"/>
    </xf>
    <xf numFmtId="43" fontId="2" fillId="0" borderId="0" xfId="0" applyNumberFormat="1" applyFont="1" applyAlignment="1">
      <alignment horizontal="left" vertical="top" wrapText="1"/>
    </xf>
    <xf numFmtId="43" fontId="9" fillId="5" borderId="7" xfId="0" applyNumberFormat="1" applyFont="1" applyFill="1" applyBorder="1" applyAlignment="1">
      <alignment horizontal="center" vertical="center"/>
    </xf>
    <xf numFmtId="43" fontId="9" fillId="5" borderId="9" xfId="0" applyNumberFormat="1" applyFont="1" applyFill="1" applyBorder="1" applyAlignment="1">
      <alignment horizontal="center" vertical="center"/>
    </xf>
    <xf numFmtId="43" fontId="9" fillId="5" borderId="13" xfId="0" applyNumberFormat="1" applyFont="1" applyFill="1" applyBorder="1" applyAlignment="1">
      <alignment horizontal="center" vertical="center"/>
    </xf>
    <xf numFmtId="43" fontId="0" fillId="0" borderId="0" xfId="0" applyNumberFormat="1" applyAlignment="1">
      <alignment horizontal="left" vertical="center" wrapText="1"/>
    </xf>
    <xf numFmtId="2" fontId="1" fillId="5" borderId="5" xfId="1" applyNumberFormat="1" applyFont="1" applyFill="1" applyBorder="1" applyAlignment="1">
      <alignment horizontal="center" wrapText="1"/>
    </xf>
    <xf numFmtId="2" fontId="0" fillId="0" borderId="4" xfId="0" applyNumberForma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2" fontId="6" fillId="5" borderId="10" xfId="1" applyNumberFormat="1" applyFont="1" applyFill="1" applyBorder="1" applyAlignment="1">
      <alignment horizontal="center" vertical="center"/>
    </xf>
    <xf numFmtId="2" fontId="6" fillId="5" borderId="14" xfId="1" applyNumberFormat="1" applyFont="1" applyFill="1" applyBorder="1" applyAlignment="1">
      <alignment horizontal="center" vertical="center"/>
    </xf>
    <xf numFmtId="2" fontId="4" fillId="0" borderId="0" xfId="1" applyNumberFormat="1" applyFont="1" applyAlignment="1">
      <alignment horizontal="left"/>
    </xf>
    <xf numFmtId="2" fontId="2" fillId="0" borderId="0" xfId="1" applyNumberFormat="1" applyFont="1" applyAlignment="1">
      <alignment horizontal="left"/>
    </xf>
    <xf numFmtId="2" fontId="6" fillId="5" borderId="5" xfId="1" applyNumberFormat="1" applyFont="1" applyFill="1" applyBorder="1" applyAlignment="1">
      <alignment horizontal="center" vertical="center"/>
    </xf>
    <xf numFmtId="2" fontId="7" fillId="5" borderId="3" xfId="1" applyNumberFormat="1" applyFont="1" applyFill="1" applyBorder="1" applyAlignment="1">
      <alignment vertical="center"/>
    </xf>
    <xf numFmtId="2" fontId="2" fillId="0" borderId="11" xfId="1" applyNumberFormat="1" applyFont="1" applyBorder="1" applyAlignment="1">
      <alignment horizontal="left" vertical="center" wrapText="1"/>
    </xf>
    <xf numFmtId="2" fontId="4" fillId="0" borderId="11" xfId="1" applyNumberFormat="1" applyFont="1" applyBorder="1" applyAlignment="1">
      <alignment horizontal="left" vertical="center" wrapText="1"/>
    </xf>
    <xf numFmtId="2" fontId="4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horizontal="justify" wrapText="1"/>
    </xf>
    <xf numFmtId="2" fontId="2" fillId="0" borderId="0" xfId="1" applyNumberFormat="1" applyFont="1" applyAlignment="1">
      <alignment horizontal="justify"/>
    </xf>
    <xf numFmtId="2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right" vertical="center"/>
    </xf>
    <xf numFmtId="43" fontId="1" fillId="0" borderId="2" xfId="0" applyNumberFormat="1" applyFont="1" applyBorder="1" applyAlignment="1">
      <alignment horizontal="center" vertical="center" wrapText="1"/>
    </xf>
    <xf numFmtId="43" fontId="1" fillId="0" borderId="15" xfId="0" applyNumberFormat="1" applyFont="1" applyBorder="1" applyAlignment="1">
      <alignment horizontal="center" vertical="center" wrapText="1"/>
    </xf>
    <xf numFmtId="43" fontId="1" fillId="0" borderId="7" xfId="0" applyNumberFormat="1" applyFont="1" applyBorder="1" applyAlignment="1">
      <alignment horizontal="center" vertical="center" wrapText="1"/>
    </xf>
    <xf numFmtId="43" fontId="1" fillId="0" borderId="9" xfId="0" applyNumberFormat="1" applyFont="1" applyBorder="1" applyAlignment="1">
      <alignment horizontal="center" vertical="center" wrapText="1"/>
    </xf>
    <xf numFmtId="43" fontId="1" fillId="0" borderId="13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 wrapText="1"/>
    </xf>
    <xf numFmtId="43" fontId="1" fillId="0" borderId="4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 vertical="center" wrapText="1"/>
    </xf>
    <xf numFmtId="43" fontId="6" fillId="0" borderId="5" xfId="0" applyNumberFormat="1" applyFont="1" applyBorder="1" applyAlignment="1">
      <alignment horizontal="center" vertical="center" wrapText="1"/>
    </xf>
    <xf numFmtId="43" fontId="6" fillId="0" borderId="4" xfId="0" applyNumberFormat="1" applyFont="1" applyBorder="1" applyAlignment="1">
      <alignment horizontal="center" vertical="center" wrapText="1"/>
    </xf>
    <xf numFmtId="43" fontId="6" fillId="0" borderId="3" xfId="0" applyNumberFormat="1" applyFont="1" applyBorder="1" applyAlignment="1">
      <alignment horizontal="center" vertical="center" wrapText="1"/>
    </xf>
    <xf numFmtId="43" fontId="1" fillId="0" borderId="6" xfId="0" applyNumberFormat="1" applyFont="1" applyBorder="1" applyAlignment="1">
      <alignment horizontal="center" vertical="center" wrapText="1"/>
    </xf>
    <xf numFmtId="43" fontId="1" fillId="0" borderId="7" xfId="0" applyNumberFormat="1" applyFont="1" applyBorder="1" applyAlignment="1">
      <alignment horizontal="center"/>
    </xf>
    <xf numFmtId="43" fontId="4" fillId="0" borderId="13" xfId="0" applyNumberFormat="1" applyFont="1" applyBorder="1" applyAlignment="1">
      <alignment horizontal="center"/>
    </xf>
    <xf numFmtId="43" fontId="1" fillId="0" borderId="7" xfId="0" applyNumberFormat="1" applyFont="1" applyBorder="1" applyAlignment="1">
      <alignment horizontal="center" vertical="center"/>
    </xf>
    <xf numFmtId="43" fontId="4" fillId="0" borderId="13" xfId="0" applyNumberFormat="1" applyFont="1" applyBorder="1" applyAlignment="1">
      <alignment horizontal="center" vertical="center"/>
    </xf>
    <xf numFmtId="43" fontId="1" fillId="0" borderId="10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 vertical="center" wrapText="1"/>
    </xf>
    <xf numFmtId="43" fontId="1" fillId="0" borderId="14" xfId="0" applyNumberFormat="1" applyFont="1" applyBorder="1" applyAlignment="1">
      <alignment horizontal="center" vertical="center" wrapText="1"/>
    </xf>
    <xf numFmtId="43" fontId="1" fillId="0" borderId="5" xfId="1" applyNumberFormat="1" applyFont="1" applyBorder="1" applyAlignment="1">
      <alignment horizontal="center" vertical="center" wrapText="1"/>
    </xf>
    <xf numFmtId="43" fontId="1" fillId="0" borderId="4" xfId="1" applyNumberFormat="1" applyFont="1" applyBorder="1" applyAlignment="1">
      <alignment horizontal="center" vertical="center" wrapText="1"/>
    </xf>
    <xf numFmtId="43" fontId="1" fillId="0" borderId="13" xfId="0" applyNumberFormat="1" applyFont="1" applyBorder="1" applyAlignment="1">
      <alignment horizontal="center" vertical="center"/>
    </xf>
    <xf numFmtId="43" fontId="1" fillId="0" borderId="10" xfId="0" applyNumberFormat="1" applyFont="1" applyBorder="1" applyAlignment="1">
      <alignment horizontal="center" vertical="center"/>
    </xf>
    <xf numFmtId="43" fontId="18" fillId="0" borderId="14" xfId="0" applyNumberFormat="1" applyFont="1" applyBorder="1" applyAlignment="1">
      <alignment horizontal="center" vertical="center"/>
    </xf>
    <xf numFmtId="43" fontId="2" fillId="0" borderId="0" xfId="0" applyNumberFormat="1" applyFont="1" applyAlignment="1">
      <alignment vertical="center"/>
    </xf>
    <xf numFmtId="43" fontId="4" fillId="0" borderId="0" xfId="0" applyNumberFormat="1" applyFont="1" applyAlignment="1">
      <alignment vertical="center"/>
    </xf>
  </cellXfs>
  <cellStyles count="42">
    <cellStyle name="Normal" xfId="0" builtinId="0"/>
    <cellStyle name="Normal 2" xfId="1" xr:uid="{9B36BCC2-89E2-411C-B7CF-07384C4B4B77}"/>
    <cellStyle name="Normal 2 2" xfId="2" xr:uid="{89AF42BD-E699-48F5-A978-5E1504272EB8}"/>
    <cellStyle name="Normal 3" xfId="3" xr:uid="{117F1932-2BF5-4415-AD35-62260C893736}"/>
    <cellStyle name="Normal 3 2" xfId="4" xr:uid="{7C677333-8BB0-4300-86E0-8661347EECF2}"/>
    <cellStyle name="Normal 3 2 2" xfId="5" xr:uid="{D53D8DFD-41AE-4DBA-B078-B8F4F00904A5}"/>
    <cellStyle name="Normal 4 2 3" xfId="6" xr:uid="{88788B88-684D-4CAD-B7B5-73657C676C6B}"/>
    <cellStyle name="Normal 9 2" xfId="7" xr:uid="{87CA56E0-0DA6-4098-8209-43B0F8DB3180}"/>
    <cellStyle name="Separador de milhares 2" xfId="8" xr:uid="{254CBCB6-38C0-40C6-95CB-5DA4A0191CC3}"/>
    <cellStyle name="Separador de milhares 2 2" xfId="9" xr:uid="{A6DDBD5B-3F8D-4F90-BB1D-FABC80F8D757}"/>
    <cellStyle name="Separador de milhares 2 2 2" xfId="10" xr:uid="{69E5DA83-5632-4487-8CE4-5CA8A94CF2A3}"/>
    <cellStyle name="Separador de milhares 2 3" xfId="11" xr:uid="{07344E2B-EE64-42F8-A709-76F799B29D21}"/>
    <cellStyle name="Separador de milhares 5" xfId="12" xr:uid="{A4F47560-E150-4163-B106-8AF153EB9754}"/>
    <cellStyle name="Separador de milhares 5 2" xfId="13" xr:uid="{BAD77EB3-9BAC-484B-BA6E-0928D285AAC0}"/>
    <cellStyle name="Separador de milhares 8" xfId="14" xr:uid="{04F2681F-61D1-4B5C-8450-A4788BBEC45A}"/>
    <cellStyle name="Separador de milhares 8 2" xfId="15" xr:uid="{5FCC6F81-C2C5-4CBE-A84A-3D9184F830A3}"/>
    <cellStyle name="Separador de milhares 8 2 2" xfId="16" xr:uid="{5F509D95-01CB-4452-84CB-80D121E0FC44}"/>
    <cellStyle name="Separador de milhares 8 3" xfId="17" xr:uid="{C5C8FFC0-FE52-4A14-9FC9-CE16D884E66C}"/>
    <cellStyle name="Vírgula" xfId="18" builtinId="3"/>
    <cellStyle name="Vírgula 2" xfId="19" xr:uid="{EC3F736B-7AF6-426A-8B26-815989E2CE1A}"/>
    <cellStyle name="Vírgula 2 10" xfId="20" xr:uid="{AA4AFCD0-97B6-40DB-B5D4-C9FD1AAEE048}"/>
    <cellStyle name="Vírgula 2 10 2" xfId="21" xr:uid="{87DC8E03-3471-4797-B530-8D10E134680D}"/>
    <cellStyle name="Vírgula 2 11" xfId="22" xr:uid="{532E1682-A50B-4445-A57F-328B573B84DF}"/>
    <cellStyle name="Vírgula 2 2" xfId="23" xr:uid="{DE149A2A-2806-438B-8A3D-E8F5B6076B11}"/>
    <cellStyle name="Vírgula 2 2 2" xfId="24" xr:uid="{E914C11F-0449-4136-960F-E7A696E850CF}"/>
    <cellStyle name="Vírgula 2 3" xfId="25" xr:uid="{60452904-483C-4F6E-9215-0AD2959414AF}"/>
    <cellStyle name="Vírgula 2 3 2" xfId="26" xr:uid="{55268C73-39B3-43FC-95F8-7A2A920EEDA3}"/>
    <cellStyle name="Vírgula 2 4" xfId="27" xr:uid="{72BEB171-3C76-47F9-860D-00225DE01CA6}"/>
    <cellStyle name="Vírgula 2 4 2" xfId="28" xr:uid="{D9806838-2C8C-4432-BDE0-AA26B102CF9F}"/>
    <cellStyle name="Vírgula 2 5" xfId="29" xr:uid="{7D37B176-83BD-4480-9668-5CCDA03788DB}"/>
    <cellStyle name="Vírgula 2 5 2" xfId="30" xr:uid="{1DE13621-DAB6-448B-A4ED-9619D437CA50}"/>
    <cellStyle name="Vírgula 2 6" xfId="31" xr:uid="{16775B74-1A43-4532-B8BA-32B980965FBF}"/>
    <cellStyle name="Vírgula 2 6 2" xfId="32" xr:uid="{E196FC3F-1272-48C3-82A5-C94947CC63F5}"/>
    <cellStyle name="Vírgula 2 7" xfId="33" xr:uid="{91EB532D-4312-4B99-B1B7-02D44A0DB0AD}"/>
    <cellStyle name="Vírgula 2 7 2" xfId="34" xr:uid="{020A00CF-9DC7-4050-902D-4266780A0CFA}"/>
    <cellStyle name="Vírgula 2 8" xfId="35" xr:uid="{E5A35A73-3CA0-44A2-87E5-B4B3E66BA7BE}"/>
    <cellStyle name="Vírgula 2 8 2" xfId="36" xr:uid="{EA9B65E8-447C-46FD-BBA7-C09F5438A992}"/>
    <cellStyle name="Vírgula 2 9" xfId="37" xr:uid="{76EE911F-CE57-43CF-839A-652AB32736C3}"/>
    <cellStyle name="Vírgula 2 9 2" xfId="38" xr:uid="{DC7315F3-D216-4754-A184-A3EF6CD5798C}"/>
    <cellStyle name="Vírgula 3" xfId="39" xr:uid="{48AF52D2-99C3-4B6C-A893-6791BC195894}"/>
    <cellStyle name="Vírgula 3 2" xfId="40" xr:uid="{20A31435-4637-4E14-A6B2-90841ED4B961}"/>
    <cellStyle name="Vírgula 4" xfId="41" xr:uid="{E8B605A6-C273-4074-AEB9-5A468B93D3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BE2A-6D9C-49C3-B926-72B80A58AD17}">
  <sheetPr codeName="Plan14"/>
  <dimension ref="A1:M224"/>
  <sheetViews>
    <sheetView showGridLines="0" tabSelected="1" topLeftCell="A213" zoomScale="85" zoomScaleNormal="85" zoomScaleSheetLayoutView="85" workbookViewId="0">
      <selection activeCell="O82" sqref="O82"/>
    </sheetView>
  </sheetViews>
  <sheetFormatPr defaultRowHeight="11.25" customHeight="1" x14ac:dyDescent="0.2"/>
  <cols>
    <col min="1" max="1" width="51.7109375" style="49" customWidth="1"/>
    <col min="2" max="2" width="15.28515625" style="49" customWidth="1"/>
    <col min="3" max="11" width="18.42578125" style="49" customWidth="1"/>
    <col min="12" max="12" width="11.7109375" style="49" customWidth="1"/>
    <col min="13" max="16384" width="9.140625" style="49"/>
  </cols>
  <sheetData>
    <row r="1" spans="1:10" ht="12.75" x14ac:dyDescent="0.2"/>
    <row r="2" spans="1:10" ht="25.5" customHeight="1" x14ac:dyDescent="0.35">
      <c r="A2" s="469" t="s">
        <v>1156</v>
      </c>
    </row>
    <row r="3" spans="1:10" ht="15.75" customHeight="1" x14ac:dyDescent="0.25">
      <c r="A3" s="180" t="s">
        <v>1157</v>
      </c>
    </row>
    <row r="4" spans="1:10" ht="15.75" customHeight="1" x14ac:dyDescent="0.25">
      <c r="A4" s="180" t="s">
        <v>1158</v>
      </c>
    </row>
    <row r="5" spans="1:10" ht="15.75" customHeight="1" x14ac:dyDescent="0.25">
      <c r="A5" s="180" t="s">
        <v>1159</v>
      </c>
    </row>
    <row r="6" spans="1:10" ht="15.75" x14ac:dyDescent="0.25">
      <c r="A6" s="50" t="s">
        <v>78</v>
      </c>
    </row>
    <row r="7" spans="1:10" ht="12.75" x14ac:dyDescent="0.2">
      <c r="A7" s="51"/>
    </row>
    <row r="8" spans="1:10" ht="12.75" x14ac:dyDescent="0.2">
      <c r="A8" s="341" t="s">
        <v>1156</v>
      </c>
    </row>
    <row r="9" spans="1:10" ht="12.75" x14ac:dyDescent="0.2">
      <c r="A9" s="52" t="s">
        <v>63</v>
      </c>
    </row>
    <row r="10" spans="1:10" ht="12.75" x14ac:dyDescent="0.2">
      <c r="A10" s="53" t="s">
        <v>64</v>
      </c>
      <c r="B10" s="52"/>
      <c r="C10" s="52"/>
      <c r="D10" s="52"/>
      <c r="E10" s="52"/>
      <c r="F10" s="52"/>
      <c r="G10" s="52"/>
      <c r="H10" s="52"/>
      <c r="I10" s="52"/>
      <c r="J10" s="52"/>
    </row>
    <row r="11" spans="1:10" ht="12.75" x14ac:dyDescent="0.2">
      <c r="A11" s="52" t="s">
        <v>65</v>
      </c>
      <c r="B11" s="52"/>
      <c r="C11" s="52"/>
      <c r="D11" s="52"/>
      <c r="E11" s="52"/>
      <c r="F11" s="52"/>
      <c r="G11" s="52"/>
      <c r="H11" s="52"/>
      <c r="I11" s="52"/>
      <c r="J11" s="52"/>
    </row>
    <row r="12" spans="1:10" ht="12.75" x14ac:dyDescent="0.2">
      <c r="A12" s="341" t="s">
        <v>1160</v>
      </c>
      <c r="B12" s="54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53"/>
      <c r="D12" s="53"/>
      <c r="E12" s="53"/>
      <c r="F12" s="53"/>
      <c r="G12" s="53"/>
      <c r="H12" s="53"/>
      <c r="I12" s="53"/>
      <c r="J12" s="53"/>
    </row>
    <row r="13" spans="1:10" ht="12.75" hidden="1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</row>
    <row r="14" spans="1:10" ht="12.75" hidden="1" customHeight="1" x14ac:dyDescent="0.2">
      <c r="A14" s="52"/>
      <c r="B14" s="52"/>
      <c r="C14" s="52"/>
      <c r="D14" s="52"/>
      <c r="E14" s="52"/>
      <c r="F14" s="52"/>
      <c r="G14" s="52"/>
      <c r="H14" s="52"/>
      <c r="I14" s="52"/>
      <c r="J14" s="52"/>
    </row>
    <row r="15" spans="1:10" ht="12.75" x14ac:dyDescent="0.2"/>
    <row r="16" spans="1:10" ht="11.25" hidden="1" customHeight="1" x14ac:dyDescent="0.2">
      <c r="A16" s="55"/>
      <c r="B16" s="55"/>
      <c r="C16" s="55"/>
      <c r="D16" s="55"/>
      <c r="E16" s="55"/>
      <c r="F16" s="55"/>
      <c r="G16" s="55"/>
      <c r="H16" s="55"/>
      <c r="I16" s="55"/>
      <c r="J16" s="55"/>
    </row>
    <row r="17" spans="1:11" ht="11.25" customHeight="1" x14ac:dyDescent="0.2">
      <c r="A17" s="49" t="s">
        <v>297</v>
      </c>
      <c r="H17" s="56" t="s">
        <v>326</v>
      </c>
      <c r="I17" s="55"/>
      <c r="J17" s="56"/>
    </row>
    <row r="18" spans="1:11" ht="11.25" customHeight="1" x14ac:dyDescent="0.2">
      <c r="A18" s="554"/>
      <c r="B18" s="692" t="s">
        <v>429</v>
      </c>
      <c r="C18" s="574" t="s">
        <v>172</v>
      </c>
      <c r="D18" s="695" t="s">
        <v>67</v>
      </c>
      <c r="E18" s="696"/>
      <c r="F18" s="696"/>
      <c r="G18" s="696"/>
      <c r="H18" s="566" t="s">
        <v>96</v>
      </c>
      <c r="I18" s="58"/>
      <c r="J18" s="58"/>
      <c r="K18" s="58"/>
    </row>
    <row r="19" spans="1:11" ht="11.25" customHeight="1" x14ac:dyDescent="0.2">
      <c r="A19" s="577" t="s">
        <v>68</v>
      </c>
      <c r="B19" s="693"/>
      <c r="C19" s="576" t="s">
        <v>70</v>
      </c>
      <c r="D19" s="566" t="str">
        <f>CONCATENATE("No ", B12)</f>
        <v>No Bimestre</v>
      </c>
      <c r="E19" s="566" t="s">
        <v>71</v>
      </c>
      <c r="F19" s="566" t="str">
        <f>CONCATENATE("Até o  ", B12)</f>
        <v>Até o  Bimestre</v>
      </c>
      <c r="G19" s="566" t="s">
        <v>71</v>
      </c>
      <c r="H19" s="566"/>
      <c r="J19" s="58"/>
    </row>
    <row r="20" spans="1:11" ht="11.25" customHeight="1" x14ac:dyDescent="0.2">
      <c r="A20" s="561"/>
      <c r="B20" s="694"/>
      <c r="C20" s="564" t="s">
        <v>73</v>
      </c>
      <c r="D20" s="563" t="s">
        <v>74</v>
      </c>
      <c r="E20" s="563" t="s">
        <v>75</v>
      </c>
      <c r="F20" s="563" t="s">
        <v>89</v>
      </c>
      <c r="G20" s="563" t="s">
        <v>90</v>
      </c>
      <c r="H20" s="563" t="s">
        <v>91</v>
      </c>
      <c r="J20" s="58"/>
    </row>
    <row r="21" spans="1:11" ht="12.75" x14ac:dyDescent="0.2">
      <c r="A21" s="59" t="s">
        <v>298</v>
      </c>
      <c r="B21" s="60">
        <f>B22+B62</f>
        <v>2536352000</v>
      </c>
      <c r="C21" s="61">
        <f>C22+C62</f>
        <v>2567856640.73</v>
      </c>
      <c r="D21" s="62">
        <f>D22+D62</f>
        <v>454365128.21000004</v>
      </c>
      <c r="E21" s="63">
        <f t="shared" ref="E21:E52" si="0">IF(C21&gt;0,D21/C21,0)*100</f>
        <v>17.694333904903328</v>
      </c>
      <c r="F21" s="63">
        <f>F22+F62</f>
        <v>1393722346.5600002</v>
      </c>
      <c r="G21" s="63">
        <f t="shared" ref="G21:G52" si="1">IF(C21&gt;0,F21/C21,0)*100</f>
        <v>54.275707002233098</v>
      </c>
      <c r="H21" s="62">
        <f t="shared" ref="H21:H52" si="2">C21-F21</f>
        <v>1174134294.1699998</v>
      </c>
    </row>
    <row r="22" spans="1:11" ht="12.75" x14ac:dyDescent="0.2">
      <c r="A22" s="64" t="s">
        <v>6</v>
      </c>
      <c r="B22" s="60">
        <f>B23+B27+B32+B40+B41+B42+B48+B56</f>
        <v>2497790000</v>
      </c>
      <c r="C22" s="60">
        <f>C23+C27+C32+C40+C41+C42+C48+C56</f>
        <v>2512484702.5900002</v>
      </c>
      <c r="D22" s="62">
        <f>D23+D27+D32+D40+D41+D42+D48+D56</f>
        <v>453065063.91000003</v>
      </c>
      <c r="E22" s="62">
        <f t="shared" si="0"/>
        <v>18.0325501461942</v>
      </c>
      <c r="F22" s="62">
        <f>F23+F27+F32+F40+F41+F42+F48+F56</f>
        <v>1385990087.8900001</v>
      </c>
      <c r="G22" s="62">
        <f t="shared" si="1"/>
        <v>55.164120460564369</v>
      </c>
      <c r="H22" s="62">
        <f t="shared" si="2"/>
        <v>1126494614.7</v>
      </c>
    </row>
    <row r="23" spans="1:11" ht="12.75" x14ac:dyDescent="0.2">
      <c r="A23" s="64" t="s">
        <v>537</v>
      </c>
      <c r="B23" s="60">
        <f>SUM(B24:B26)</f>
        <v>826374000</v>
      </c>
      <c r="C23" s="60">
        <f>SUM(C24:C26)</f>
        <v>826374000</v>
      </c>
      <c r="D23" s="62">
        <f>SUM(D24:D26)</f>
        <v>142529041.99000001</v>
      </c>
      <c r="E23" s="62">
        <f t="shared" si="0"/>
        <v>17.247522549112144</v>
      </c>
      <c r="F23" s="62">
        <f>SUM(F24:F26)</f>
        <v>445433574.85000002</v>
      </c>
      <c r="G23" s="62">
        <f t="shared" si="1"/>
        <v>53.902176841236539</v>
      </c>
      <c r="H23" s="62">
        <f t="shared" si="2"/>
        <v>380940425.14999998</v>
      </c>
    </row>
    <row r="24" spans="1:11" ht="12.75" x14ac:dyDescent="0.2">
      <c r="A24" s="64" t="s">
        <v>7</v>
      </c>
      <c r="B24" s="60">
        <v>746494000</v>
      </c>
      <c r="C24" s="60">
        <v>746494000</v>
      </c>
      <c r="D24" s="62">
        <v>129795485.84</v>
      </c>
      <c r="E24" s="62">
        <f t="shared" si="0"/>
        <v>17.387344819918177</v>
      </c>
      <c r="F24" s="62">
        <v>395598937.25999999</v>
      </c>
      <c r="G24" s="62">
        <f t="shared" si="1"/>
        <v>52.994255447465079</v>
      </c>
      <c r="H24" s="62">
        <f t="shared" si="2"/>
        <v>350895062.74000001</v>
      </c>
    </row>
    <row r="25" spans="1:11" ht="12.75" x14ac:dyDescent="0.2">
      <c r="A25" s="64" t="s">
        <v>8</v>
      </c>
      <c r="B25" s="60">
        <v>79539000</v>
      </c>
      <c r="C25" s="60">
        <v>79539000</v>
      </c>
      <c r="D25" s="62">
        <v>12499058.779999999</v>
      </c>
      <c r="E25" s="62">
        <f t="shared" si="0"/>
        <v>15.714377575780434</v>
      </c>
      <c r="F25" s="62">
        <v>49416561.600000001</v>
      </c>
      <c r="G25" s="62">
        <f t="shared" si="1"/>
        <v>62.128718741749331</v>
      </c>
      <c r="H25" s="62">
        <f t="shared" si="2"/>
        <v>30122438.399999999</v>
      </c>
    </row>
    <row r="26" spans="1:11" ht="12.75" x14ac:dyDescent="0.2">
      <c r="A26" s="64" t="s">
        <v>9</v>
      </c>
      <c r="B26" s="60">
        <v>341000</v>
      </c>
      <c r="C26" s="60">
        <v>341000</v>
      </c>
      <c r="D26" s="62">
        <v>234497.37</v>
      </c>
      <c r="E26" s="62">
        <f t="shared" si="0"/>
        <v>68.767557184750729</v>
      </c>
      <c r="F26" s="62">
        <v>418075.99</v>
      </c>
      <c r="G26" s="62">
        <f t="shared" si="1"/>
        <v>122.60292961876833</v>
      </c>
      <c r="H26" s="62">
        <f t="shared" si="2"/>
        <v>-77075.989999999991</v>
      </c>
    </row>
    <row r="27" spans="1:11" ht="12.75" x14ac:dyDescent="0.2">
      <c r="A27" s="64" t="s">
        <v>538</v>
      </c>
      <c r="B27" s="60">
        <f>SUM(B28:B31)</f>
        <v>123829000</v>
      </c>
      <c r="C27" s="60">
        <f>SUM(C28:C31)</f>
        <v>123829000</v>
      </c>
      <c r="D27" s="62">
        <f>SUM(D28:D31)</f>
        <v>22146130.190000001</v>
      </c>
      <c r="E27" s="62">
        <f t="shared" si="0"/>
        <v>17.884445638743752</v>
      </c>
      <c r="F27" s="62">
        <f>SUM(F28:F31)</f>
        <v>67877921.549999997</v>
      </c>
      <c r="G27" s="62">
        <f t="shared" si="1"/>
        <v>54.815852142874441</v>
      </c>
      <c r="H27" s="62">
        <f t="shared" si="2"/>
        <v>55951078.450000003</v>
      </c>
    </row>
    <row r="28" spans="1:11" ht="12.75" x14ac:dyDescent="0.2">
      <c r="A28" s="64" t="s">
        <v>10</v>
      </c>
      <c r="B28" s="60">
        <v>82829000</v>
      </c>
      <c r="C28" s="60">
        <v>82829000</v>
      </c>
      <c r="D28" s="62">
        <v>15450643.99</v>
      </c>
      <c r="E28" s="62">
        <f t="shared" si="0"/>
        <v>18.65366476717092</v>
      </c>
      <c r="F28" s="62">
        <v>47402636.240000002</v>
      </c>
      <c r="G28" s="62">
        <f t="shared" si="1"/>
        <v>57.229516521991094</v>
      </c>
      <c r="H28" s="62">
        <f t="shared" si="2"/>
        <v>35426363.759999998</v>
      </c>
    </row>
    <row r="29" spans="1:11" ht="12.75" x14ac:dyDescent="0.2">
      <c r="A29" s="64" t="s">
        <v>539</v>
      </c>
      <c r="B29" s="60"/>
      <c r="C29" s="60"/>
      <c r="D29" s="62"/>
      <c r="E29" s="62">
        <f t="shared" si="0"/>
        <v>0</v>
      </c>
      <c r="F29" s="62"/>
      <c r="G29" s="62">
        <f t="shared" si="1"/>
        <v>0</v>
      </c>
      <c r="H29" s="62">
        <f t="shared" si="2"/>
        <v>0</v>
      </c>
    </row>
    <row r="30" spans="1:11" ht="25.5" x14ac:dyDescent="0.2">
      <c r="A30" s="59" t="s">
        <v>561</v>
      </c>
      <c r="B30" s="60"/>
      <c r="C30" s="60"/>
      <c r="D30" s="62"/>
      <c r="E30" s="62">
        <f t="shared" si="0"/>
        <v>0</v>
      </c>
      <c r="F30" s="62"/>
      <c r="G30" s="62">
        <f t="shared" si="1"/>
        <v>0</v>
      </c>
      <c r="H30" s="62">
        <f t="shared" si="2"/>
        <v>0</v>
      </c>
    </row>
    <row r="31" spans="1:11" ht="25.5" x14ac:dyDescent="0.2">
      <c r="A31" s="59" t="s">
        <v>562</v>
      </c>
      <c r="B31" s="60">
        <v>41000000</v>
      </c>
      <c r="C31" s="60">
        <v>41000000</v>
      </c>
      <c r="D31" s="62">
        <v>6695486.2000000002</v>
      </c>
      <c r="E31" s="62">
        <f t="shared" si="0"/>
        <v>16.330454146341463</v>
      </c>
      <c r="F31" s="62">
        <v>20475285.309999999</v>
      </c>
      <c r="G31" s="62">
        <f t="shared" si="1"/>
        <v>49.939720268292682</v>
      </c>
      <c r="H31" s="62">
        <f t="shared" si="2"/>
        <v>20524714.690000001</v>
      </c>
    </row>
    <row r="32" spans="1:11" ht="12.75" x14ac:dyDescent="0.2">
      <c r="A32" s="64" t="s">
        <v>11</v>
      </c>
      <c r="B32" s="60">
        <f>SUM(B33:B39)</f>
        <v>195454000</v>
      </c>
      <c r="C32" s="60">
        <f>SUM(C33:C39)</f>
        <v>204058108.08000001</v>
      </c>
      <c r="D32" s="62">
        <f>SUM(D33:D39)</f>
        <v>56520682.280000001</v>
      </c>
      <c r="E32" s="62">
        <f t="shared" si="0"/>
        <v>27.698327114667425</v>
      </c>
      <c r="F32" s="62">
        <f>SUM(F33:F39)</f>
        <v>148091298.03000003</v>
      </c>
      <c r="G32" s="62">
        <f t="shared" si="1"/>
        <v>72.573101565727313</v>
      </c>
      <c r="H32" s="62">
        <f t="shared" si="2"/>
        <v>55966810.049999982</v>
      </c>
    </row>
    <row r="33" spans="1:8" ht="12.75" x14ac:dyDescent="0.2">
      <c r="A33" s="64" t="s">
        <v>540</v>
      </c>
      <c r="B33" s="60">
        <v>885000</v>
      </c>
      <c r="C33" s="60">
        <v>885000</v>
      </c>
      <c r="D33" s="62">
        <v>115162.47</v>
      </c>
      <c r="E33" s="62">
        <f t="shared" si="0"/>
        <v>13.01270847457627</v>
      </c>
      <c r="F33" s="62">
        <v>681921.43</v>
      </c>
      <c r="G33" s="62">
        <f t="shared" si="1"/>
        <v>77.05326892655367</v>
      </c>
      <c r="H33" s="62">
        <f t="shared" si="2"/>
        <v>203078.56999999995</v>
      </c>
    </row>
    <row r="34" spans="1:8" ht="12.75" x14ac:dyDescent="0.2">
      <c r="A34" s="64" t="s">
        <v>541</v>
      </c>
      <c r="B34" s="60">
        <v>193989000</v>
      </c>
      <c r="C34" s="60">
        <v>202593108.08000001</v>
      </c>
      <c r="D34" s="62">
        <v>56294333.68</v>
      </c>
      <c r="E34" s="62">
        <f t="shared" si="0"/>
        <v>27.786894733739153</v>
      </c>
      <c r="F34" s="62">
        <v>147087375.58000001</v>
      </c>
      <c r="G34" s="62">
        <f t="shared" si="1"/>
        <v>72.602358971618187</v>
      </c>
      <c r="H34" s="62">
        <f t="shared" si="2"/>
        <v>55505732.5</v>
      </c>
    </row>
    <row r="35" spans="1:8" ht="25.5" x14ac:dyDescent="0.2">
      <c r="A35" s="59" t="s">
        <v>563</v>
      </c>
      <c r="B35" s="60">
        <v>580000</v>
      </c>
      <c r="C35" s="60">
        <v>580000</v>
      </c>
      <c r="D35" s="62">
        <v>111186.13</v>
      </c>
      <c r="E35" s="62">
        <f t="shared" si="0"/>
        <v>19.170022413793102</v>
      </c>
      <c r="F35" s="62">
        <v>322001.02</v>
      </c>
      <c r="G35" s="62">
        <f t="shared" si="1"/>
        <v>55.51741724137932</v>
      </c>
      <c r="H35" s="62">
        <f t="shared" si="2"/>
        <v>257998.97999999998</v>
      </c>
    </row>
    <row r="36" spans="1:8" ht="12.75" x14ac:dyDescent="0.2">
      <c r="A36" s="64" t="s">
        <v>542</v>
      </c>
      <c r="B36" s="60"/>
      <c r="C36" s="60"/>
      <c r="D36" s="62"/>
      <c r="E36" s="62">
        <f t="shared" si="0"/>
        <v>0</v>
      </c>
      <c r="F36" s="62"/>
      <c r="G36" s="62">
        <f t="shared" si="1"/>
        <v>0</v>
      </c>
      <c r="H36" s="62">
        <f t="shared" si="2"/>
        <v>0</v>
      </c>
    </row>
    <row r="37" spans="1:8" ht="12.75" x14ac:dyDescent="0.2">
      <c r="A37" s="64" t="s">
        <v>543</v>
      </c>
      <c r="B37" s="60"/>
      <c r="C37" s="60"/>
      <c r="D37" s="62"/>
      <c r="E37" s="62">
        <f t="shared" si="0"/>
        <v>0</v>
      </c>
      <c r="F37" s="62"/>
      <c r="G37" s="62">
        <f t="shared" si="1"/>
        <v>0</v>
      </c>
      <c r="H37" s="62">
        <f t="shared" si="2"/>
        <v>0</v>
      </c>
    </row>
    <row r="38" spans="1:8" ht="12.75" x14ac:dyDescent="0.2">
      <c r="A38" s="59" t="s">
        <v>544</v>
      </c>
      <c r="B38" s="60"/>
      <c r="C38" s="60"/>
      <c r="D38" s="62"/>
      <c r="E38" s="62">
        <f t="shared" si="0"/>
        <v>0</v>
      </c>
      <c r="F38" s="62"/>
      <c r="G38" s="62">
        <f t="shared" si="1"/>
        <v>0</v>
      </c>
      <c r="H38" s="62">
        <f t="shared" si="2"/>
        <v>0</v>
      </c>
    </row>
    <row r="39" spans="1:8" ht="12.75" x14ac:dyDescent="0.2">
      <c r="A39" s="64" t="s">
        <v>545</v>
      </c>
      <c r="B39" s="60"/>
      <c r="C39" s="60"/>
      <c r="D39" s="62"/>
      <c r="E39" s="62">
        <f t="shared" si="0"/>
        <v>0</v>
      </c>
      <c r="F39" s="62"/>
      <c r="G39" s="62">
        <f t="shared" si="1"/>
        <v>0</v>
      </c>
      <c r="H39" s="62">
        <f t="shared" si="2"/>
        <v>0</v>
      </c>
    </row>
    <row r="40" spans="1:8" ht="12.75" x14ac:dyDescent="0.2">
      <c r="A40" s="64" t="s">
        <v>15</v>
      </c>
      <c r="B40" s="60"/>
      <c r="C40" s="60"/>
      <c r="D40" s="62"/>
      <c r="E40" s="62">
        <f t="shared" si="0"/>
        <v>0</v>
      </c>
      <c r="F40" s="62"/>
      <c r="G40" s="62">
        <f t="shared" si="1"/>
        <v>0</v>
      </c>
      <c r="H40" s="62">
        <f t="shared" si="2"/>
        <v>0</v>
      </c>
    </row>
    <row r="41" spans="1:8" ht="12.75" x14ac:dyDescent="0.2">
      <c r="A41" s="64" t="s">
        <v>16</v>
      </c>
      <c r="B41" s="60"/>
      <c r="C41" s="60"/>
      <c r="D41" s="62"/>
      <c r="E41" s="62">
        <f t="shared" si="0"/>
        <v>0</v>
      </c>
      <c r="F41" s="62"/>
      <c r="G41" s="62">
        <f t="shared" si="1"/>
        <v>0</v>
      </c>
      <c r="H41" s="62">
        <f t="shared" si="2"/>
        <v>0</v>
      </c>
    </row>
    <row r="42" spans="1:8" ht="12.75" x14ac:dyDescent="0.2">
      <c r="A42" s="64" t="s">
        <v>17</v>
      </c>
      <c r="B42" s="60">
        <f>SUM(B43:B47)</f>
        <v>257347000</v>
      </c>
      <c r="C42" s="60">
        <f>SUM(C43:C47)</f>
        <v>257347000</v>
      </c>
      <c r="D42" s="62">
        <f>SUM(D43:D47)</f>
        <v>36476291.329999998</v>
      </c>
      <c r="E42" s="62">
        <f t="shared" si="0"/>
        <v>14.173971847350074</v>
      </c>
      <c r="F42" s="62">
        <f>SUM(F43:F47)</f>
        <v>117494010.64</v>
      </c>
      <c r="G42" s="62">
        <f t="shared" si="1"/>
        <v>45.655869561331585</v>
      </c>
      <c r="H42" s="62">
        <f t="shared" si="2"/>
        <v>139852989.36000001</v>
      </c>
    </row>
    <row r="43" spans="1:8" ht="12.75" x14ac:dyDescent="0.2">
      <c r="A43" s="59" t="s">
        <v>546</v>
      </c>
      <c r="B43" s="60">
        <v>16256600</v>
      </c>
      <c r="C43" s="60">
        <v>16256600</v>
      </c>
      <c r="D43" s="62">
        <v>50894.91</v>
      </c>
      <c r="E43" s="62">
        <f t="shared" si="0"/>
        <v>0.31307229063887898</v>
      </c>
      <c r="F43" s="62">
        <v>11051526.710000001</v>
      </c>
      <c r="G43" s="62">
        <f t="shared" si="1"/>
        <v>67.981784075390934</v>
      </c>
      <c r="H43" s="62">
        <f t="shared" si="2"/>
        <v>5205073.2899999991</v>
      </c>
    </row>
    <row r="44" spans="1:8" ht="25.5" x14ac:dyDescent="0.2">
      <c r="A44" s="59" t="s">
        <v>564</v>
      </c>
      <c r="B44" s="60">
        <v>600900</v>
      </c>
      <c r="C44" s="60">
        <v>600900</v>
      </c>
      <c r="D44" s="62">
        <v>49461.5</v>
      </c>
      <c r="E44" s="62">
        <f t="shared" si="0"/>
        <v>8.2312364786154095</v>
      </c>
      <c r="F44" s="62">
        <v>234717.66</v>
      </c>
      <c r="G44" s="62">
        <f t="shared" si="1"/>
        <v>39.061018472291565</v>
      </c>
      <c r="H44" s="62">
        <f t="shared" si="2"/>
        <v>366182.33999999997</v>
      </c>
    </row>
    <row r="45" spans="1:8" ht="12.75" x14ac:dyDescent="0.2">
      <c r="A45" s="64" t="s">
        <v>547</v>
      </c>
      <c r="B45" s="60"/>
      <c r="C45" s="60"/>
      <c r="D45" s="62"/>
      <c r="E45" s="62">
        <f t="shared" si="0"/>
        <v>0</v>
      </c>
      <c r="F45" s="62"/>
      <c r="G45" s="62">
        <f t="shared" si="1"/>
        <v>0</v>
      </c>
      <c r="H45" s="62">
        <f t="shared" si="2"/>
        <v>0</v>
      </c>
    </row>
    <row r="46" spans="1:8" ht="12.75" x14ac:dyDescent="0.2">
      <c r="A46" s="59" t="s">
        <v>548</v>
      </c>
      <c r="B46" s="60"/>
      <c r="C46" s="60"/>
      <c r="D46" s="62"/>
      <c r="E46" s="62">
        <f t="shared" si="0"/>
        <v>0</v>
      </c>
      <c r="F46" s="62"/>
      <c r="G46" s="62">
        <f t="shared" si="1"/>
        <v>0</v>
      </c>
      <c r="H46" s="62">
        <f t="shared" si="2"/>
        <v>0</v>
      </c>
    </row>
    <row r="47" spans="1:8" ht="12.75" x14ac:dyDescent="0.2">
      <c r="A47" s="64" t="s">
        <v>549</v>
      </c>
      <c r="B47" s="60">
        <v>240489500</v>
      </c>
      <c r="C47" s="60">
        <v>240489500</v>
      </c>
      <c r="D47" s="62">
        <v>36375934.920000002</v>
      </c>
      <c r="E47" s="62">
        <f t="shared" si="0"/>
        <v>15.125789242357776</v>
      </c>
      <c r="F47" s="62">
        <v>106207766.27</v>
      </c>
      <c r="G47" s="62">
        <f t="shared" si="1"/>
        <v>44.163161497695327</v>
      </c>
      <c r="H47" s="62">
        <f t="shared" si="2"/>
        <v>134281733.73000002</v>
      </c>
    </row>
    <row r="48" spans="1:8" ht="12.75" x14ac:dyDescent="0.2">
      <c r="A48" s="64" t="s">
        <v>18</v>
      </c>
      <c r="B48" s="60">
        <f>SUM(B49:B55)</f>
        <v>1046170000</v>
      </c>
      <c r="C48" s="60">
        <f>SUM(C49:C55)</f>
        <v>1052260594.51</v>
      </c>
      <c r="D48" s="62">
        <f>SUM(D49:D55)</f>
        <v>184003682.88999999</v>
      </c>
      <c r="E48" s="62">
        <f t="shared" si="0"/>
        <v>17.48651273743496</v>
      </c>
      <c r="F48" s="62">
        <f>SUM(F49:F55)</f>
        <v>575774934.63999999</v>
      </c>
      <c r="G48" s="62">
        <f t="shared" si="1"/>
        <v>54.717903306843652</v>
      </c>
      <c r="H48" s="62">
        <f t="shared" si="2"/>
        <v>476485659.87</v>
      </c>
    </row>
    <row r="49" spans="1:8" ht="12.75" x14ac:dyDescent="0.2">
      <c r="A49" s="64" t="s">
        <v>550</v>
      </c>
      <c r="B49" s="60">
        <v>259066700</v>
      </c>
      <c r="C49" s="60">
        <v>262880614.50999999</v>
      </c>
      <c r="D49" s="62">
        <v>51587507.380000003</v>
      </c>
      <c r="E49" s="62">
        <f t="shared" si="0"/>
        <v>19.623929849737024</v>
      </c>
      <c r="F49" s="62">
        <v>133138255.95999999</v>
      </c>
      <c r="G49" s="62">
        <f t="shared" si="1"/>
        <v>50.64590107116301</v>
      </c>
      <c r="H49" s="62">
        <f t="shared" si="2"/>
        <v>129742358.55</v>
      </c>
    </row>
    <row r="50" spans="1:8" ht="25.5" x14ac:dyDescent="0.2">
      <c r="A50" s="59" t="s">
        <v>565</v>
      </c>
      <c r="B50" s="60">
        <v>555104300</v>
      </c>
      <c r="C50" s="60">
        <v>556380980</v>
      </c>
      <c r="D50" s="62">
        <v>94373892.459999993</v>
      </c>
      <c r="E50" s="62">
        <f t="shared" si="0"/>
        <v>16.962098966790702</v>
      </c>
      <c r="F50" s="62">
        <v>326270785.63999999</v>
      </c>
      <c r="G50" s="62">
        <f t="shared" si="1"/>
        <v>58.64161381648956</v>
      </c>
      <c r="H50" s="62">
        <f t="shared" si="2"/>
        <v>230110194.36000001</v>
      </c>
    </row>
    <row r="51" spans="1:8" ht="12.75" x14ac:dyDescent="0.2">
      <c r="A51" s="64" t="s">
        <v>551</v>
      </c>
      <c r="B51" s="60"/>
      <c r="C51" s="60"/>
      <c r="D51" s="62"/>
      <c r="E51" s="62">
        <f t="shared" si="0"/>
        <v>0</v>
      </c>
      <c r="F51" s="62"/>
      <c r="G51" s="62">
        <f t="shared" si="1"/>
        <v>0</v>
      </c>
      <c r="H51" s="62">
        <f t="shared" si="2"/>
        <v>0</v>
      </c>
    </row>
    <row r="52" spans="1:8" ht="12.75" x14ac:dyDescent="0.2">
      <c r="A52" s="64" t="s">
        <v>19</v>
      </c>
      <c r="B52" s="60">
        <v>3801000</v>
      </c>
      <c r="C52" s="60">
        <v>3801000</v>
      </c>
      <c r="D52" s="62">
        <v>321852.59999999998</v>
      </c>
      <c r="E52" s="62">
        <f t="shared" si="0"/>
        <v>8.4675769534333067</v>
      </c>
      <c r="F52" s="62">
        <v>628634.55000000005</v>
      </c>
      <c r="G52" s="62">
        <f t="shared" si="1"/>
        <v>16.538662194159436</v>
      </c>
      <c r="H52" s="62">
        <f t="shared" si="2"/>
        <v>3172365.45</v>
      </c>
    </row>
    <row r="53" spans="1:8" ht="12.75" x14ac:dyDescent="0.2">
      <c r="A53" s="64" t="s">
        <v>29</v>
      </c>
      <c r="B53" s="60">
        <v>228088000</v>
      </c>
      <c r="C53" s="60">
        <v>229088000</v>
      </c>
      <c r="D53" s="62">
        <v>37696840</v>
      </c>
      <c r="E53" s="62">
        <f t="shared" ref="E53:E84" si="3">IF(C53&gt;0,D53/C53,0)*100</f>
        <v>16.455178795921217</v>
      </c>
      <c r="F53" s="62">
        <v>115671317.16</v>
      </c>
      <c r="G53" s="62">
        <f t="shared" ref="G53:G84" si="4">IF(C53&gt;0,F53/C53,0)*100</f>
        <v>50.49208913605252</v>
      </c>
      <c r="H53" s="62">
        <f t="shared" ref="H53:H84" si="5">C53-F53</f>
        <v>113416682.84</v>
      </c>
    </row>
    <row r="54" spans="1:8" ht="12.75" x14ac:dyDescent="0.2">
      <c r="A54" s="64" t="s">
        <v>20</v>
      </c>
      <c r="B54" s="60"/>
      <c r="C54" s="60"/>
      <c r="D54" s="62"/>
      <c r="E54" s="62">
        <f t="shared" si="3"/>
        <v>0</v>
      </c>
      <c r="F54" s="62"/>
      <c r="G54" s="62">
        <f t="shared" si="4"/>
        <v>0</v>
      </c>
      <c r="H54" s="62">
        <f t="shared" si="5"/>
        <v>0</v>
      </c>
    </row>
    <row r="55" spans="1:8" ht="12.75" x14ac:dyDescent="0.2">
      <c r="A55" s="65" t="s">
        <v>901</v>
      </c>
      <c r="B55" s="60">
        <v>110000</v>
      </c>
      <c r="C55" s="60">
        <v>110000</v>
      </c>
      <c r="D55" s="62">
        <v>23590.45</v>
      </c>
      <c r="E55" s="62">
        <f t="shared" si="3"/>
        <v>21.445863636363637</v>
      </c>
      <c r="F55" s="62">
        <v>65941.33</v>
      </c>
      <c r="G55" s="62">
        <f t="shared" si="4"/>
        <v>59.946663636363638</v>
      </c>
      <c r="H55" s="62">
        <f t="shared" si="5"/>
        <v>44058.67</v>
      </c>
    </row>
    <row r="56" spans="1:8" ht="12.75" x14ac:dyDescent="0.2">
      <c r="A56" s="64" t="s">
        <v>21</v>
      </c>
      <c r="B56" s="60">
        <f>SUM(B57:B61)</f>
        <v>48616000</v>
      </c>
      <c r="C56" s="60">
        <f>SUM(C57:C61)</f>
        <v>48616000</v>
      </c>
      <c r="D56" s="62">
        <f>SUM(D57:D61)</f>
        <v>11389235.23</v>
      </c>
      <c r="E56" s="62">
        <f t="shared" si="3"/>
        <v>23.426927822116177</v>
      </c>
      <c r="F56" s="62">
        <f>SUM(F57:F61)</f>
        <v>31318348.18</v>
      </c>
      <c r="G56" s="62">
        <f t="shared" si="4"/>
        <v>64.419837460918217</v>
      </c>
      <c r="H56" s="62">
        <f t="shared" si="5"/>
        <v>17297651.82</v>
      </c>
    </row>
    <row r="57" spans="1:8" ht="12.75" x14ac:dyDescent="0.2">
      <c r="A57" s="64" t="s">
        <v>552</v>
      </c>
      <c r="B57" s="60">
        <v>22422800</v>
      </c>
      <c r="C57" s="60">
        <v>22422800</v>
      </c>
      <c r="D57" s="62">
        <v>3121721.74</v>
      </c>
      <c r="E57" s="62">
        <f t="shared" si="3"/>
        <v>13.922087072087342</v>
      </c>
      <c r="F57" s="62">
        <v>9637022.0600000005</v>
      </c>
      <c r="G57" s="62">
        <f t="shared" si="4"/>
        <v>42.978673760636497</v>
      </c>
      <c r="H57" s="62">
        <f t="shared" si="5"/>
        <v>12785777.939999999</v>
      </c>
    </row>
    <row r="58" spans="1:8" ht="12.75" x14ac:dyDescent="0.2">
      <c r="A58" s="64" t="s">
        <v>553</v>
      </c>
      <c r="B58" s="60">
        <v>7847500</v>
      </c>
      <c r="C58" s="60">
        <v>7847500</v>
      </c>
      <c r="D58" s="62">
        <v>2615832.9300000002</v>
      </c>
      <c r="E58" s="62">
        <f t="shared" si="3"/>
        <v>33.33332819369226</v>
      </c>
      <c r="F58" s="62">
        <v>8290154.0800000001</v>
      </c>
      <c r="G58" s="62">
        <f t="shared" si="4"/>
        <v>105.64070187957948</v>
      </c>
      <c r="H58" s="62">
        <f t="shared" si="5"/>
        <v>-442654.08000000007</v>
      </c>
    </row>
    <row r="59" spans="1:8" ht="25.5" x14ac:dyDescent="0.2">
      <c r="A59" s="59" t="s">
        <v>575</v>
      </c>
      <c r="B59" s="60"/>
      <c r="C59" s="60"/>
      <c r="D59" s="62"/>
      <c r="E59" s="62">
        <f t="shared" si="3"/>
        <v>0</v>
      </c>
      <c r="F59" s="62"/>
      <c r="G59" s="62">
        <f t="shared" si="4"/>
        <v>0</v>
      </c>
      <c r="H59" s="62">
        <f t="shared" si="5"/>
        <v>0</v>
      </c>
    </row>
    <row r="60" spans="1:8" ht="12.75" x14ac:dyDescent="0.2">
      <c r="A60" s="66" t="s">
        <v>902</v>
      </c>
      <c r="B60" s="60">
        <v>10000</v>
      </c>
      <c r="C60" s="60">
        <v>10000</v>
      </c>
      <c r="D60" s="62">
        <v>5231.29</v>
      </c>
      <c r="E60" s="62">
        <f t="shared" si="3"/>
        <v>52.312899999999999</v>
      </c>
      <c r="F60" s="62">
        <v>18960.25</v>
      </c>
      <c r="G60" s="62">
        <f t="shared" si="4"/>
        <v>189.60250000000002</v>
      </c>
      <c r="H60" s="62">
        <f t="shared" si="5"/>
        <v>-8960.25</v>
      </c>
    </row>
    <row r="61" spans="1:8" ht="12.75" x14ac:dyDescent="0.2">
      <c r="A61" s="66" t="s">
        <v>82</v>
      </c>
      <c r="B61" s="60">
        <v>18335700</v>
      </c>
      <c r="C61" s="60">
        <v>18335700</v>
      </c>
      <c r="D61" s="62">
        <v>5646449.2699999996</v>
      </c>
      <c r="E61" s="62">
        <f t="shared" si="3"/>
        <v>30.794838866255446</v>
      </c>
      <c r="F61" s="62">
        <v>13372211.789999999</v>
      </c>
      <c r="G61" s="62">
        <f t="shared" si="4"/>
        <v>72.929922446375102</v>
      </c>
      <c r="H61" s="62">
        <f t="shared" si="5"/>
        <v>4963488.2100000009</v>
      </c>
    </row>
    <row r="62" spans="1:8" ht="12.75" x14ac:dyDescent="0.2">
      <c r="A62" s="64" t="s">
        <v>22</v>
      </c>
      <c r="B62" s="60">
        <f>B63+B66+B71+B79</f>
        <v>38562000</v>
      </c>
      <c r="C62" s="60">
        <f>C63+C66+C71+C79</f>
        <v>55371938.140000001</v>
      </c>
      <c r="D62" s="62">
        <f>D63+D66+D71+D79</f>
        <v>1300064.2999999998</v>
      </c>
      <c r="E62" s="62">
        <f t="shared" si="3"/>
        <v>2.3478757357435707</v>
      </c>
      <c r="F62" s="62">
        <f>F63+F66+F71+F79</f>
        <v>7732258.6699999999</v>
      </c>
      <c r="G62" s="62">
        <f t="shared" si="4"/>
        <v>13.964218934237218</v>
      </c>
      <c r="H62" s="62">
        <f t="shared" si="5"/>
        <v>47639679.469999999</v>
      </c>
    </row>
    <row r="63" spans="1:8" ht="12.75" x14ac:dyDescent="0.2">
      <c r="A63" s="64" t="s">
        <v>23</v>
      </c>
      <c r="B63" s="60">
        <f>SUM(B64:B65)</f>
        <v>31095000</v>
      </c>
      <c r="C63" s="60">
        <f>SUM(C64:C65)</f>
        <v>45395000</v>
      </c>
      <c r="D63" s="62">
        <f>SUM(D64:D65)</f>
        <v>0</v>
      </c>
      <c r="E63" s="62">
        <f t="shared" si="3"/>
        <v>0</v>
      </c>
      <c r="F63" s="62">
        <f>SUM(F64:F65)</f>
        <v>0</v>
      </c>
      <c r="G63" s="62">
        <f t="shared" si="4"/>
        <v>0</v>
      </c>
      <c r="H63" s="62">
        <f t="shared" si="5"/>
        <v>45395000</v>
      </c>
    </row>
    <row r="64" spans="1:8" ht="12.75" x14ac:dyDescent="0.2">
      <c r="A64" s="64" t="s">
        <v>554</v>
      </c>
      <c r="B64" s="60"/>
      <c r="C64" s="60"/>
      <c r="D64" s="62"/>
      <c r="E64" s="62">
        <f t="shared" si="3"/>
        <v>0</v>
      </c>
      <c r="F64" s="62"/>
      <c r="G64" s="62">
        <f t="shared" si="4"/>
        <v>0</v>
      </c>
      <c r="H64" s="62">
        <f t="shared" si="5"/>
        <v>0</v>
      </c>
    </row>
    <row r="65" spans="1:8" ht="12.75" x14ac:dyDescent="0.2">
      <c r="A65" s="64" t="s">
        <v>555</v>
      </c>
      <c r="B65" s="60">
        <v>31095000</v>
      </c>
      <c r="C65" s="60">
        <v>45395000</v>
      </c>
      <c r="D65" s="62">
        <v>0</v>
      </c>
      <c r="E65" s="62">
        <f t="shared" si="3"/>
        <v>0</v>
      </c>
      <c r="F65" s="62">
        <v>0</v>
      </c>
      <c r="G65" s="62">
        <f t="shared" si="4"/>
        <v>0</v>
      </c>
      <c r="H65" s="62">
        <f t="shared" si="5"/>
        <v>45395000</v>
      </c>
    </row>
    <row r="66" spans="1:8" ht="12.75" x14ac:dyDescent="0.2">
      <c r="A66" s="64" t="s">
        <v>24</v>
      </c>
      <c r="B66" s="60">
        <f>SUM(B67:B70)</f>
        <v>2725000</v>
      </c>
      <c r="C66" s="60">
        <f>SUM(C67:C70)</f>
        <v>2725000</v>
      </c>
      <c r="D66" s="62">
        <f>SUM(D67:D70)</f>
        <v>439381.97</v>
      </c>
      <c r="E66" s="62">
        <f t="shared" si="3"/>
        <v>16.124108990825686</v>
      </c>
      <c r="F66" s="62">
        <f>SUM(F67:F70)</f>
        <v>1545270.51</v>
      </c>
      <c r="G66" s="62">
        <f t="shared" si="4"/>
        <v>56.707174678899086</v>
      </c>
      <c r="H66" s="62">
        <f t="shared" si="5"/>
        <v>1179729.49</v>
      </c>
    </row>
    <row r="67" spans="1:8" ht="12.75" x14ac:dyDescent="0.2">
      <c r="A67" s="64" t="s">
        <v>25</v>
      </c>
      <c r="B67" s="60">
        <v>10000</v>
      </c>
      <c r="C67" s="60">
        <v>10000</v>
      </c>
      <c r="D67" s="62">
        <v>0</v>
      </c>
      <c r="E67" s="62">
        <f t="shared" si="3"/>
        <v>0</v>
      </c>
      <c r="F67" s="62">
        <v>0</v>
      </c>
      <c r="G67" s="62">
        <f t="shared" si="4"/>
        <v>0</v>
      </c>
      <c r="H67" s="62">
        <f t="shared" si="5"/>
        <v>10000</v>
      </c>
    </row>
    <row r="68" spans="1:8" ht="12.75" x14ac:dyDescent="0.2">
      <c r="A68" s="64" t="s">
        <v>26</v>
      </c>
      <c r="B68" s="60">
        <v>2715000</v>
      </c>
      <c r="C68" s="60">
        <v>2715000</v>
      </c>
      <c r="D68" s="62">
        <v>439381.97</v>
      </c>
      <c r="E68" s="62">
        <f t="shared" si="3"/>
        <v>16.18349797421731</v>
      </c>
      <c r="F68" s="62">
        <v>1545270.51</v>
      </c>
      <c r="G68" s="62">
        <f t="shared" si="4"/>
        <v>56.9160408839779</v>
      </c>
      <c r="H68" s="62">
        <f t="shared" si="5"/>
        <v>1169729.49</v>
      </c>
    </row>
    <row r="69" spans="1:8" ht="12.75" x14ac:dyDescent="0.2">
      <c r="A69" s="67" t="s">
        <v>556</v>
      </c>
      <c r="B69" s="60"/>
      <c r="C69" s="60"/>
      <c r="D69" s="62"/>
      <c r="E69" s="62">
        <f t="shared" si="3"/>
        <v>0</v>
      </c>
      <c r="F69" s="62"/>
      <c r="G69" s="62">
        <f t="shared" si="4"/>
        <v>0</v>
      </c>
      <c r="H69" s="62">
        <f t="shared" si="5"/>
        <v>0</v>
      </c>
    </row>
    <row r="70" spans="1:8" ht="12.75" x14ac:dyDescent="0.2">
      <c r="A70" s="64" t="s">
        <v>27</v>
      </c>
      <c r="B70" s="60"/>
      <c r="C70" s="60"/>
      <c r="D70" s="62"/>
      <c r="E70" s="62">
        <f t="shared" si="3"/>
        <v>0</v>
      </c>
      <c r="F70" s="62"/>
      <c r="G70" s="62">
        <f t="shared" si="4"/>
        <v>0</v>
      </c>
      <c r="H70" s="62">
        <f t="shared" si="5"/>
        <v>0</v>
      </c>
    </row>
    <row r="71" spans="1:8" ht="12.75" x14ac:dyDescent="0.2">
      <c r="A71" s="64" t="s">
        <v>28</v>
      </c>
      <c r="B71" s="60">
        <f>SUM(B72:B78)</f>
        <v>4742000</v>
      </c>
      <c r="C71" s="60">
        <f>SUM(C72:C78)</f>
        <v>7251938.1400000006</v>
      </c>
      <c r="D71" s="62">
        <f>SUM(D72:D78)</f>
        <v>860682.33</v>
      </c>
      <c r="E71" s="62">
        <f t="shared" si="3"/>
        <v>11.868307663198019</v>
      </c>
      <c r="F71" s="62">
        <f>SUM(F72:F78)</f>
        <v>6186988.1600000001</v>
      </c>
      <c r="G71" s="62">
        <f t="shared" si="4"/>
        <v>85.314960505165033</v>
      </c>
      <c r="H71" s="62">
        <f t="shared" si="5"/>
        <v>1064949.9800000004</v>
      </c>
    </row>
    <row r="72" spans="1:8" ht="12.75" x14ac:dyDescent="0.2">
      <c r="A72" s="64" t="s">
        <v>557</v>
      </c>
      <c r="B72" s="60">
        <v>0</v>
      </c>
      <c r="C72" s="60">
        <v>1056682.33</v>
      </c>
      <c r="D72" s="62">
        <v>860682.33</v>
      </c>
      <c r="E72" s="62">
        <f t="shared" si="3"/>
        <v>81.451379053532563</v>
      </c>
      <c r="F72" s="62">
        <v>860682.33</v>
      </c>
      <c r="G72" s="62">
        <f t="shared" si="4"/>
        <v>81.451379053532563</v>
      </c>
      <c r="H72" s="62">
        <f t="shared" si="5"/>
        <v>196000.00000000012</v>
      </c>
    </row>
    <row r="73" spans="1:8" ht="25.5" x14ac:dyDescent="0.2">
      <c r="A73" s="59" t="s">
        <v>565</v>
      </c>
      <c r="B73" s="60">
        <v>3042000</v>
      </c>
      <c r="C73" s="60">
        <v>3295255.81</v>
      </c>
      <c r="D73" s="62">
        <v>0</v>
      </c>
      <c r="E73" s="62">
        <f t="shared" si="3"/>
        <v>0</v>
      </c>
      <c r="F73" s="62">
        <v>5326305.83</v>
      </c>
      <c r="G73" s="62">
        <f t="shared" si="4"/>
        <v>161.63557966687873</v>
      </c>
      <c r="H73" s="62">
        <f t="shared" si="5"/>
        <v>-2031050.02</v>
      </c>
    </row>
    <row r="74" spans="1:8" ht="12.75" x14ac:dyDescent="0.2">
      <c r="A74" s="64" t="s">
        <v>551</v>
      </c>
      <c r="B74" s="60"/>
      <c r="C74" s="60"/>
      <c r="D74" s="62"/>
      <c r="E74" s="62">
        <f t="shared" si="3"/>
        <v>0</v>
      </c>
      <c r="F74" s="62"/>
      <c r="G74" s="62">
        <f t="shared" si="4"/>
        <v>0</v>
      </c>
      <c r="H74" s="62">
        <f t="shared" si="5"/>
        <v>0</v>
      </c>
    </row>
    <row r="75" spans="1:8" ht="12.75" x14ac:dyDescent="0.2">
      <c r="A75" s="64" t="s">
        <v>19</v>
      </c>
      <c r="B75" s="60">
        <v>1700000</v>
      </c>
      <c r="C75" s="60">
        <v>1700000</v>
      </c>
      <c r="D75" s="62">
        <v>0</v>
      </c>
      <c r="E75" s="62">
        <f t="shared" si="3"/>
        <v>0</v>
      </c>
      <c r="F75" s="62">
        <v>0</v>
      </c>
      <c r="G75" s="62">
        <f t="shared" si="4"/>
        <v>0</v>
      </c>
      <c r="H75" s="62">
        <f t="shared" si="5"/>
        <v>1700000</v>
      </c>
    </row>
    <row r="76" spans="1:8" ht="12.75" x14ac:dyDescent="0.2">
      <c r="A76" s="64" t="s">
        <v>29</v>
      </c>
      <c r="B76" s="60">
        <v>0</v>
      </c>
      <c r="C76" s="60">
        <v>1200000</v>
      </c>
      <c r="D76" s="62">
        <v>0</v>
      </c>
      <c r="E76" s="62">
        <f t="shared" si="3"/>
        <v>0</v>
      </c>
      <c r="F76" s="62">
        <v>0</v>
      </c>
      <c r="G76" s="62">
        <f t="shared" si="4"/>
        <v>0</v>
      </c>
      <c r="H76" s="62">
        <f t="shared" si="5"/>
        <v>1200000</v>
      </c>
    </row>
    <row r="77" spans="1:8" ht="12.75" x14ac:dyDescent="0.2">
      <c r="A77" s="64" t="s">
        <v>20</v>
      </c>
      <c r="B77" s="60"/>
      <c r="C77" s="60"/>
      <c r="D77" s="62"/>
      <c r="E77" s="62">
        <f t="shared" si="3"/>
        <v>0</v>
      </c>
      <c r="F77" s="62"/>
      <c r="G77" s="62">
        <f t="shared" si="4"/>
        <v>0</v>
      </c>
      <c r="H77" s="62">
        <f t="shared" si="5"/>
        <v>0</v>
      </c>
    </row>
    <row r="78" spans="1:8" ht="12.75" x14ac:dyDescent="0.2">
      <c r="A78" s="69" t="s">
        <v>945</v>
      </c>
      <c r="B78" s="60"/>
      <c r="C78" s="60"/>
      <c r="D78" s="62"/>
      <c r="E78" s="62">
        <f t="shared" si="3"/>
        <v>0</v>
      </c>
      <c r="F78" s="62"/>
      <c r="G78" s="62">
        <f t="shared" si="4"/>
        <v>0</v>
      </c>
      <c r="H78" s="62">
        <f t="shared" si="5"/>
        <v>0</v>
      </c>
    </row>
    <row r="79" spans="1:8" ht="12.75" x14ac:dyDescent="0.2">
      <c r="A79" s="64" t="s">
        <v>30</v>
      </c>
      <c r="B79" s="60">
        <f>SUM(B80:B83)</f>
        <v>0</v>
      </c>
      <c r="C79" s="60">
        <f>SUM(C80:C83)</f>
        <v>0</v>
      </c>
      <c r="D79" s="62">
        <f>SUM(D80:D83)</f>
        <v>0</v>
      </c>
      <c r="E79" s="62">
        <f t="shared" si="3"/>
        <v>0</v>
      </c>
      <c r="F79" s="62">
        <f>SUM(F80:F83)</f>
        <v>0</v>
      </c>
      <c r="G79" s="62">
        <f t="shared" si="4"/>
        <v>0</v>
      </c>
      <c r="H79" s="62">
        <f t="shared" si="5"/>
        <v>0</v>
      </c>
    </row>
    <row r="80" spans="1:8" ht="12.75" x14ac:dyDescent="0.2">
      <c r="A80" s="64" t="s">
        <v>31</v>
      </c>
      <c r="B80" s="60"/>
      <c r="C80" s="60"/>
      <c r="D80" s="62"/>
      <c r="E80" s="62">
        <f t="shared" si="3"/>
        <v>0</v>
      </c>
      <c r="F80" s="62"/>
      <c r="G80" s="62">
        <f t="shared" si="4"/>
        <v>0</v>
      </c>
      <c r="H80" s="62">
        <f t="shared" si="5"/>
        <v>0</v>
      </c>
    </row>
    <row r="81" spans="1:10" ht="12.75" x14ac:dyDescent="0.2">
      <c r="A81" s="59" t="s">
        <v>558</v>
      </c>
      <c r="B81" s="60"/>
      <c r="C81" s="60"/>
      <c r="D81" s="62"/>
      <c r="E81" s="62">
        <f t="shared" si="3"/>
        <v>0</v>
      </c>
      <c r="F81" s="62"/>
      <c r="G81" s="62">
        <f t="shared" si="4"/>
        <v>0</v>
      </c>
      <c r="H81" s="62">
        <f t="shared" si="5"/>
        <v>0</v>
      </c>
    </row>
    <row r="82" spans="1:10" ht="12.75" x14ac:dyDescent="0.2">
      <c r="A82" s="59" t="s">
        <v>559</v>
      </c>
      <c r="B82" s="60"/>
      <c r="C82" s="60"/>
      <c r="D82" s="62"/>
      <c r="E82" s="62">
        <f t="shared" si="3"/>
        <v>0</v>
      </c>
      <c r="F82" s="62"/>
      <c r="G82" s="62">
        <f t="shared" si="4"/>
        <v>0</v>
      </c>
      <c r="H82" s="62">
        <f t="shared" si="5"/>
        <v>0</v>
      </c>
    </row>
    <row r="83" spans="1:10" ht="12.75" x14ac:dyDescent="0.2">
      <c r="A83" s="68" t="s">
        <v>560</v>
      </c>
      <c r="B83" s="60"/>
      <c r="C83" s="60"/>
      <c r="D83" s="62"/>
      <c r="E83" s="62">
        <f t="shared" si="3"/>
        <v>0</v>
      </c>
      <c r="F83" s="62"/>
      <c r="G83" s="62">
        <f t="shared" si="4"/>
        <v>0</v>
      </c>
      <c r="H83" s="62">
        <f t="shared" si="5"/>
        <v>0</v>
      </c>
    </row>
    <row r="84" spans="1:10" ht="12.75" x14ac:dyDescent="0.2">
      <c r="A84" s="69" t="s">
        <v>50</v>
      </c>
      <c r="B84" s="60">
        <f>B136</f>
        <v>178648000</v>
      </c>
      <c r="C84" s="60">
        <f>C136</f>
        <v>178648000</v>
      </c>
      <c r="D84" s="62">
        <f>D136</f>
        <v>33481264.530000001</v>
      </c>
      <c r="E84" s="62">
        <f t="shared" si="3"/>
        <v>18.741471793694863</v>
      </c>
      <c r="F84" s="62">
        <f>F136</f>
        <v>102486151.88000001</v>
      </c>
      <c r="G84" s="62">
        <f t="shared" si="4"/>
        <v>57.367645806278276</v>
      </c>
      <c r="H84" s="62">
        <f t="shared" si="5"/>
        <v>76161848.11999999</v>
      </c>
    </row>
    <row r="85" spans="1:10" ht="12.75" x14ac:dyDescent="0.2">
      <c r="A85" s="70" t="s">
        <v>51</v>
      </c>
      <c r="B85" s="71">
        <f>B84+B21</f>
        <v>2715000000</v>
      </c>
      <c r="C85" s="71">
        <f>C84+C21</f>
        <v>2746504640.73</v>
      </c>
      <c r="D85" s="63">
        <f>D84+D21</f>
        <v>487846392.74000001</v>
      </c>
      <c r="E85" s="72">
        <f t="shared" ref="E85:E93" si="6">IF(C85&gt;0,D85/C85,0)*100</f>
        <v>17.762445601050729</v>
      </c>
      <c r="F85" s="72">
        <f>F84+F21</f>
        <v>1496208498.4400003</v>
      </c>
      <c r="G85" s="72">
        <f t="shared" ref="G85:G93" si="7">IF(C85&gt;0,F85/C85,0)*100</f>
        <v>54.476823969331413</v>
      </c>
      <c r="H85" s="72">
        <f t="shared" ref="H85:H93" si="8">C85-F85</f>
        <v>1250296142.2899997</v>
      </c>
    </row>
    <row r="86" spans="1:10" ht="12.75" x14ac:dyDescent="0.2">
      <c r="A86" s="73" t="s">
        <v>299</v>
      </c>
      <c r="B86" s="61">
        <f>B87+B90</f>
        <v>0</v>
      </c>
      <c r="C86" s="61">
        <f>C87+C90</f>
        <v>0</v>
      </c>
      <c r="D86" s="63">
        <f>D87+D90</f>
        <v>0</v>
      </c>
      <c r="E86" s="63">
        <f t="shared" si="6"/>
        <v>0</v>
      </c>
      <c r="F86" s="63">
        <f>F87+F90</f>
        <v>0</v>
      </c>
      <c r="G86" s="62">
        <f t="shared" si="7"/>
        <v>0</v>
      </c>
      <c r="H86" s="62">
        <f t="shared" si="8"/>
        <v>0</v>
      </c>
      <c r="J86" s="55"/>
    </row>
    <row r="87" spans="1:10" ht="12.75" x14ac:dyDescent="0.2">
      <c r="A87" s="74" t="s">
        <v>278</v>
      </c>
      <c r="B87" s="60">
        <f>SUM(B88:B89)</f>
        <v>0</v>
      </c>
      <c r="C87" s="60">
        <f>SUM(C88:C89)</f>
        <v>0</v>
      </c>
      <c r="D87" s="62">
        <f>SUM(D88:D89)</f>
        <v>0</v>
      </c>
      <c r="E87" s="62">
        <f t="shared" si="6"/>
        <v>0</v>
      </c>
      <c r="F87" s="62">
        <f>SUM(F88:F89)</f>
        <v>0</v>
      </c>
      <c r="G87" s="62">
        <f t="shared" si="7"/>
        <v>0</v>
      </c>
      <c r="H87" s="62">
        <f t="shared" si="8"/>
        <v>0</v>
      </c>
      <c r="J87" s="55"/>
    </row>
    <row r="88" spans="1:10" ht="12.75" x14ac:dyDescent="0.2">
      <c r="A88" s="74" t="s">
        <v>32</v>
      </c>
      <c r="B88" s="60"/>
      <c r="C88" s="60"/>
      <c r="D88" s="62"/>
      <c r="E88" s="62">
        <f t="shared" si="6"/>
        <v>0</v>
      </c>
      <c r="F88" s="62"/>
      <c r="G88" s="62">
        <f t="shared" si="7"/>
        <v>0</v>
      </c>
      <c r="H88" s="62">
        <f t="shared" si="8"/>
        <v>0</v>
      </c>
      <c r="J88" s="55"/>
    </row>
    <row r="89" spans="1:10" ht="12.75" x14ac:dyDescent="0.2">
      <c r="A89" s="52" t="s">
        <v>33</v>
      </c>
      <c r="B89" s="60"/>
      <c r="C89" s="60"/>
      <c r="D89" s="62"/>
      <c r="E89" s="62">
        <f t="shared" si="6"/>
        <v>0</v>
      </c>
      <c r="F89" s="62"/>
      <c r="G89" s="62">
        <f t="shared" si="7"/>
        <v>0</v>
      </c>
      <c r="H89" s="62">
        <f t="shared" si="8"/>
        <v>0</v>
      </c>
      <c r="J89" s="55"/>
    </row>
    <row r="90" spans="1:10" ht="12.75" x14ac:dyDescent="0.2">
      <c r="A90" s="74" t="s">
        <v>279</v>
      </c>
      <c r="B90" s="60">
        <f>SUM(B91:B92)</f>
        <v>0</v>
      </c>
      <c r="C90" s="60">
        <f>SUM(C91:C92)</f>
        <v>0</v>
      </c>
      <c r="D90" s="62">
        <f>SUM(D91:D92)</f>
        <v>0</v>
      </c>
      <c r="E90" s="62">
        <f t="shared" si="6"/>
        <v>0</v>
      </c>
      <c r="F90" s="62">
        <f>SUM(F91:F92)</f>
        <v>0</v>
      </c>
      <c r="G90" s="62">
        <f t="shared" si="7"/>
        <v>0</v>
      </c>
      <c r="H90" s="62">
        <f t="shared" si="8"/>
        <v>0</v>
      </c>
      <c r="J90" s="55"/>
    </row>
    <row r="91" spans="1:10" ht="12.75" x14ac:dyDescent="0.2">
      <c r="A91" s="74" t="s">
        <v>32</v>
      </c>
      <c r="B91" s="60"/>
      <c r="C91" s="60"/>
      <c r="D91" s="62"/>
      <c r="E91" s="62">
        <f t="shared" si="6"/>
        <v>0</v>
      </c>
      <c r="F91" s="62"/>
      <c r="G91" s="62">
        <f t="shared" si="7"/>
        <v>0</v>
      </c>
      <c r="H91" s="62">
        <f t="shared" si="8"/>
        <v>0</v>
      </c>
      <c r="J91" s="55"/>
    </row>
    <row r="92" spans="1:10" ht="12.75" x14ac:dyDescent="0.2">
      <c r="A92" s="52" t="s">
        <v>33</v>
      </c>
      <c r="B92" s="75"/>
      <c r="C92" s="75"/>
      <c r="D92" s="76"/>
      <c r="E92" s="76">
        <f t="shared" si="6"/>
        <v>0</v>
      </c>
      <c r="F92" s="76"/>
      <c r="G92" s="62">
        <f t="shared" si="7"/>
        <v>0</v>
      </c>
      <c r="H92" s="62">
        <f t="shared" si="8"/>
        <v>0</v>
      </c>
      <c r="J92" s="55"/>
    </row>
    <row r="93" spans="1:10" ht="12.75" x14ac:dyDescent="0.2">
      <c r="A93" s="70" t="s">
        <v>791</v>
      </c>
      <c r="B93" s="71">
        <f>B85+B86</f>
        <v>2715000000</v>
      </c>
      <c r="C93" s="60">
        <f>C85+C86</f>
        <v>2746504640.73</v>
      </c>
      <c r="D93" s="62">
        <f>D85+D86</f>
        <v>487846392.74000001</v>
      </c>
      <c r="E93" s="62">
        <f t="shared" si="6"/>
        <v>17.762445601050729</v>
      </c>
      <c r="F93" s="72">
        <f>F85+F86</f>
        <v>1496208498.4400003</v>
      </c>
      <c r="G93" s="72">
        <f t="shared" si="7"/>
        <v>54.476823969331413</v>
      </c>
      <c r="H93" s="72">
        <f t="shared" si="8"/>
        <v>1250296142.2899997</v>
      </c>
      <c r="J93" s="58"/>
    </row>
    <row r="94" spans="1:10" ht="12.75" x14ac:dyDescent="0.2">
      <c r="A94" s="77" t="s">
        <v>792</v>
      </c>
      <c r="B94" s="78"/>
      <c r="C94" s="78"/>
      <c r="D94" s="79"/>
      <c r="E94" s="79"/>
      <c r="F94" s="80">
        <f>IF(A12="Período: 6º Bimestre",IF(F93&lt;E124,E124-F93,0),IF(F93&lt;H124,H124-F93,0))</f>
        <v>0</v>
      </c>
      <c r="G94" s="79"/>
      <c r="H94" s="79"/>
      <c r="J94" s="55"/>
    </row>
    <row r="95" spans="1:10" ht="12.75" x14ac:dyDescent="0.2">
      <c r="A95" s="81" t="s">
        <v>946</v>
      </c>
      <c r="B95" s="82">
        <f>B94+B93</f>
        <v>2715000000</v>
      </c>
      <c r="C95" s="82">
        <f>C94+C93</f>
        <v>2746504640.73</v>
      </c>
      <c r="D95" s="83">
        <f>D94+D93</f>
        <v>487846392.74000001</v>
      </c>
      <c r="E95" s="83">
        <f>IF(C95&gt;0,D95/C95,0)*100</f>
        <v>17.762445601050729</v>
      </c>
      <c r="F95" s="83">
        <f>F94+F93</f>
        <v>1496208498.4400003</v>
      </c>
      <c r="G95" s="83">
        <f>IF(C95&gt;0,F95/C95,0)*100</f>
        <v>54.476823969331413</v>
      </c>
      <c r="H95" s="79"/>
      <c r="J95" s="55"/>
    </row>
    <row r="96" spans="1:10" ht="12.75" x14ac:dyDescent="0.2">
      <c r="A96" s="84" t="s">
        <v>513</v>
      </c>
      <c r="B96" s="85">
        <f>SUM(B97:B98)</f>
        <v>0</v>
      </c>
      <c r="C96" s="85">
        <f>SUM(C97:C98)</f>
        <v>343302250.88999999</v>
      </c>
      <c r="D96" s="79"/>
      <c r="E96" s="79"/>
      <c r="F96" s="85">
        <f>SUM(F97:F98)</f>
        <v>343302250.88999999</v>
      </c>
      <c r="G96" s="79"/>
      <c r="H96" s="79"/>
      <c r="J96" s="55"/>
    </row>
    <row r="97" spans="1:13" ht="12.75" x14ac:dyDescent="0.2">
      <c r="A97" s="86" t="s">
        <v>514</v>
      </c>
      <c r="B97" s="85"/>
      <c r="C97" s="85"/>
      <c r="D97" s="79"/>
      <c r="E97" s="79"/>
      <c r="F97" s="79"/>
      <c r="G97" s="79"/>
      <c r="H97" s="79"/>
      <c r="J97" s="55"/>
    </row>
    <row r="98" spans="1:13" ht="12.75" x14ac:dyDescent="0.2">
      <c r="A98" s="87" t="s">
        <v>646</v>
      </c>
      <c r="B98" s="88"/>
      <c r="C98" s="12">
        <v>343302250.88999999</v>
      </c>
      <c r="D98" s="89"/>
      <c r="E98" s="89"/>
      <c r="F98" s="12">
        <v>343302250.88999999</v>
      </c>
      <c r="G98" s="89"/>
      <c r="H98" s="89"/>
      <c r="J98" s="55"/>
    </row>
    <row r="99" spans="1:13" ht="12.75" x14ac:dyDescent="0.2">
      <c r="A99" s="39"/>
      <c r="B99" s="90"/>
      <c r="C99" s="90"/>
      <c r="D99" s="90"/>
      <c r="E99" s="90"/>
      <c r="F99" s="90"/>
      <c r="G99" s="90"/>
      <c r="H99" s="90"/>
      <c r="J99" s="55"/>
    </row>
    <row r="100" spans="1:13" ht="12.75" x14ac:dyDescent="0.2">
      <c r="A100" s="39"/>
      <c r="B100" s="90"/>
      <c r="C100" s="90"/>
      <c r="D100" s="90"/>
      <c r="E100" s="90"/>
      <c r="F100" s="90"/>
      <c r="G100" s="90"/>
      <c r="H100" s="90"/>
      <c r="J100" s="55"/>
    </row>
    <row r="101" spans="1:13" ht="12.75" x14ac:dyDescent="0.2"/>
    <row r="102" spans="1:13" ht="14.25" customHeight="1" x14ac:dyDescent="0.2">
      <c r="A102" s="565"/>
      <c r="B102" s="566" t="s">
        <v>92</v>
      </c>
      <c r="C102" s="566" t="s">
        <v>92</v>
      </c>
      <c r="D102" s="701" t="s">
        <v>93</v>
      </c>
      <c r="E102" s="702"/>
      <c r="F102" s="567" t="s">
        <v>96</v>
      </c>
      <c r="G102" s="701" t="s">
        <v>94</v>
      </c>
      <c r="H102" s="703"/>
      <c r="I102" s="567" t="s">
        <v>96</v>
      </c>
      <c r="J102" s="692" t="s">
        <v>629</v>
      </c>
      <c r="K102" s="705" t="s">
        <v>476</v>
      </c>
    </row>
    <row r="103" spans="1:13" ht="28.5" customHeight="1" x14ac:dyDescent="0.2">
      <c r="A103" s="58" t="s">
        <v>95</v>
      </c>
      <c r="B103" s="568" t="s">
        <v>69</v>
      </c>
      <c r="C103" s="568" t="s">
        <v>70</v>
      </c>
      <c r="D103" s="560" t="str">
        <f>CONCATENATE("No ", B12)</f>
        <v>No Bimestre</v>
      </c>
      <c r="E103" s="569" t="str">
        <f>F19</f>
        <v>Até o  Bimestre</v>
      </c>
      <c r="F103" s="560"/>
      <c r="G103" s="560" t="str">
        <f>CONCATENATE("No ", B12)</f>
        <v>No Bimestre</v>
      </c>
      <c r="H103" s="569" t="str">
        <f>F19</f>
        <v>Até o  Bimestre</v>
      </c>
      <c r="I103" s="560"/>
      <c r="J103" s="693"/>
      <c r="K103" s="706"/>
    </row>
    <row r="104" spans="1:13" ht="23.25" customHeight="1" x14ac:dyDescent="0.2">
      <c r="A104" s="570"/>
      <c r="B104" s="571" t="s">
        <v>97</v>
      </c>
      <c r="C104" s="571" t="s">
        <v>98</v>
      </c>
      <c r="D104" s="571"/>
      <c r="E104" s="571" t="s">
        <v>165</v>
      </c>
      <c r="F104" s="572" t="s">
        <v>475</v>
      </c>
      <c r="G104" s="563"/>
      <c r="H104" s="563" t="s">
        <v>100</v>
      </c>
      <c r="I104" s="572" t="s">
        <v>474</v>
      </c>
      <c r="J104" s="563" t="s">
        <v>294</v>
      </c>
      <c r="K104" s="707"/>
    </row>
    <row r="105" spans="1:13" ht="12.75" x14ac:dyDescent="0.2">
      <c r="A105" s="95" t="s">
        <v>793</v>
      </c>
      <c r="B105" s="62">
        <f>B106+B110+B114</f>
        <v>2470476000</v>
      </c>
      <c r="C105" s="62">
        <f>C106+C110+C114</f>
        <v>2800181335.6399999</v>
      </c>
      <c r="D105" s="62">
        <f>D106+D110+D114</f>
        <v>349998613.41000003</v>
      </c>
      <c r="E105" s="62">
        <f>E106+E110+E114</f>
        <v>1671364639.5700002</v>
      </c>
      <c r="F105" s="62">
        <f t="shared" ref="F105:F113" si="9">C105-E105</f>
        <v>1128816696.0699997</v>
      </c>
      <c r="G105" s="96">
        <f>G106+G110+G114</f>
        <v>437926135.67000008</v>
      </c>
      <c r="H105" s="62">
        <f>H106+H110+H114</f>
        <v>1126058334.8099999</v>
      </c>
      <c r="I105" s="60">
        <f t="shared" ref="I105:I113" si="10">C105-H105</f>
        <v>1674123000.8299999</v>
      </c>
      <c r="J105" s="63">
        <f>J106+J110+J114</f>
        <v>973361468.98000002</v>
      </c>
      <c r="K105" s="97">
        <f>K106+K110+K114</f>
        <v>0</v>
      </c>
    </row>
    <row r="106" spans="1:13" ht="12.75" x14ac:dyDescent="0.2">
      <c r="A106" s="49" t="s">
        <v>52</v>
      </c>
      <c r="B106" s="62">
        <f>SUM(B107:B109)</f>
        <v>2261631000</v>
      </c>
      <c r="C106" s="62">
        <f>SUM(C107:C109)</f>
        <v>2455761881.8299999</v>
      </c>
      <c r="D106" s="62">
        <f>SUM(D107:D109)</f>
        <v>321699114.99000001</v>
      </c>
      <c r="E106" s="62">
        <f>SUM(E107:E109)</f>
        <v>1554417766.8500001</v>
      </c>
      <c r="F106" s="62">
        <f t="shared" si="9"/>
        <v>901344114.97999978</v>
      </c>
      <c r="G106" s="96">
        <f>SUM(G107:G109)</f>
        <v>416001351.95000005</v>
      </c>
      <c r="H106" s="62">
        <f>SUM(H107:H109)</f>
        <v>1088248228.8499999</v>
      </c>
      <c r="I106" s="60">
        <f t="shared" si="10"/>
        <v>1367513652.98</v>
      </c>
      <c r="J106" s="62">
        <f>SUM(J107:J109)</f>
        <v>940913811.71000004</v>
      </c>
      <c r="K106" s="97">
        <f>SUM(K107:K109)</f>
        <v>0</v>
      </c>
      <c r="M106" s="51"/>
    </row>
    <row r="107" spans="1:13" s="51" customFormat="1" ht="12.75" x14ac:dyDescent="0.2">
      <c r="A107" s="49" t="s">
        <v>53</v>
      </c>
      <c r="B107" s="62">
        <v>917955000</v>
      </c>
      <c r="C107" s="62">
        <v>954798021.53999996</v>
      </c>
      <c r="D107" s="62">
        <v>183295260.90000001</v>
      </c>
      <c r="E107" s="62">
        <v>476409675.19</v>
      </c>
      <c r="F107" s="62">
        <f t="shared" si="9"/>
        <v>478388346.34999996</v>
      </c>
      <c r="G107" s="62">
        <v>183204702.52000001</v>
      </c>
      <c r="H107" s="62">
        <v>476297782.38999999</v>
      </c>
      <c r="I107" s="60">
        <f t="shared" si="10"/>
        <v>478500239.14999998</v>
      </c>
      <c r="J107" s="62">
        <v>377226256.76999998</v>
      </c>
      <c r="K107" s="97"/>
      <c r="L107" s="49"/>
      <c r="M107" s="49"/>
    </row>
    <row r="108" spans="1:13" ht="12.75" x14ac:dyDescent="0.2">
      <c r="A108" s="49" t="s">
        <v>54</v>
      </c>
      <c r="B108" s="62">
        <v>7000000</v>
      </c>
      <c r="C108" s="62">
        <v>7000000</v>
      </c>
      <c r="D108" s="62">
        <v>342060.9</v>
      </c>
      <c r="E108" s="62">
        <v>2517418.7400000002</v>
      </c>
      <c r="F108" s="62">
        <f t="shared" si="9"/>
        <v>4482581.26</v>
      </c>
      <c r="G108" s="62">
        <v>342060.9</v>
      </c>
      <c r="H108" s="62">
        <v>2517418.7400000002</v>
      </c>
      <c r="I108" s="60">
        <f t="shared" si="10"/>
        <v>4482581.26</v>
      </c>
      <c r="J108" s="62">
        <v>2517418.7400000002</v>
      </c>
      <c r="K108" s="97"/>
    </row>
    <row r="109" spans="1:13" ht="12.75" x14ac:dyDescent="0.2">
      <c r="A109" s="49" t="s">
        <v>55</v>
      </c>
      <c r="B109" s="62">
        <v>1336676000</v>
      </c>
      <c r="C109" s="62">
        <v>1493963860.29</v>
      </c>
      <c r="D109" s="62">
        <v>138061793.19</v>
      </c>
      <c r="E109" s="62">
        <v>1075490672.9200001</v>
      </c>
      <c r="F109" s="62">
        <f t="shared" si="9"/>
        <v>418473187.36999989</v>
      </c>
      <c r="G109" s="62">
        <v>232454588.53</v>
      </c>
      <c r="H109" s="62">
        <v>609433027.72000003</v>
      </c>
      <c r="I109" s="60">
        <f t="shared" si="10"/>
        <v>884530832.56999993</v>
      </c>
      <c r="J109" s="62">
        <v>561170136.20000005</v>
      </c>
      <c r="K109" s="97"/>
      <c r="M109" s="51"/>
    </row>
    <row r="110" spans="1:13" s="51" customFormat="1" ht="12.75" x14ac:dyDescent="0.2">
      <c r="A110" s="49" t="s">
        <v>56</v>
      </c>
      <c r="B110" s="62">
        <f>SUM(B111:B113)</f>
        <v>192073000</v>
      </c>
      <c r="C110" s="62">
        <f>SUM(C111:C113)</f>
        <v>331252977.69999999</v>
      </c>
      <c r="D110" s="62">
        <f>SUM(D111:D113)</f>
        <v>28299498.420000002</v>
      </c>
      <c r="E110" s="62">
        <f>SUM(E111:E113)</f>
        <v>116946872.72</v>
      </c>
      <c r="F110" s="62">
        <f t="shared" si="9"/>
        <v>214306104.97999999</v>
      </c>
      <c r="G110" s="62">
        <f>SUM(G111:G113)</f>
        <v>21924783.720000003</v>
      </c>
      <c r="H110" s="62">
        <f>SUM(H111:H113)</f>
        <v>37810105.960000001</v>
      </c>
      <c r="I110" s="60">
        <f t="shared" si="10"/>
        <v>293442871.74000001</v>
      </c>
      <c r="J110" s="62">
        <f>SUM(J111:J113)</f>
        <v>32447657.27</v>
      </c>
      <c r="K110" s="97">
        <f>SUM(K111:K113)</f>
        <v>0</v>
      </c>
      <c r="L110" s="49"/>
      <c r="M110" s="49"/>
    </row>
    <row r="111" spans="1:13" ht="12.75" x14ac:dyDescent="0.2">
      <c r="A111" s="49" t="s">
        <v>57</v>
      </c>
      <c r="B111" s="62">
        <v>187071000</v>
      </c>
      <c r="C111" s="62">
        <v>326250977.69999999</v>
      </c>
      <c r="D111" s="62">
        <v>27585523.640000001</v>
      </c>
      <c r="E111" s="62">
        <v>114832936.03</v>
      </c>
      <c r="F111" s="62">
        <f t="shared" si="9"/>
        <v>211418041.66999999</v>
      </c>
      <c r="G111" s="62">
        <v>21210808.940000001</v>
      </c>
      <c r="H111" s="62">
        <v>35696169.270000003</v>
      </c>
      <c r="I111" s="60">
        <f t="shared" si="10"/>
        <v>290554808.43000001</v>
      </c>
      <c r="J111" s="62">
        <v>30333720.579999998</v>
      </c>
      <c r="K111" s="97"/>
    </row>
    <row r="112" spans="1:13" ht="12.75" x14ac:dyDescent="0.2">
      <c r="A112" s="49" t="s">
        <v>58</v>
      </c>
      <c r="B112" s="62">
        <v>2000</v>
      </c>
      <c r="C112" s="62">
        <v>2000</v>
      </c>
      <c r="D112" s="62">
        <v>0</v>
      </c>
      <c r="E112" s="62">
        <v>0</v>
      </c>
      <c r="F112" s="62">
        <f t="shared" si="9"/>
        <v>2000</v>
      </c>
      <c r="G112" s="62">
        <v>0</v>
      </c>
      <c r="H112" s="62">
        <v>0</v>
      </c>
      <c r="I112" s="60">
        <f t="shared" si="10"/>
        <v>2000</v>
      </c>
      <c r="J112" s="62">
        <v>0</v>
      </c>
      <c r="K112" s="97"/>
    </row>
    <row r="113" spans="1:11" ht="12.75" x14ac:dyDescent="0.2">
      <c r="A113" s="49" t="s">
        <v>59</v>
      </c>
      <c r="B113" s="62">
        <v>5000000</v>
      </c>
      <c r="C113" s="62">
        <v>5000000</v>
      </c>
      <c r="D113" s="62">
        <v>713974.78</v>
      </c>
      <c r="E113" s="62">
        <v>2113936.69</v>
      </c>
      <c r="F113" s="62">
        <f t="shared" si="9"/>
        <v>2886063.31</v>
      </c>
      <c r="G113" s="62">
        <v>713974.78</v>
      </c>
      <c r="H113" s="62">
        <v>2113936.69</v>
      </c>
      <c r="I113" s="60">
        <f t="shared" si="10"/>
        <v>2886063.31</v>
      </c>
      <c r="J113" s="62">
        <v>2113936.69</v>
      </c>
      <c r="K113" s="98"/>
    </row>
    <row r="114" spans="1:11" ht="12.75" customHeight="1" x14ac:dyDescent="0.2">
      <c r="A114" s="49" t="s">
        <v>60</v>
      </c>
      <c r="B114" s="60">
        <v>16772000</v>
      </c>
      <c r="C114" s="60">
        <v>13166476.109999999</v>
      </c>
      <c r="D114" s="99"/>
      <c r="E114" s="99"/>
      <c r="F114" s="60">
        <f>C114</f>
        <v>13166476.109999999</v>
      </c>
      <c r="G114" s="99"/>
      <c r="H114" s="99"/>
      <c r="I114" s="60">
        <f>C114</f>
        <v>13166476.109999999</v>
      </c>
      <c r="J114" s="99"/>
      <c r="K114" s="99"/>
    </row>
    <row r="115" spans="1:11" ht="12.75" x14ac:dyDescent="0.2">
      <c r="A115" s="49" t="s">
        <v>794</v>
      </c>
      <c r="B115" s="60">
        <f>B207</f>
        <v>170222000</v>
      </c>
      <c r="C115" s="60">
        <f>C207</f>
        <v>215323555.98000002</v>
      </c>
      <c r="D115" s="60">
        <f>D207</f>
        <v>32155157.800000001</v>
      </c>
      <c r="E115" s="60">
        <f>E207</f>
        <v>98577782.349999994</v>
      </c>
      <c r="F115" s="60">
        <f t="shared" ref="F115:F124" si="11">C115-E115</f>
        <v>116745773.63000003</v>
      </c>
      <c r="G115" s="60">
        <f>G207</f>
        <v>33905098.510000005</v>
      </c>
      <c r="H115" s="60">
        <f>H207</f>
        <v>92528402.719999999</v>
      </c>
      <c r="I115" s="60">
        <f>I207</f>
        <v>122795153.26000002</v>
      </c>
      <c r="J115" s="60">
        <f>J207</f>
        <v>77600483.00999999</v>
      </c>
      <c r="K115" s="62">
        <f>K207</f>
        <v>0</v>
      </c>
    </row>
    <row r="116" spans="1:11" ht="12.75" x14ac:dyDescent="0.2">
      <c r="A116" s="77" t="s">
        <v>795</v>
      </c>
      <c r="B116" s="71">
        <f>B105+B115</f>
        <v>2640698000</v>
      </c>
      <c r="C116" s="71">
        <f>C105+C115</f>
        <v>3015504891.6199999</v>
      </c>
      <c r="D116" s="71">
        <f>D105+D115</f>
        <v>382153771.21000004</v>
      </c>
      <c r="E116" s="71">
        <f>E105+E115</f>
        <v>1769942421.9200001</v>
      </c>
      <c r="F116" s="71">
        <f t="shared" si="11"/>
        <v>1245562469.6999998</v>
      </c>
      <c r="G116" s="71">
        <f>G105+G115</f>
        <v>471831234.18000007</v>
      </c>
      <c r="H116" s="71">
        <f>H105+H115</f>
        <v>1218586737.53</v>
      </c>
      <c r="I116" s="71">
        <f t="shared" ref="I116:I124" si="12">C116-H116</f>
        <v>1796918154.0899999</v>
      </c>
      <c r="J116" s="71">
        <f>J105+J115</f>
        <v>1050961951.99</v>
      </c>
      <c r="K116" s="72">
        <f>K105+K115</f>
        <v>0</v>
      </c>
    </row>
    <row r="117" spans="1:11" ht="12.75" x14ac:dyDescent="0.2">
      <c r="A117" s="73" t="s">
        <v>796</v>
      </c>
      <c r="B117" s="61">
        <f>B118+B121</f>
        <v>0</v>
      </c>
      <c r="C117" s="61">
        <f>C118+C121</f>
        <v>0</v>
      </c>
      <c r="D117" s="61">
        <f>D118+D121</f>
        <v>0</v>
      </c>
      <c r="E117" s="61">
        <f>E118+E121</f>
        <v>0</v>
      </c>
      <c r="F117" s="61">
        <f t="shared" si="11"/>
        <v>0</v>
      </c>
      <c r="G117" s="61">
        <f>G118+G121</f>
        <v>0</v>
      </c>
      <c r="H117" s="61">
        <f>H118+H121</f>
        <v>0</v>
      </c>
      <c r="I117" s="61">
        <f t="shared" si="12"/>
        <v>0</v>
      </c>
      <c r="J117" s="61">
        <f>J118+J121</f>
        <v>0</v>
      </c>
      <c r="K117" s="62">
        <f>K118+K121</f>
        <v>0</v>
      </c>
    </row>
    <row r="118" spans="1:11" ht="12.75" x14ac:dyDescent="0.2">
      <c r="A118" s="74" t="s">
        <v>1</v>
      </c>
      <c r="B118" s="60">
        <f>SUM(B119:B120)</f>
        <v>0</v>
      </c>
      <c r="C118" s="60">
        <f>SUM(C119:C120)</f>
        <v>0</v>
      </c>
      <c r="D118" s="60">
        <f>SUM(D119:D120)</f>
        <v>0</v>
      </c>
      <c r="E118" s="62">
        <f>SUM(E119:E120)</f>
        <v>0</v>
      </c>
      <c r="F118" s="60">
        <f t="shared" si="11"/>
        <v>0</v>
      </c>
      <c r="G118" s="60">
        <f>SUM(G119:G120)</f>
        <v>0</v>
      </c>
      <c r="H118" s="62">
        <f>SUM(H119:H120)</f>
        <v>0</v>
      </c>
      <c r="I118" s="60">
        <f t="shared" si="12"/>
        <v>0</v>
      </c>
      <c r="J118" s="62">
        <f>SUM(J119:J120)</f>
        <v>0</v>
      </c>
      <c r="K118" s="62">
        <f>SUM(K119:K120)</f>
        <v>0</v>
      </c>
    </row>
    <row r="119" spans="1:11" ht="12.75" x14ac:dyDescent="0.2">
      <c r="A119" s="74" t="s">
        <v>0</v>
      </c>
      <c r="B119" s="60"/>
      <c r="C119" s="60"/>
      <c r="D119" s="60"/>
      <c r="E119" s="62"/>
      <c r="F119" s="60">
        <f t="shared" si="11"/>
        <v>0</v>
      </c>
      <c r="G119" s="60"/>
      <c r="H119" s="62"/>
      <c r="I119" s="60">
        <f t="shared" si="12"/>
        <v>0</v>
      </c>
      <c r="J119" s="62"/>
      <c r="K119" s="62"/>
    </row>
    <row r="120" spans="1:11" ht="12.75" x14ac:dyDescent="0.2">
      <c r="A120" s="74" t="s">
        <v>1116</v>
      </c>
      <c r="B120" s="60"/>
      <c r="C120" s="60"/>
      <c r="D120" s="60"/>
      <c r="E120" s="62"/>
      <c r="F120" s="60">
        <f t="shared" si="11"/>
        <v>0</v>
      </c>
      <c r="G120" s="60"/>
      <c r="H120" s="62"/>
      <c r="I120" s="60">
        <f t="shared" si="12"/>
        <v>0</v>
      </c>
      <c r="J120" s="62"/>
      <c r="K120" s="62"/>
    </row>
    <row r="121" spans="1:11" ht="12.75" x14ac:dyDescent="0.2">
      <c r="A121" s="74" t="s">
        <v>2</v>
      </c>
      <c r="B121" s="60">
        <f>SUM(B122:B123)</f>
        <v>0</v>
      </c>
      <c r="C121" s="60">
        <f>SUM(C122:C123)</f>
        <v>0</v>
      </c>
      <c r="D121" s="60">
        <f>SUM(D122:D123)</f>
        <v>0</v>
      </c>
      <c r="E121" s="62">
        <f>SUM(E122:E123)</f>
        <v>0</v>
      </c>
      <c r="F121" s="60">
        <f t="shared" si="11"/>
        <v>0</v>
      </c>
      <c r="G121" s="60">
        <f>SUM(G122:G123)</f>
        <v>0</v>
      </c>
      <c r="H121" s="62">
        <f>SUM(H122:H123)</f>
        <v>0</v>
      </c>
      <c r="I121" s="60">
        <f t="shared" si="12"/>
        <v>0</v>
      </c>
      <c r="J121" s="62">
        <f>SUM(J122:J123)</f>
        <v>0</v>
      </c>
      <c r="K121" s="62">
        <f>SUM(K122:K123)</f>
        <v>0</v>
      </c>
    </row>
    <row r="122" spans="1:11" ht="12.75" x14ac:dyDescent="0.2">
      <c r="A122" s="74" t="s">
        <v>0</v>
      </c>
      <c r="B122" s="60"/>
      <c r="C122" s="60"/>
      <c r="D122" s="60"/>
      <c r="E122" s="62"/>
      <c r="F122" s="60">
        <f t="shared" si="11"/>
        <v>0</v>
      </c>
      <c r="G122" s="60"/>
      <c r="H122" s="62"/>
      <c r="I122" s="60">
        <f t="shared" si="12"/>
        <v>0</v>
      </c>
      <c r="J122" s="62"/>
      <c r="K122" s="62"/>
    </row>
    <row r="123" spans="1:11" ht="12.75" x14ac:dyDescent="0.2">
      <c r="A123" s="74" t="s">
        <v>1116</v>
      </c>
      <c r="B123" s="75"/>
      <c r="C123" s="75"/>
      <c r="D123" s="75"/>
      <c r="E123" s="76"/>
      <c r="F123" s="75">
        <f t="shared" si="11"/>
        <v>0</v>
      </c>
      <c r="G123" s="75"/>
      <c r="H123" s="76"/>
      <c r="I123" s="75">
        <f t="shared" si="12"/>
        <v>0</v>
      </c>
      <c r="J123" s="76"/>
      <c r="K123" s="76"/>
    </row>
    <row r="124" spans="1:11" ht="12.75" x14ac:dyDescent="0.2">
      <c r="A124" s="100" t="s">
        <v>948</v>
      </c>
      <c r="B124" s="75">
        <f>B116+B117</f>
        <v>2640698000</v>
      </c>
      <c r="C124" s="75">
        <f>C116+C117</f>
        <v>3015504891.6199999</v>
      </c>
      <c r="D124" s="75">
        <f>D116+D117</f>
        <v>382153771.21000004</v>
      </c>
      <c r="E124" s="75">
        <f>E116+E117</f>
        <v>1769942421.9200001</v>
      </c>
      <c r="F124" s="75">
        <f t="shared" si="11"/>
        <v>1245562469.6999998</v>
      </c>
      <c r="G124" s="75">
        <f>G116+G117</f>
        <v>471831234.18000007</v>
      </c>
      <c r="H124" s="75">
        <f>H116+H117</f>
        <v>1218586737.53</v>
      </c>
      <c r="I124" s="75">
        <f t="shared" si="12"/>
        <v>1796918154.0899999</v>
      </c>
      <c r="J124" s="75">
        <f>J116+J117</f>
        <v>1050961951.99</v>
      </c>
      <c r="K124" s="76">
        <f>K116+K117</f>
        <v>0</v>
      </c>
    </row>
    <row r="125" spans="1:11" ht="12.75" x14ac:dyDescent="0.2">
      <c r="A125" s="100" t="s">
        <v>797</v>
      </c>
      <c r="B125" s="99"/>
      <c r="C125" s="99"/>
      <c r="D125" s="99"/>
      <c r="E125" s="71">
        <f>IF(F93&gt;E124,F93-E124,0)</f>
        <v>0</v>
      </c>
      <c r="F125" s="99"/>
      <c r="G125" s="99"/>
      <c r="H125" s="75">
        <f>IF(F93&gt;H124,F93-H124,0)</f>
        <v>277621760.91000032</v>
      </c>
      <c r="I125" s="99"/>
      <c r="J125" s="75">
        <f>IF(F93&gt;J124,F93-J124,0)</f>
        <v>445246546.45000029</v>
      </c>
      <c r="K125" s="101"/>
    </row>
    <row r="126" spans="1:11" ht="12.75" x14ac:dyDescent="0.2">
      <c r="A126" s="102" t="s">
        <v>947</v>
      </c>
      <c r="B126" s="103">
        <f>B124+B125</f>
        <v>2640698000</v>
      </c>
      <c r="C126" s="103">
        <f>C124+C125</f>
        <v>3015504891.6199999</v>
      </c>
      <c r="D126" s="103">
        <f>D124+D125</f>
        <v>382153771.21000004</v>
      </c>
      <c r="E126" s="103">
        <f>E124+E125</f>
        <v>1769942421.9200001</v>
      </c>
      <c r="F126" s="104"/>
      <c r="G126" s="103">
        <f>G124+G125</f>
        <v>471831234.18000007</v>
      </c>
      <c r="H126" s="103">
        <f>H124+H125</f>
        <v>1496208498.4400003</v>
      </c>
      <c r="I126" s="104"/>
      <c r="J126" s="103">
        <f>J124+J125</f>
        <v>1496208498.4400003</v>
      </c>
      <c r="K126" s="105">
        <f>K124+K125</f>
        <v>0</v>
      </c>
    </row>
    <row r="127" spans="1:11" ht="12.75" x14ac:dyDescent="0.2">
      <c r="A127" s="49" t="s">
        <v>515</v>
      </c>
      <c r="B127" s="60">
        <v>74302000</v>
      </c>
      <c r="C127" s="60">
        <v>74302000</v>
      </c>
      <c r="D127" s="99"/>
      <c r="E127" s="99"/>
      <c r="F127" s="60">
        <f>C127</f>
        <v>74302000</v>
      </c>
      <c r="G127" s="99"/>
      <c r="H127" s="99"/>
      <c r="I127" s="60">
        <f>C127</f>
        <v>74302000</v>
      </c>
      <c r="J127" s="99"/>
      <c r="K127" s="101"/>
    </row>
    <row r="128" spans="1:11" ht="12.75" customHeight="1" x14ac:dyDescent="0.2">
      <c r="A128" s="708" t="s">
        <v>1166</v>
      </c>
      <c r="B128" s="708"/>
      <c r="C128" s="708"/>
      <c r="D128" s="708"/>
      <c r="E128" s="708"/>
      <c r="F128" s="708"/>
      <c r="G128" s="708"/>
      <c r="H128" s="708"/>
      <c r="I128" s="708"/>
      <c r="J128" s="708"/>
      <c r="K128" s="709"/>
    </row>
    <row r="129" spans="1:10" ht="12.75" x14ac:dyDescent="0.2">
      <c r="A129" s="106" t="s">
        <v>430</v>
      </c>
      <c r="B129" s="106"/>
      <c r="C129" s="106"/>
      <c r="D129" s="106"/>
      <c r="E129" s="106"/>
      <c r="F129" s="106"/>
      <c r="G129" s="106"/>
      <c r="H129" s="106"/>
      <c r="I129" s="106"/>
      <c r="J129" s="106"/>
    </row>
    <row r="130" spans="1:10" ht="12.75" x14ac:dyDescent="0.2">
      <c r="A130" s="106"/>
      <c r="B130" s="106"/>
      <c r="C130" s="106"/>
      <c r="D130" s="106"/>
      <c r="E130" s="106"/>
      <c r="F130" s="106"/>
      <c r="G130" s="106"/>
      <c r="H130" s="106"/>
      <c r="I130" s="106"/>
      <c r="J130" s="106"/>
    </row>
    <row r="131" spans="1:10" ht="22.5" customHeight="1" x14ac:dyDescent="0.2">
      <c r="A131" s="573" t="s">
        <v>789</v>
      </c>
      <c r="B131" s="17">
        <v>2715000000</v>
      </c>
      <c r="C131" s="106"/>
      <c r="D131" s="106"/>
      <c r="E131" s="106"/>
      <c r="F131" s="106"/>
      <c r="G131" s="106"/>
      <c r="H131" s="106"/>
      <c r="I131" s="106"/>
      <c r="J131" s="106"/>
    </row>
    <row r="132" spans="1:10" ht="22.5" customHeight="1" x14ac:dyDescent="0.2">
      <c r="A132" s="573" t="s">
        <v>790</v>
      </c>
      <c r="B132" s="20">
        <v>2715000000</v>
      </c>
      <c r="C132" s="106"/>
      <c r="D132" s="106"/>
      <c r="E132" s="106"/>
      <c r="F132" s="106"/>
      <c r="G132" s="106"/>
      <c r="H132" s="106"/>
      <c r="I132" s="106"/>
      <c r="J132" s="106"/>
    </row>
    <row r="133" spans="1:10" ht="25.5" x14ac:dyDescent="0.2">
      <c r="A133" s="554"/>
      <c r="B133" s="692" t="s">
        <v>429</v>
      </c>
      <c r="C133" s="574" t="s">
        <v>172</v>
      </c>
      <c r="D133" s="695" t="s">
        <v>67</v>
      </c>
      <c r="E133" s="696"/>
      <c r="F133" s="696"/>
      <c r="G133" s="696"/>
      <c r="H133" s="566" t="s">
        <v>96</v>
      </c>
    </row>
    <row r="134" spans="1:10" ht="12.75" x14ac:dyDescent="0.2">
      <c r="A134" s="575" t="s">
        <v>468</v>
      </c>
      <c r="B134" s="693"/>
      <c r="C134" s="576"/>
      <c r="D134" s="566" t="str">
        <f>D103</f>
        <v>No Bimestre</v>
      </c>
      <c r="E134" s="566" t="s">
        <v>71</v>
      </c>
      <c r="F134" s="566" t="str">
        <f>E103</f>
        <v>Até o  Bimestre</v>
      </c>
      <c r="G134" s="566" t="s">
        <v>71</v>
      </c>
      <c r="H134" s="566"/>
    </row>
    <row r="135" spans="1:10" ht="12.75" x14ac:dyDescent="0.2">
      <c r="A135" s="561"/>
      <c r="B135" s="694"/>
      <c r="C135" s="564" t="s">
        <v>73</v>
      </c>
      <c r="D135" s="563" t="s">
        <v>74</v>
      </c>
      <c r="E135" s="563" t="s">
        <v>75</v>
      </c>
      <c r="F135" s="563" t="s">
        <v>89</v>
      </c>
      <c r="G135" s="563" t="s">
        <v>90</v>
      </c>
      <c r="H135" s="563" t="s">
        <v>91</v>
      </c>
    </row>
    <row r="136" spans="1:10" ht="12.75" x14ac:dyDescent="0.2">
      <c r="A136" s="107" t="s">
        <v>50</v>
      </c>
      <c r="B136" s="60">
        <f>B137+B177</f>
        <v>178648000</v>
      </c>
      <c r="C136" s="61">
        <f>C137+C177</f>
        <v>178648000</v>
      </c>
      <c r="D136" s="62">
        <f>D137+D177</f>
        <v>33481264.530000001</v>
      </c>
      <c r="E136" s="63">
        <f t="shared" ref="E136:E167" si="13">IF(C136&gt;0,D136/C136,0)*100</f>
        <v>18.741471793694863</v>
      </c>
      <c r="F136" s="63">
        <f>F137+F177</f>
        <v>102486151.88000001</v>
      </c>
      <c r="G136" s="63">
        <f t="shared" ref="G136:G167" si="14">IF(C136&gt;0,F136/C136,0)*100</f>
        <v>57.367645806278276</v>
      </c>
      <c r="H136" s="62">
        <f t="shared" ref="H136:H167" si="15">C136-F136</f>
        <v>76161848.11999999</v>
      </c>
    </row>
    <row r="137" spans="1:10" ht="12.75" x14ac:dyDescent="0.2">
      <c r="A137" s="64" t="s">
        <v>6</v>
      </c>
      <c r="B137" s="60">
        <f>B138+B142+B147+B155+B156+B157+B163+B171</f>
        <v>178648000</v>
      </c>
      <c r="C137" s="60">
        <f>C138+C142+C147+C155+C156+C157+C163+C171</f>
        <v>178648000</v>
      </c>
      <c r="D137" s="62">
        <f>D138+D142+D147+D155+D156+D157+D163+D171</f>
        <v>33481264.530000001</v>
      </c>
      <c r="E137" s="62">
        <f t="shared" si="13"/>
        <v>18.741471793694863</v>
      </c>
      <c r="F137" s="62">
        <f>F138+F142+F147+F155+F156+F157+F163+F171</f>
        <v>102486151.88000001</v>
      </c>
      <c r="G137" s="62">
        <f t="shared" si="14"/>
        <v>57.367645806278276</v>
      </c>
      <c r="H137" s="62">
        <f t="shared" si="15"/>
        <v>76161848.11999999</v>
      </c>
    </row>
    <row r="138" spans="1:10" ht="12.75" x14ac:dyDescent="0.2">
      <c r="A138" s="108" t="s">
        <v>566</v>
      </c>
      <c r="B138" s="60">
        <f>SUM(B139:B141)</f>
        <v>0</v>
      </c>
      <c r="C138" s="60">
        <f>SUM(C139:C141)</f>
        <v>0</v>
      </c>
      <c r="D138" s="62">
        <f>SUM(D139:D141)</f>
        <v>0</v>
      </c>
      <c r="E138" s="62">
        <f t="shared" si="13"/>
        <v>0</v>
      </c>
      <c r="F138" s="62">
        <f>SUM(F139:F141)</f>
        <v>0</v>
      </c>
      <c r="G138" s="62">
        <f t="shared" si="14"/>
        <v>0</v>
      </c>
      <c r="H138" s="62">
        <f t="shared" si="15"/>
        <v>0</v>
      </c>
    </row>
    <row r="139" spans="1:10" ht="12.75" x14ac:dyDescent="0.2">
      <c r="A139" s="64" t="s">
        <v>7</v>
      </c>
      <c r="B139" s="60"/>
      <c r="C139" s="60"/>
      <c r="D139" s="62"/>
      <c r="E139" s="62">
        <f t="shared" si="13"/>
        <v>0</v>
      </c>
      <c r="F139" s="62"/>
      <c r="G139" s="62">
        <f t="shared" si="14"/>
        <v>0</v>
      </c>
      <c r="H139" s="62">
        <f t="shared" si="15"/>
        <v>0</v>
      </c>
    </row>
    <row r="140" spans="1:10" ht="12.75" x14ac:dyDescent="0.2">
      <c r="A140" s="64" t="s">
        <v>8</v>
      </c>
      <c r="B140" s="60"/>
      <c r="C140" s="60"/>
      <c r="D140" s="62"/>
      <c r="E140" s="62">
        <f t="shared" si="13"/>
        <v>0</v>
      </c>
      <c r="F140" s="62"/>
      <c r="G140" s="62">
        <f t="shared" si="14"/>
        <v>0</v>
      </c>
      <c r="H140" s="62">
        <f t="shared" si="15"/>
        <v>0</v>
      </c>
    </row>
    <row r="141" spans="1:10" ht="12.75" x14ac:dyDescent="0.2">
      <c r="A141" s="64" t="s">
        <v>9</v>
      </c>
      <c r="B141" s="60"/>
      <c r="C141" s="60"/>
      <c r="D141" s="62"/>
      <c r="E141" s="62">
        <f t="shared" si="13"/>
        <v>0</v>
      </c>
      <c r="F141" s="62"/>
      <c r="G141" s="62">
        <f t="shared" si="14"/>
        <v>0</v>
      </c>
      <c r="H141" s="62">
        <f t="shared" si="15"/>
        <v>0</v>
      </c>
    </row>
    <row r="142" spans="1:10" ht="12.75" x14ac:dyDescent="0.2">
      <c r="A142" s="108" t="s">
        <v>538</v>
      </c>
      <c r="B142" s="60">
        <f>SUM(B143:B146)</f>
        <v>169990000</v>
      </c>
      <c r="C142" s="60">
        <f>SUM(C143:C146)</f>
        <v>169990000</v>
      </c>
      <c r="D142" s="62">
        <f>SUM(D143:D146)</f>
        <v>31700159.489999998</v>
      </c>
      <c r="E142" s="62">
        <f t="shared" si="13"/>
        <v>18.648249597035118</v>
      </c>
      <c r="F142" s="62">
        <f>SUM(F143:F146)</f>
        <v>98240184.700000003</v>
      </c>
      <c r="G142" s="62">
        <f t="shared" si="14"/>
        <v>57.791743455497382</v>
      </c>
      <c r="H142" s="62">
        <f t="shared" si="15"/>
        <v>71749815.299999997</v>
      </c>
    </row>
    <row r="143" spans="1:10" ht="12.75" x14ac:dyDescent="0.2">
      <c r="A143" s="64" t="s">
        <v>10</v>
      </c>
      <c r="B143" s="60">
        <v>169990000</v>
      </c>
      <c r="C143" s="60">
        <v>169990000</v>
      </c>
      <c r="D143" s="62">
        <v>31700159.489999998</v>
      </c>
      <c r="E143" s="62">
        <f t="shared" si="13"/>
        <v>18.648249597035118</v>
      </c>
      <c r="F143" s="62">
        <v>98240184.700000003</v>
      </c>
      <c r="G143" s="62">
        <f t="shared" si="14"/>
        <v>57.791743455497382</v>
      </c>
      <c r="H143" s="62">
        <f t="shared" si="15"/>
        <v>71749815.299999997</v>
      </c>
    </row>
    <row r="144" spans="1:10" ht="12.75" x14ac:dyDescent="0.2">
      <c r="A144" s="64" t="s">
        <v>539</v>
      </c>
      <c r="B144" s="60"/>
      <c r="C144" s="60"/>
      <c r="D144" s="62"/>
      <c r="E144" s="62">
        <f t="shared" si="13"/>
        <v>0</v>
      </c>
      <c r="F144" s="62"/>
      <c r="G144" s="62">
        <f t="shared" si="14"/>
        <v>0</v>
      </c>
      <c r="H144" s="62">
        <f t="shared" si="15"/>
        <v>0</v>
      </c>
    </row>
    <row r="145" spans="1:8" ht="25.5" x14ac:dyDescent="0.2">
      <c r="A145" s="109" t="s">
        <v>561</v>
      </c>
      <c r="B145" s="60"/>
      <c r="C145" s="60"/>
      <c r="D145" s="62"/>
      <c r="E145" s="62">
        <f t="shared" si="13"/>
        <v>0</v>
      </c>
      <c r="F145" s="62"/>
      <c r="G145" s="62">
        <f t="shared" si="14"/>
        <v>0</v>
      </c>
      <c r="H145" s="62">
        <f t="shared" si="15"/>
        <v>0</v>
      </c>
    </row>
    <row r="146" spans="1:8" ht="25.5" x14ac:dyDescent="0.2">
      <c r="A146" s="59" t="s">
        <v>570</v>
      </c>
      <c r="B146" s="60"/>
      <c r="C146" s="60"/>
      <c r="D146" s="62"/>
      <c r="E146" s="62">
        <f t="shared" si="13"/>
        <v>0</v>
      </c>
      <c r="F146" s="62"/>
      <c r="G146" s="62">
        <f t="shared" si="14"/>
        <v>0</v>
      </c>
      <c r="H146" s="62">
        <f t="shared" si="15"/>
        <v>0</v>
      </c>
    </row>
    <row r="147" spans="1:8" ht="12.75" x14ac:dyDescent="0.2">
      <c r="A147" s="64" t="s">
        <v>11</v>
      </c>
      <c r="B147" s="60">
        <f>SUM(B148:B154)</f>
        <v>0</v>
      </c>
      <c r="C147" s="60">
        <f>SUM(C148:C154)</f>
        <v>0</v>
      </c>
      <c r="D147" s="62">
        <f>SUM(D148:D154)</f>
        <v>0</v>
      </c>
      <c r="E147" s="62">
        <f t="shared" si="13"/>
        <v>0</v>
      </c>
      <c r="F147" s="62">
        <f>SUM(F148:F154)</f>
        <v>0</v>
      </c>
      <c r="G147" s="62">
        <f t="shared" si="14"/>
        <v>0</v>
      </c>
      <c r="H147" s="62">
        <f t="shared" si="15"/>
        <v>0</v>
      </c>
    </row>
    <row r="148" spans="1:8" ht="12.75" x14ac:dyDescent="0.2">
      <c r="A148" s="64" t="s">
        <v>540</v>
      </c>
      <c r="B148" s="60"/>
      <c r="C148" s="60"/>
      <c r="D148" s="62"/>
      <c r="E148" s="62">
        <f t="shared" si="13"/>
        <v>0</v>
      </c>
      <c r="F148" s="62"/>
      <c r="G148" s="62">
        <f t="shared" si="14"/>
        <v>0</v>
      </c>
      <c r="H148" s="62">
        <f t="shared" si="15"/>
        <v>0</v>
      </c>
    </row>
    <row r="149" spans="1:8" ht="12.75" x14ac:dyDescent="0.2">
      <c r="A149" s="64" t="s">
        <v>541</v>
      </c>
      <c r="B149" s="60"/>
      <c r="C149" s="60"/>
      <c r="D149" s="62"/>
      <c r="E149" s="62">
        <f t="shared" si="13"/>
        <v>0</v>
      </c>
      <c r="F149" s="62"/>
      <c r="G149" s="62">
        <f t="shared" si="14"/>
        <v>0</v>
      </c>
      <c r="H149" s="62">
        <f t="shared" si="15"/>
        <v>0</v>
      </c>
    </row>
    <row r="150" spans="1:8" ht="25.5" x14ac:dyDescent="0.2">
      <c r="A150" s="59" t="s">
        <v>571</v>
      </c>
      <c r="B150" s="60"/>
      <c r="C150" s="60"/>
      <c r="D150" s="62"/>
      <c r="E150" s="62">
        <f t="shared" si="13"/>
        <v>0</v>
      </c>
      <c r="F150" s="62"/>
      <c r="G150" s="62">
        <f t="shared" si="14"/>
        <v>0</v>
      </c>
      <c r="H150" s="62">
        <f t="shared" si="15"/>
        <v>0</v>
      </c>
    </row>
    <row r="151" spans="1:8" ht="12.75" x14ac:dyDescent="0.2">
      <c r="A151" s="64" t="s">
        <v>542</v>
      </c>
      <c r="B151" s="60"/>
      <c r="C151" s="60"/>
      <c r="D151" s="62"/>
      <c r="E151" s="62">
        <f t="shared" si="13"/>
        <v>0</v>
      </c>
      <c r="F151" s="62"/>
      <c r="G151" s="62">
        <f t="shared" si="14"/>
        <v>0</v>
      </c>
      <c r="H151" s="62">
        <f t="shared" si="15"/>
        <v>0</v>
      </c>
    </row>
    <row r="152" spans="1:8" ht="12.75" x14ac:dyDescent="0.2">
      <c r="A152" s="64" t="s">
        <v>543</v>
      </c>
      <c r="B152" s="60"/>
      <c r="C152" s="60"/>
      <c r="D152" s="62"/>
      <c r="E152" s="62">
        <f t="shared" si="13"/>
        <v>0</v>
      </c>
      <c r="F152" s="62"/>
      <c r="G152" s="62">
        <f t="shared" si="14"/>
        <v>0</v>
      </c>
      <c r="H152" s="62">
        <f t="shared" si="15"/>
        <v>0</v>
      </c>
    </row>
    <row r="153" spans="1:8" ht="12.75" x14ac:dyDescent="0.2">
      <c r="A153" s="64" t="s">
        <v>567</v>
      </c>
      <c r="B153" s="60"/>
      <c r="C153" s="60"/>
      <c r="D153" s="62"/>
      <c r="E153" s="62">
        <f t="shared" si="13"/>
        <v>0</v>
      </c>
      <c r="F153" s="62"/>
      <c r="G153" s="62">
        <f t="shared" si="14"/>
        <v>0</v>
      </c>
      <c r="H153" s="62">
        <f t="shared" si="15"/>
        <v>0</v>
      </c>
    </row>
    <row r="154" spans="1:8" ht="12.75" x14ac:dyDescent="0.2">
      <c r="A154" s="64" t="s">
        <v>568</v>
      </c>
      <c r="B154" s="60"/>
      <c r="C154" s="60"/>
      <c r="D154" s="62"/>
      <c r="E154" s="62">
        <f t="shared" si="13"/>
        <v>0</v>
      </c>
      <c r="F154" s="62"/>
      <c r="G154" s="62">
        <f t="shared" si="14"/>
        <v>0</v>
      </c>
      <c r="H154" s="62">
        <f t="shared" si="15"/>
        <v>0</v>
      </c>
    </row>
    <row r="155" spans="1:8" ht="12.75" x14ac:dyDescent="0.2">
      <c r="A155" s="64" t="s">
        <v>15</v>
      </c>
      <c r="B155" s="60"/>
      <c r="C155" s="60"/>
      <c r="D155" s="62"/>
      <c r="E155" s="62">
        <f t="shared" si="13"/>
        <v>0</v>
      </c>
      <c r="F155" s="62"/>
      <c r="G155" s="62">
        <f t="shared" si="14"/>
        <v>0</v>
      </c>
      <c r="H155" s="62">
        <f t="shared" si="15"/>
        <v>0</v>
      </c>
    </row>
    <row r="156" spans="1:8" ht="12.75" x14ac:dyDescent="0.2">
      <c r="A156" s="64" t="s">
        <v>16</v>
      </c>
      <c r="B156" s="60"/>
      <c r="C156" s="60"/>
      <c r="D156" s="62"/>
      <c r="E156" s="62">
        <f t="shared" si="13"/>
        <v>0</v>
      </c>
      <c r="F156" s="62"/>
      <c r="G156" s="62">
        <f t="shared" si="14"/>
        <v>0</v>
      </c>
      <c r="H156" s="62">
        <f t="shared" si="15"/>
        <v>0</v>
      </c>
    </row>
    <row r="157" spans="1:8" ht="12.75" x14ac:dyDescent="0.2">
      <c r="A157" s="64" t="s">
        <v>17</v>
      </c>
      <c r="B157" s="60">
        <f>SUM(B158:B162)</f>
        <v>5538000</v>
      </c>
      <c r="C157" s="60">
        <f>SUM(C158:C162)</f>
        <v>5538000</v>
      </c>
      <c r="D157" s="62">
        <f>SUM(D158:D162)</f>
        <v>1312213.19</v>
      </c>
      <c r="E157" s="62">
        <f t="shared" si="13"/>
        <v>23.694712712170457</v>
      </c>
      <c r="F157" s="62">
        <f>SUM(F158:F162)</f>
        <v>3060509.18</v>
      </c>
      <c r="G157" s="62">
        <f t="shared" si="14"/>
        <v>55.263798844348145</v>
      </c>
      <c r="H157" s="62">
        <f t="shared" si="15"/>
        <v>2477490.8199999998</v>
      </c>
    </row>
    <row r="158" spans="1:8" ht="12.75" x14ac:dyDescent="0.2">
      <c r="A158" s="64" t="s">
        <v>546</v>
      </c>
      <c r="B158" s="60"/>
      <c r="C158" s="60"/>
      <c r="D158" s="62"/>
      <c r="E158" s="62">
        <f t="shared" si="13"/>
        <v>0</v>
      </c>
      <c r="F158" s="62"/>
      <c r="G158" s="62">
        <f t="shared" si="14"/>
        <v>0</v>
      </c>
      <c r="H158" s="62">
        <f t="shared" si="15"/>
        <v>0</v>
      </c>
    </row>
    <row r="159" spans="1:8" ht="25.5" x14ac:dyDescent="0.2">
      <c r="A159" s="59" t="s">
        <v>572</v>
      </c>
      <c r="B159" s="60"/>
      <c r="C159" s="60"/>
      <c r="D159" s="62"/>
      <c r="E159" s="62">
        <f t="shared" si="13"/>
        <v>0</v>
      </c>
      <c r="F159" s="62"/>
      <c r="G159" s="62">
        <f t="shared" si="14"/>
        <v>0</v>
      </c>
      <c r="H159" s="62">
        <f t="shared" si="15"/>
        <v>0</v>
      </c>
    </row>
    <row r="160" spans="1:8" ht="12.75" x14ac:dyDescent="0.2">
      <c r="A160" s="64" t="s">
        <v>547</v>
      </c>
      <c r="B160" s="60"/>
      <c r="C160" s="60"/>
      <c r="D160" s="62"/>
      <c r="E160" s="62">
        <f t="shared" si="13"/>
        <v>0</v>
      </c>
      <c r="F160" s="62"/>
      <c r="G160" s="62">
        <f t="shared" si="14"/>
        <v>0</v>
      </c>
      <c r="H160" s="62">
        <f t="shared" si="15"/>
        <v>0</v>
      </c>
    </row>
    <row r="161" spans="1:8" ht="12.75" x14ac:dyDescent="0.2">
      <c r="A161" s="64" t="s">
        <v>548</v>
      </c>
      <c r="B161" s="60"/>
      <c r="C161" s="60"/>
      <c r="D161" s="62"/>
      <c r="E161" s="62">
        <f t="shared" si="13"/>
        <v>0</v>
      </c>
      <c r="F161" s="62"/>
      <c r="G161" s="62">
        <f t="shared" si="14"/>
        <v>0</v>
      </c>
      <c r="H161" s="62">
        <f t="shared" si="15"/>
        <v>0</v>
      </c>
    </row>
    <row r="162" spans="1:8" ht="12.75" x14ac:dyDescent="0.2">
      <c r="A162" s="64" t="s">
        <v>549</v>
      </c>
      <c r="B162" s="60">
        <v>5538000</v>
      </c>
      <c r="C162" s="60">
        <v>5538000</v>
      </c>
      <c r="D162" s="62">
        <v>1312213.19</v>
      </c>
      <c r="E162" s="62">
        <f t="shared" si="13"/>
        <v>23.694712712170457</v>
      </c>
      <c r="F162" s="62">
        <v>3060509.18</v>
      </c>
      <c r="G162" s="62">
        <f t="shared" si="14"/>
        <v>55.263798844348145</v>
      </c>
      <c r="H162" s="62">
        <f t="shared" si="15"/>
        <v>2477490.8199999998</v>
      </c>
    </row>
    <row r="163" spans="1:8" ht="12.75" x14ac:dyDescent="0.2">
      <c r="A163" s="64" t="s">
        <v>18</v>
      </c>
      <c r="B163" s="60">
        <f>SUM(B164:B170)</f>
        <v>0</v>
      </c>
      <c r="C163" s="60">
        <f>SUM(C164:C170)</f>
        <v>0</v>
      </c>
      <c r="D163" s="62">
        <f>SUM(D164:D170)</f>
        <v>0</v>
      </c>
      <c r="E163" s="62">
        <f t="shared" si="13"/>
        <v>0</v>
      </c>
      <c r="F163" s="62">
        <f>SUM(F164:F170)</f>
        <v>0</v>
      </c>
      <c r="G163" s="62">
        <f t="shared" si="14"/>
        <v>0</v>
      </c>
      <c r="H163" s="62">
        <f t="shared" si="15"/>
        <v>0</v>
      </c>
    </row>
    <row r="164" spans="1:8" ht="25.5" x14ac:dyDescent="0.2">
      <c r="A164" s="59" t="s">
        <v>573</v>
      </c>
      <c r="B164" s="60"/>
      <c r="C164" s="60"/>
      <c r="D164" s="62"/>
      <c r="E164" s="62">
        <f t="shared" si="13"/>
        <v>0</v>
      </c>
      <c r="F164" s="62"/>
      <c r="G164" s="62">
        <f t="shared" si="14"/>
        <v>0</v>
      </c>
      <c r="H164" s="62">
        <f t="shared" si="15"/>
        <v>0</v>
      </c>
    </row>
    <row r="165" spans="1:8" ht="25.5" x14ac:dyDescent="0.2">
      <c r="A165" s="59" t="s">
        <v>574</v>
      </c>
      <c r="B165" s="60"/>
      <c r="C165" s="60"/>
      <c r="D165" s="62"/>
      <c r="E165" s="62">
        <f t="shared" si="13"/>
        <v>0</v>
      </c>
      <c r="F165" s="62"/>
      <c r="G165" s="62">
        <f t="shared" si="14"/>
        <v>0</v>
      </c>
      <c r="H165" s="62">
        <f t="shared" si="15"/>
        <v>0</v>
      </c>
    </row>
    <row r="166" spans="1:8" ht="12.75" x14ac:dyDescent="0.2">
      <c r="A166" s="64" t="s">
        <v>551</v>
      </c>
      <c r="B166" s="60"/>
      <c r="C166" s="60"/>
      <c r="D166" s="62"/>
      <c r="E166" s="62">
        <f t="shared" si="13"/>
        <v>0</v>
      </c>
      <c r="F166" s="62"/>
      <c r="G166" s="62">
        <f t="shared" si="14"/>
        <v>0</v>
      </c>
      <c r="H166" s="62">
        <f t="shared" si="15"/>
        <v>0</v>
      </c>
    </row>
    <row r="167" spans="1:8" ht="12.75" x14ac:dyDescent="0.2">
      <c r="A167" s="64" t="s">
        <v>19</v>
      </c>
      <c r="B167" s="60"/>
      <c r="C167" s="60"/>
      <c r="D167" s="62"/>
      <c r="E167" s="62">
        <f t="shared" si="13"/>
        <v>0</v>
      </c>
      <c r="F167" s="62"/>
      <c r="G167" s="62">
        <f t="shared" si="14"/>
        <v>0</v>
      </c>
      <c r="H167" s="62">
        <f t="shared" si="15"/>
        <v>0</v>
      </c>
    </row>
    <row r="168" spans="1:8" ht="12.75" x14ac:dyDescent="0.2">
      <c r="A168" s="64" t="s">
        <v>29</v>
      </c>
      <c r="B168" s="60"/>
      <c r="C168" s="60"/>
      <c r="D168" s="62"/>
      <c r="E168" s="62">
        <f t="shared" ref="E168:E198" si="16">IF(C168&gt;0,D168/C168,0)*100</f>
        <v>0</v>
      </c>
      <c r="F168" s="62"/>
      <c r="G168" s="62">
        <f t="shared" ref="G168:G198" si="17">IF(C168&gt;0,F168/C168,0)*100</f>
        <v>0</v>
      </c>
      <c r="H168" s="62">
        <f t="shared" ref="H168:H198" si="18">C168-F168</f>
        <v>0</v>
      </c>
    </row>
    <row r="169" spans="1:8" ht="12.75" x14ac:dyDescent="0.2">
      <c r="A169" s="64" t="s">
        <v>20</v>
      </c>
      <c r="B169" s="60"/>
      <c r="C169" s="60"/>
      <c r="D169" s="62"/>
      <c r="E169" s="62">
        <f t="shared" si="16"/>
        <v>0</v>
      </c>
      <c r="F169" s="62"/>
      <c r="G169" s="62">
        <f t="shared" si="17"/>
        <v>0</v>
      </c>
      <c r="H169" s="62">
        <f t="shared" si="18"/>
        <v>0</v>
      </c>
    </row>
    <row r="170" spans="1:8" ht="12.75" x14ac:dyDescent="0.2">
      <c r="A170" s="64" t="s">
        <v>901</v>
      </c>
      <c r="B170" s="60"/>
      <c r="C170" s="60"/>
      <c r="D170" s="62"/>
      <c r="E170" s="62">
        <f t="shared" si="16"/>
        <v>0</v>
      </c>
      <c r="F170" s="62"/>
      <c r="G170" s="62">
        <f t="shared" si="17"/>
        <v>0</v>
      </c>
      <c r="H170" s="62">
        <f t="shared" si="18"/>
        <v>0</v>
      </c>
    </row>
    <row r="171" spans="1:8" ht="12.75" x14ac:dyDescent="0.2">
      <c r="A171" s="64" t="s">
        <v>21</v>
      </c>
      <c r="B171" s="60">
        <f>SUM(B172:B176)</f>
        <v>3120000</v>
      </c>
      <c r="C171" s="60">
        <f>SUM(C172:C176)</f>
        <v>3120000</v>
      </c>
      <c r="D171" s="62">
        <f>SUM(D172:D176)</f>
        <v>468891.85</v>
      </c>
      <c r="E171" s="62">
        <f t="shared" si="16"/>
        <v>15.028584935897435</v>
      </c>
      <c r="F171" s="62">
        <f>SUM(F172:F176)</f>
        <v>1185458</v>
      </c>
      <c r="G171" s="62">
        <f t="shared" si="17"/>
        <v>37.995448717948719</v>
      </c>
      <c r="H171" s="62">
        <f t="shared" si="18"/>
        <v>1934542</v>
      </c>
    </row>
    <row r="172" spans="1:8" ht="12.75" x14ac:dyDescent="0.2">
      <c r="A172" s="64" t="s">
        <v>552</v>
      </c>
      <c r="B172" s="60"/>
      <c r="C172" s="60"/>
      <c r="D172" s="62"/>
      <c r="E172" s="62">
        <f t="shared" si="16"/>
        <v>0</v>
      </c>
      <c r="F172" s="62"/>
      <c r="G172" s="62">
        <f t="shared" si="17"/>
        <v>0</v>
      </c>
      <c r="H172" s="62">
        <f t="shared" si="18"/>
        <v>0</v>
      </c>
    </row>
    <row r="173" spans="1:8" ht="12.75" x14ac:dyDescent="0.2">
      <c r="A173" s="64" t="s">
        <v>553</v>
      </c>
      <c r="B173" s="60">
        <v>3120000</v>
      </c>
      <c r="C173" s="60">
        <v>3120000</v>
      </c>
      <c r="D173" s="62">
        <v>468891.85</v>
      </c>
      <c r="E173" s="62">
        <f t="shared" si="16"/>
        <v>15.028584935897435</v>
      </c>
      <c r="F173" s="62">
        <v>1185458</v>
      </c>
      <c r="G173" s="62">
        <f t="shared" si="17"/>
        <v>37.995448717948719</v>
      </c>
      <c r="H173" s="62">
        <f t="shared" si="18"/>
        <v>1934542</v>
      </c>
    </row>
    <row r="174" spans="1:8" ht="25.5" x14ac:dyDescent="0.2">
      <c r="A174" s="59" t="s">
        <v>575</v>
      </c>
      <c r="B174" s="60"/>
      <c r="C174" s="60"/>
      <c r="D174" s="62"/>
      <c r="E174" s="62">
        <f t="shared" si="16"/>
        <v>0</v>
      </c>
      <c r="F174" s="62"/>
      <c r="G174" s="62">
        <f t="shared" si="17"/>
        <v>0</v>
      </c>
      <c r="H174" s="62">
        <f t="shared" si="18"/>
        <v>0</v>
      </c>
    </row>
    <row r="175" spans="1:8" ht="12.75" x14ac:dyDescent="0.2">
      <c r="A175" s="59" t="s">
        <v>903</v>
      </c>
      <c r="B175" s="60"/>
      <c r="C175" s="60"/>
      <c r="D175" s="62"/>
      <c r="E175" s="62">
        <f t="shared" si="16"/>
        <v>0</v>
      </c>
      <c r="F175" s="62"/>
      <c r="G175" s="62">
        <f t="shared" si="17"/>
        <v>0</v>
      </c>
      <c r="H175" s="62">
        <f t="shared" si="18"/>
        <v>0</v>
      </c>
    </row>
    <row r="176" spans="1:8" ht="12.75" x14ac:dyDescent="0.2">
      <c r="A176" s="59" t="s">
        <v>82</v>
      </c>
      <c r="B176" s="60"/>
      <c r="C176" s="60"/>
      <c r="D176" s="62"/>
      <c r="E176" s="62">
        <f t="shared" si="16"/>
        <v>0</v>
      </c>
      <c r="F176" s="62"/>
      <c r="G176" s="62">
        <f t="shared" si="17"/>
        <v>0</v>
      </c>
      <c r="H176" s="62">
        <f t="shared" si="18"/>
        <v>0</v>
      </c>
    </row>
    <row r="177" spans="1:8" ht="12.75" x14ac:dyDescent="0.2">
      <c r="A177" s="64" t="s">
        <v>22</v>
      </c>
      <c r="B177" s="60">
        <f>B178+B181+B186+B194</f>
        <v>0</v>
      </c>
      <c r="C177" s="60">
        <f>C178+C181+C186+C194</f>
        <v>0</v>
      </c>
      <c r="D177" s="62">
        <f>D178+D181+D186+D194</f>
        <v>0</v>
      </c>
      <c r="E177" s="62">
        <f t="shared" si="16"/>
        <v>0</v>
      </c>
      <c r="F177" s="62">
        <f>F178+F181+F186+F194</f>
        <v>0</v>
      </c>
      <c r="G177" s="62">
        <f t="shared" si="17"/>
        <v>0</v>
      </c>
      <c r="H177" s="62">
        <f t="shared" si="18"/>
        <v>0</v>
      </c>
    </row>
    <row r="178" spans="1:8" ht="12.75" x14ac:dyDescent="0.2">
      <c r="A178" s="64" t="s">
        <v>23</v>
      </c>
      <c r="B178" s="60">
        <f>SUM(B179:B180)</f>
        <v>0</v>
      </c>
      <c r="C178" s="60">
        <f>SUM(C179:C180)</f>
        <v>0</v>
      </c>
      <c r="D178" s="62">
        <f>SUM(D179:D180)</f>
        <v>0</v>
      </c>
      <c r="E178" s="62">
        <f t="shared" si="16"/>
        <v>0</v>
      </c>
      <c r="F178" s="62">
        <f>SUM(F179:F180)</f>
        <v>0</v>
      </c>
      <c r="G178" s="62">
        <f t="shared" si="17"/>
        <v>0</v>
      </c>
      <c r="H178" s="62">
        <f t="shared" si="18"/>
        <v>0</v>
      </c>
    </row>
    <row r="179" spans="1:8" ht="12.75" x14ac:dyDescent="0.2">
      <c r="A179" s="64" t="s">
        <v>554</v>
      </c>
      <c r="B179" s="60"/>
      <c r="C179" s="60"/>
      <c r="D179" s="62"/>
      <c r="E179" s="62">
        <f t="shared" si="16"/>
        <v>0</v>
      </c>
      <c r="F179" s="62"/>
      <c r="G179" s="62">
        <f t="shared" si="17"/>
        <v>0</v>
      </c>
      <c r="H179" s="62">
        <f t="shared" si="18"/>
        <v>0</v>
      </c>
    </row>
    <row r="180" spans="1:8" ht="12.75" x14ac:dyDescent="0.2">
      <c r="A180" s="64" t="s">
        <v>555</v>
      </c>
      <c r="B180" s="60"/>
      <c r="C180" s="60"/>
      <c r="D180" s="62"/>
      <c r="E180" s="62">
        <f t="shared" si="16"/>
        <v>0</v>
      </c>
      <c r="F180" s="62"/>
      <c r="G180" s="62">
        <f t="shared" si="17"/>
        <v>0</v>
      </c>
      <c r="H180" s="62">
        <f t="shared" si="18"/>
        <v>0</v>
      </c>
    </row>
    <row r="181" spans="1:8" ht="12.75" x14ac:dyDescent="0.2">
      <c r="A181" s="64" t="s">
        <v>24</v>
      </c>
      <c r="B181" s="60">
        <f>SUM(B182:B185)</f>
        <v>0</v>
      </c>
      <c r="C181" s="60">
        <f>SUM(C182:C185)</f>
        <v>0</v>
      </c>
      <c r="D181" s="62">
        <f>SUM(D182:D185)</f>
        <v>0</v>
      </c>
      <c r="E181" s="62">
        <f t="shared" si="16"/>
        <v>0</v>
      </c>
      <c r="F181" s="62">
        <f>SUM(F182:F185)</f>
        <v>0</v>
      </c>
      <c r="G181" s="62">
        <f t="shared" si="17"/>
        <v>0</v>
      </c>
      <c r="H181" s="62">
        <f t="shared" si="18"/>
        <v>0</v>
      </c>
    </row>
    <row r="182" spans="1:8" ht="12.75" x14ac:dyDescent="0.2">
      <c r="A182" s="64" t="s">
        <v>25</v>
      </c>
      <c r="B182" s="60"/>
      <c r="C182" s="60"/>
      <c r="D182" s="62"/>
      <c r="E182" s="62">
        <f t="shared" si="16"/>
        <v>0</v>
      </c>
      <c r="F182" s="62"/>
      <c r="G182" s="62">
        <f t="shared" si="17"/>
        <v>0</v>
      </c>
      <c r="H182" s="62">
        <f t="shared" si="18"/>
        <v>0</v>
      </c>
    </row>
    <row r="183" spans="1:8" ht="12.75" x14ac:dyDescent="0.2">
      <c r="A183" s="64" t="s">
        <v>26</v>
      </c>
      <c r="B183" s="60"/>
      <c r="C183" s="60"/>
      <c r="D183" s="62"/>
      <c r="E183" s="62">
        <f t="shared" si="16"/>
        <v>0</v>
      </c>
      <c r="F183" s="62"/>
      <c r="G183" s="62">
        <f t="shared" si="17"/>
        <v>0</v>
      </c>
      <c r="H183" s="62">
        <f t="shared" si="18"/>
        <v>0</v>
      </c>
    </row>
    <row r="184" spans="1:8" ht="12.75" x14ac:dyDescent="0.2">
      <c r="A184" s="64" t="s">
        <v>556</v>
      </c>
      <c r="B184" s="60"/>
      <c r="C184" s="60"/>
      <c r="D184" s="62"/>
      <c r="E184" s="62">
        <f t="shared" si="16"/>
        <v>0</v>
      </c>
      <c r="F184" s="62"/>
      <c r="G184" s="62">
        <f t="shared" si="17"/>
        <v>0</v>
      </c>
      <c r="H184" s="62">
        <f t="shared" si="18"/>
        <v>0</v>
      </c>
    </row>
    <row r="185" spans="1:8" ht="12.75" x14ac:dyDescent="0.2">
      <c r="A185" s="64" t="s">
        <v>27</v>
      </c>
      <c r="B185" s="60"/>
      <c r="C185" s="60"/>
      <c r="D185" s="62"/>
      <c r="E185" s="62">
        <f t="shared" si="16"/>
        <v>0</v>
      </c>
      <c r="F185" s="62"/>
      <c r="G185" s="62">
        <f t="shared" si="17"/>
        <v>0</v>
      </c>
      <c r="H185" s="62">
        <f t="shared" si="18"/>
        <v>0</v>
      </c>
    </row>
    <row r="186" spans="1:8" ht="12.75" x14ac:dyDescent="0.2">
      <c r="A186" s="64" t="s">
        <v>28</v>
      </c>
      <c r="B186" s="60">
        <f>SUM(B187:B193)</f>
        <v>0</v>
      </c>
      <c r="C186" s="60">
        <f>SUM(C187:C193)</f>
        <v>0</v>
      </c>
      <c r="D186" s="62">
        <f>SUM(D187:D193)</f>
        <v>0</v>
      </c>
      <c r="E186" s="62">
        <f t="shared" si="16"/>
        <v>0</v>
      </c>
      <c r="F186" s="62">
        <f>SUM(F187:F193)</f>
        <v>0</v>
      </c>
      <c r="G186" s="62">
        <f t="shared" si="17"/>
        <v>0</v>
      </c>
      <c r="H186" s="62">
        <f t="shared" si="18"/>
        <v>0</v>
      </c>
    </row>
    <row r="187" spans="1:8" ht="12.75" x14ac:dyDescent="0.2">
      <c r="A187" s="64" t="s">
        <v>557</v>
      </c>
      <c r="B187" s="60"/>
      <c r="C187" s="60"/>
      <c r="D187" s="62"/>
      <c r="E187" s="62">
        <f t="shared" si="16"/>
        <v>0</v>
      </c>
      <c r="F187" s="62"/>
      <c r="G187" s="62">
        <f t="shared" si="17"/>
        <v>0</v>
      </c>
      <c r="H187" s="62">
        <f t="shared" si="18"/>
        <v>0</v>
      </c>
    </row>
    <row r="188" spans="1:8" ht="26.25" customHeight="1" x14ac:dyDescent="0.2">
      <c r="A188" s="59" t="s">
        <v>576</v>
      </c>
      <c r="B188" s="60"/>
      <c r="C188" s="60"/>
      <c r="D188" s="62"/>
      <c r="E188" s="62">
        <f t="shared" si="16"/>
        <v>0</v>
      </c>
      <c r="F188" s="62"/>
      <c r="G188" s="62">
        <f t="shared" si="17"/>
        <v>0</v>
      </c>
      <c r="H188" s="62">
        <f t="shared" si="18"/>
        <v>0</v>
      </c>
    </row>
    <row r="189" spans="1:8" ht="12.75" x14ac:dyDescent="0.2">
      <c r="A189" s="64" t="s">
        <v>551</v>
      </c>
      <c r="B189" s="60"/>
      <c r="C189" s="60"/>
      <c r="D189" s="62"/>
      <c r="E189" s="62">
        <f t="shared" si="16"/>
        <v>0</v>
      </c>
      <c r="F189" s="62"/>
      <c r="G189" s="62">
        <f t="shared" si="17"/>
        <v>0</v>
      </c>
      <c r="H189" s="62">
        <f t="shared" si="18"/>
        <v>0</v>
      </c>
    </row>
    <row r="190" spans="1:8" ht="12.75" x14ac:dyDescent="0.2">
      <c r="A190" s="64" t="s">
        <v>19</v>
      </c>
      <c r="B190" s="60"/>
      <c r="C190" s="60"/>
      <c r="D190" s="62"/>
      <c r="E190" s="62">
        <f t="shared" si="16"/>
        <v>0</v>
      </c>
      <c r="F190" s="62"/>
      <c r="G190" s="62">
        <f t="shared" si="17"/>
        <v>0</v>
      </c>
      <c r="H190" s="62">
        <f t="shared" si="18"/>
        <v>0</v>
      </c>
    </row>
    <row r="191" spans="1:8" ht="12.75" x14ac:dyDescent="0.2">
      <c r="A191" s="69" t="s">
        <v>29</v>
      </c>
      <c r="B191" s="60"/>
      <c r="C191" s="60"/>
      <c r="D191" s="62"/>
      <c r="E191" s="62">
        <f t="shared" si="16"/>
        <v>0</v>
      </c>
      <c r="F191" s="62"/>
      <c r="G191" s="62">
        <f t="shared" si="17"/>
        <v>0</v>
      </c>
      <c r="H191" s="62">
        <f t="shared" si="18"/>
        <v>0</v>
      </c>
    </row>
    <row r="192" spans="1:8" ht="12.75" x14ac:dyDescent="0.2">
      <c r="A192" s="69" t="s">
        <v>20</v>
      </c>
      <c r="B192" s="60"/>
      <c r="C192" s="60"/>
      <c r="D192" s="62"/>
      <c r="E192" s="62">
        <f t="shared" si="16"/>
        <v>0</v>
      </c>
      <c r="F192" s="62"/>
      <c r="G192" s="62">
        <f t="shared" si="17"/>
        <v>0</v>
      </c>
      <c r="H192" s="62">
        <f t="shared" si="18"/>
        <v>0</v>
      </c>
    </row>
    <row r="193" spans="1:11" ht="12.75" x14ac:dyDescent="0.2">
      <c r="A193" s="69" t="s">
        <v>945</v>
      </c>
      <c r="B193" s="60"/>
      <c r="C193" s="60"/>
      <c r="D193" s="62"/>
      <c r="E193" s="62">
        <f t="shared" si="16"/>
        <v>0</v>
      </c>
      <c r="F193" s="62"/>
      <c r="G193" s="62">
        <f t="shared" si="17"/>
        <v>0</v>
      </c>
      <c r="H193" s="62">
        <f t="shared" si="18"/>
        <v>0</v>
      </c>
    </row>
    <row r="194" spans="1:11" ht="12.75" x14ac:dyDescent="0.2">
      <c r="A194" s="108" t="s">
        <v>30</v>
      </c>
      <c r="B194" s="60">
        <f>SUM(B195:B199)</f>
        <v>0</v>
      </c>
      <c r="C194" s="60">
        <f>SUM(C195:C199)</f>
        <v>0</v>
      </c>
      <c r="D194" s="62">
        <f>SUM(D195:D199)</f>
        <v>0</v>
      </c>
      <c r="E194" s="62">
        <f t="shared" si="16"/>
        <v>0</v>
      </c>
      <c r="F194" s="62">
        <f>SUM(F195:F199)</f>
        <v>0</v>
      </c>
      <c r="G194" s="62">
        <f t="shared" si="17"/>
        <v>0</v>
      </c>
      <c r="H194" s="62">
        <f t="shared" si="18"/>
        <v>0</v>
      </c>
    </row>
    <row r="195" spans="1:11" ht="12.75" x14ac:dyDescent="0.2">
      <c r="A195" s="108" t="s">
        <v>31</v>
      </c>
      <c r="B195" s="60"/>
      <c r="C195" s="60"/>
      <c r="D195" s="62"/>
      <c r="E195" s="62">
        <f t="shared" si="16"/>
        <v>0</v>
      </c>
      <c r="F195" s="62"/>
      <c r="G195" s="62">
        <f t="shared" si="17"/>
        <v>0</v>
      </c>
      <c r="H195" s="62">
        <f t="shared" si="18"/>
        <v>0</v>
      </c>
    </row>
    <row r="196" spans="1:11" ht="12.75" x14ac:dyDescent="0.2">
      <c r="A196" s="109" t="s">
        <v>558</v>
      </c>
      <c r="B196" s="60"/>
      <c r="C196" s="60"/>
      <c r="D196" s="62"/>
      <c r="E196" s="62">
        <f t="shared" si="16"/>
        <v>0</v>
      </c>
      <c r="F196" s="62"/>
      <c r="G196" s="62">
        <f t="shared" si="17"/>
        <v>0</v>
      </c>
      <c r="H196" s="62">
        <f t="shared" si="18"/>
        <v>0</v>
      </c>
    </row>
    <row r="197" spans="1:11" ht="12.75" x14ac:dyDescent="0.2">
      <c r="A197" s="109" t="s">
        <v>569</v>
      </c>
      <c r="B197" s="60"/>
      <c r="C197" s="60"/>
      <c r="D197" s="62"/>
      <c r="E197" s="62">
        <f t="shared" si="16"/>
        <v>0</v>
      </c>
      <c r="F197" s="62"/>
      <c r="G197" s="62">
        <f t="shared" si="17"/>
        <v>0</v>
      </c>
      <c r="H197" s="62">
        <f t="shared" si="18"/>
        <v>0</v>
      </c>
    </row>
    <row r="198" spans="1:11" ht="12.75" x14ac:dyDescent="0.2">
      <c r="A198" s="110" t="s">
        <v>944</v>
      </c>
      <c r="B198" s="76"/>
      <c r="C198" s="76"/>
      <c r="D198" s="76"/>
      <c r="E198" s="76">
        <f t="shared" si="16"/>
        <v>0</v>
      </c>
      <c r="F198" s="76"/>
      <c r="G198" s="76">
        <f t="shared" si="17"/>
        <v>0</v>
      </c>
      <c r="H198" s="76">
        <f t="shared" si="18"/>
        <v>0</v>
      </c>
    </row>
    <row r="199" spans="1:11" ht="12.75" x14ac:dyDescent="0.2">
      <c r="A199" s="111"/>
      <c r="B199" s="106"/>
      <c r="C199" s="106"/>
      <c r="D199" s="106"/>
      <c r="E199" s="106"/>
      <c r="F199" s="106"/>
      <c r="G199" s="106"/>
      <c r="H199" s="106"/>
    </row>
    <row r="200" spans="1:11" ht="12.75" x14ac:dyDescent="0.2">
      <c r="A200" s="111"/>
      <c r="B200" s="106"/>
      <c r="C200" s="106"/>
      <c r="D200" s="106"/>
      <c r="E200" s="106"/>
      <c r="F200" s="106"/>
      <c r="G200" s="106"/>
      <c r="H200" s="106"/>
    </row>
    <row r="201" spans="1:11" ht="12.75" x14ac:dyDescent="0.2">
      <c r="A201" s="111"/>
      <c r="B201" s="106"/>
      <c r="C201" s="106"/>
      <c r="D201" s="106"/>
      <c r="E201" s="106"/>
      <c r="F201" s="106"/>
      <c r="G201" s="106"/>
      <c r="H201" s="106"/>
    </row>
    <row r="202" spans="1:11" ht="12.75" x14ac:dyDescent="0.2">
      <c r="A202" s="111"/>
      <c r="B202" s="106"/>
      <c r="C202" s="106"/>
      <c r="D202" s="106"/>
      <c r="E202" s="106"/>
      <c r="F202" s="106"/>
      <c r="G202" s="106"/>
      <c r="H202" s="106"/>
    </row>
    <row r="203" spans="1:11" ht="12.75" x14ac:dyDescent="0.2"/>
    <row r="204" spans="1:11" ht="12.75" customHeight="1" x14ac:dyDescent="0.2">
      <c r="A204" s="565"/>
      <c r="B204" s="566" t="s">
        <v>92</v>
      </c>
      <c r="C204" s="566" t="s">
        <v>92</v>
      </c>
      <c r="D204" s="701" t="s">
        <v>93</v>
      </c>
      <c r="E204" s="702"/>
      <c r="F204" s="567" t="s">
        <v>96</v>
      </c>
      <c r="G204" s="701" t="s">
        <v>94</v>
      </c>
      <c r="H204" s="703"/>
      <c r="I204" s="567" t="s">
        <v>96</v>
      </c>
      <c r="J204" s="692" t="s">
        <v>629</v>
      </c>
      <c r="K204" s="705" t="s">
        <v>476</v>
      </c>
    </row>
    <row r="205" spans="1:11" ht="28.5" customHeight="1" x14ac:dyDescent="0.2">
      <c r="A205" s="58" t="s">
        <v>469</v>
      </c>
      <c r="B205" s="568" t="s">
        <v>69</v>
      </c>
      <c r="C205" s="568" t="s">
        <v>70</v>
      </c>
      <c r="D205" s="560" t="str">
        <f>D134</f>
        <v>No Bimestre</v>
      </c>
      <c r="E205" s="569" t="str">
        <f>F134</f>
        <v>Até o  Bimestre</v>
      </c>
      <c r="F205" s="560"/>
      <c r="G205" s="560" t="str">
        <f>D205</f>
        <v>No Bimestre</v>
      </c>
      <c r="H205" s="569" t="str">
        <f>E205</f>
        <v>Até o  Bimestre</v>
      </c>
      <c r="I205" s="560"/>
      <c r="J205" s="693"/>
      <c r="K205" s="706"/>
    </row>
    <row r="206" spans="1:11" ht="25.5" customHeight="1" x14ac:dyDescent="0.2">
      <c r="A206" s="570"/>
      <c r="B206" s="571" t="s">
        <v>97</v>
      </c>
      <c r="C206" s="571" t="s">
        <v>98</v>
      </c>
      <c r="D206" s="571"/>
      <c r="E206" s="571" t="s">
        <v>165</v>
      </c>
      <c r="F206" s="572" t="s">
        <v>473</v>
      </c>
      <c r="G206" s="563"/>
      <c r="H206" s="563" t="s">
        <v>100</v>
      </c>
      <c r="I206" s="572" t="s">
        <v>474</v>
      </c>
      <c r="J206" s="563" t="s">
        <v>294</v>
      </c>
      <c r="K206" s="707"/>
    </row>
    <row r="207" spans="1:11" ht="12.75" x14ac:dyDescent="0.2">
      <c r="A207" s="112" t="s">
        <v>794</v>
      </c>
      <c r="B207" s="113">
        <f>B208+B212+B216</f>
        <v>170222000</v>
      </c>
      <c r="C207" s="63">
        <f>C208+C212+C216</f>
        <v>215323555.98000002</v>
      </c>
      <c r="D207" s="113">
        <f>D208+D212+D216</f>
        <v>32155157.800000001</v>
      </c>
      <c r="E207" s="63">
        <f>E208+E212+E216</f>
        <v>98577782.349999994</v>
      </c>
      <c r="F207" s="113">
        <f t="shared" ref="F207:F216" si="19">C207-E207</f>
        <v>116745773.63000003</v>
      </c>
      <c r="G207" s="63">
        <f>G208+G212+G216</f>
        <v>33905098.510000005</v>
      </c>
      <c r="H207" s="113">
        <f>H208+H212+H216</f>
        <v>92528402.719999999</v>
      </c>
      <c r="I207" s="63">
        <f t="shared" ref="I207:I216" si="20">C207-H207</f>
        <v>122795153.26000002</v>
      </c>
      <c r="J207" s="63">
        <f>J208+J212+J216</f>
        <v>77600483.00999999</v>
      </c>
      <c r="K207" s="97">
        <f>K208+K212+K216</f>
        <v>0</v>
      </c>
    </row>
    <row r="208" spans="1:11" ht="12.75" x14ac:dyDescent="0.2">
      <c r="A208" s="114" t="s">
        <v>52</v>
      </c>
      <c r="B208" s="115">
        <f>SUM(B209:B211)</f>
        <v>170222000</v>
      </c>
      <c r="C208" s="62">
        <f>SUM(C209:C211)</f>
        <v>215323555.98000002</v>
      </c>
      <c r="D208" s="115">
        <f>SUM(D209:D211)</f>
        <v>32155157.800000001</v>
      </c>
      <c r="E208" s="62">
        <f>SUM(E209:E211)</f>
        <v>98577782.349999994</v>
      </c>
      <c r="F208" s="115">
        <f t="shared" si="19"/>
        <v>116745773.63000003</v>
      </c>
      <c r="G208" s="62">
        <f>SUM(G209:G211)</f>
        <v>33905098.510000005</v>
      </c>
      <c r="H208" s="115">
        <f>SUM(H209:H211)</f>
        <v>92528402.719999999</v>
      </c>
      <c r="I208" s="62">
        <f t="shared" si="20"/>
        <v>122795153.26000002</v>
      </c>
      <c r="J208" s="62">
        <f>SUM(J209:J211)</f>
        <v>77600483.00999999</v>
      </c>
      <c r="K208" s="97">
        <f>SUM(K209:K211)</f>
        <v>0</v>
      </c>
    </row>
    <row r="209" spans="1:11" ht="12.75" x14ac:dyDescent="0.2">
      <c r="A209" s="114" t="s">
        <v>53</v>
      </c>
      <c r="B209" s="115">
        <v>125291000</v>
      </c>
      <c r="C209" s="62">
        <v>133092699.76000001</v>
      </c>
      <c r="D209" s="115">
        <v>20529558.600000001</v>
      </c>
      <c r="E209" s="62">
        <v>57186816.649999999</v>
      </c>
      <c r="F209" s="115">
        <f t="shared" si="19"/>
        <v>75905883.110000014</v>
      </c>
      <c r="G209" s="62">
        <v>20529558.600000001</v>
      </c>
      <c r="H209" s="115">
        <v>57186816.649999999</v>
      </c>
      <c r="I209" s="62">
        <f t="shared" si="20"/>
        <v>75905883.110000014</v>
      </c>
      <c r="J209" s="62">
        <v>47683508.68</v>
      </c>
      <c r="K209" s="97"/>
    </row>
    <row r="210" spans="1:11" ht="12.75" x14ac:dyDescent="0.2">
      <c r="A210" s="114" t="s">
        <v>54</v>
      </c>
      <c r="B210" s="115"/>
      <c r="C210" s="62"/>
      <c r="D210" s="115"/>
      <c r="E210" s="62"/>
      <c r="F210" s="115">
        <f t="shared" si="19"/>
        <v>0</v>
      </c>
      <c r="G210" s="62"/>
      <c r="H210" s="115"/>
      <c r="I210" s="62">
        <f t="shared" si="20"/>
        <v>0</v>
      </c>
      <c r="J210" s="62"/>
      <c r="K210" s="97"/>
    </row>
    <row r="211" spans="1:11" ht="12.75" x14ac:dyDescent="0.2">
      <c r="A211" s="114" t="s">
        <v>55</v>
      </c>
      <c r="B211" s="115">
        <v>44931000</v>
      </c>
      <c r="C211" s="62">
        <v>82230856.219999999</v>
      </c>
      <c r="D211" s="115">
        <v>11625599.199999999</v>
      </c>
      <c r="E211" s="62">
        <v>41390965.700000003</v>
      </c>
      <c r="F211" s="115">
        <f t="shared" si="19"/>
        <v>40839890.519999996</v>
      </c>
      <c r="G211" s="62">
        <v>13375539.91</v>
      </c>
      <c r="H211" s="115">
        <v>35341586.07</v>
      </c>
      <c r="I211" s="62">
        <f t="shared" si="20"/>
        <v>46889270.149999999</v>
      </c>
      <c r="J211" s="62">
        <v>29916974.329999998</v>
      </c>
      <c r="K211" s="97"/>
    </row>
    <row r="212" spans="1:11" ht="12.75" x14ac:dyDescent="0.2">
      <c r="A212" s="114" t="s">
        <v>56</v>
      </c>
      <c r="B212" s="115">
        <f>SUM(B213:B216)</f>
        <v>0</v>
      </c>
      <c r="C212" s="62">
        <f>SUM(C213:C216)</f>
        <v>0</v>
      </c>
      <c r="D212" s="115">
        <f>SUM(D213:D216)</f>
        <v>0</v>
      </c>
      <c r="E212" s="62">
        <f>SUM(E213:E216)</f>
        <v>0</v>
      </c>
      <c r="F212" s="115">
        <f t="shared" si="19"/>
        <v>0</v>
      </c>
      <c r="G212" s="62">
        <f>SUM(G213:G216)</f>
        <v>0</v>
      </c>
      <c r="H212" s="115">
        <f>SUM(H213:H216)</f>
        <v>0</v>
      </c>
      <c r="I212" s="62">
        <f t="shared" si="20"/>
        <v>0</v>
      </c>
      <c r="J212" s="62">
        <f>SUM(J213:J216)</f>
        <v>0</v>
      </c>
      <c r="K212" s="97">
        <f>SUM(K213:K216)</f>
        <v>0</v>
      </c>
    </row>
    <row r="213" spans="1:11" ht="12.75" x14ac:dyDescent="0.2">
      <c r="A213" s="114" t="s">
        <v>57</v>
      </c>
      <c r="B213" s="115"/>
      <c r="C213" s="62"/>
      <c r="D213" s="115"/>
      <c r="E213" s="62"/>
      <c r="F213" s="115">
        <f t="shared" si="19"/>
        <v>0</v>
      </c>
      <c r="G213" s="62"/>
      <c r="H213" s="115"/>
      <c r="I213" s="62">
        <f t="shared" si="20"/>
        <v>0</v>
      </c>
      <c r="J213" s="62"/>
      <c r="K213" s="97"/>
    </row>
    <row r="214" spans="1:11" ht="11.25" customHeight="1" x14ac:dyDescent="0.2">
      <c r="A214" s="114" t="s">
        <v>58</v>
      </c>
      <c r="B214" s="115"/>
      <c r="C214" s="62"/>
      <c r="D214" s="115"/>
      <c r="E214" s="62"/>
      <c r="F214" s="115">
        <f t="shared" si="19"/>
        <v>0</v>
      </c>
      <c r="G214" s="62"/>
      <c r="H214" s="115"/>
      <c r="I214" s="62">
        <f t="shared" si="20"/>
        <v>0</v>
      </c>
      <c r="J214" s="62"/>
      <c r="K214" s="97"/>
    </row>
    <row r="215" spans="1:11" ht="11.25" customHeight="1" x14ac:dyDescent="0.2">
      <c r="A215" s="114" t="s">
        <v>59</v>
      </c>
      <c r="B215" s="18"/>
      <c r="C215" s="19"/>
      <c r="D215" s="19"/>
      <c r="E215" s="19"/>
      <c r="F215" s="18">
        <f t="shared" si="19"/>
        <v>0</v>
      </c>
      <c r="G215" s="19"/>
      <c r="H215" s="18"/>
      <c r="I215" s="19">
        <f t="shared" si="20"/>
        <v>0</v>
      </c>
      <c r="J215" s="16"/>
      <c r="K215" s="19"/>
    </row>
    <row r="216" spans="1:11" ht="11.25" customHeight="1" x14ac:dyDescent="0.2">
      <c r="A216" s="116" t="s">
        <v>60</v>
      </c>
      <c r="B216" s="117"/>
      <c r="C216" s="41"/>
      <c r="D216" s="41"/>
      <c r="E216" s="41"/>
      <c r="F216" s="117">
        <f t="shared" si="19"/>
        <v>0</v>
      </c>
      <c r="G216" s="41"/>
      <c r="H216" s="117"/>
      <c r="I216" s="41">
        <f t="shared" si="20"/>
        <v>0</v>
      </c>
      <c r="J216" s="42"/>
      <c r="K216" s="41"/>
    </row>
    <row r="217" spans="1:11" ht="11.25" customHeight="1" x14ac:dyDescent="0.2">
      <c r="A217" s="49" t="str">
        <f>A128</f>
        <v>FONTE: Sistema CECAM, Unidade Responsável: CONTABILIDADE. Emissão: 17/07/2026, às 08:05:06. Assinado Digitalmente no dia 17/07/2026, às 08:05:06.</v>
      </c>
    </row>
    <row r="218" spans="1:11" ht="11.25" customHeight="1" x14ac:dyDescent="0.2">
      <c r="A218" s="49" t="str">
        <f>A129</f>
        <v>1 Essa coluna poderá ser apresentada somente no último bimestre</v>
      </c>
    </row>
    <row r="222" spans="1:11" ht="11.25" customHeight="1" x14ac:dyDescent="0.2">
      <c r="A222" s="689" t="s">
        <v>1161</v>
      </c>
      <c r="B222" s="700"/>
      <c r="C222" s="700"/>
      <c r="D222" s="690" t="s">
        <v>1162</v>
      </c>
      <c r="E222" s="704"/>
      <c r="F222" s="704"/>
      <c r="G222" s="704"/>
      <c r="H222" s="691" t="s">
        <v>1164</v>
      </c>
      <c r="I222" s="699"/>
      <c r="J222" s="699"/>
      <c r="K222" s="699"/>
    </row>
    <row r="223" spans="1:11" ht="11.25" customHeight="1" x14ac:dyDescent="0.2">
      <c r="A223" s="689" t="s">
        <v>943</v>
      </c>
      <c r="B223" s="700"/>
      <c r="C223" s="700"/>
      <c r="D223" s="690" t="s">
        <v>1163</v>
      </c>
      <c r="E223" s="704"/>
      <c r="F223" s="704"/>
      <c r="G223" s="704"/>
      <c r="H223" s="691" t="s">
        <v>1165</v>
      </c>
      <c r="I223" s="699"/>
      <c r="J223" s="699"/>
      <c r="K223" s="699"/>
    </row>
    <row r="224" spans="1:11" ht="11.25" customHeight="1" x14ac:dyDescent="0.2">
      <c r="H224" s="697"/>
      <c r="I224" s="698"/>
      <c r="J224" s="698"/>
      <c r="K224" s="698"/>
    </row>
  </sheetData>
  <dataConsolidate/>
  <mergeCells count="20">
    <mergeCell ref="D204:E204"/>
    <mergeCell ref="G204:H204"/>
    <mergeCell ref="J204:J205"/>
    <mergeCell ref="A128:K128"/>
    <mergeCell ref="B18:B20"/>
    <mergeCell ref="D18:G18"/>
    <mergeCell ref="B133:B135"/>
    <mergeCell ref="D133:G133"/>
    <mergeCell ref="H224:K224"/>
    <mergeCell ref="H222:K222"/>
    <mergeCell ref="A222:C222"/>
    <mergeCell ref="A223:C223"/>
    <mergeCell ref="D102:E102"/>
    <mergeCell ref="G102:H102"/>
    <mergeCell ref="J102:J103"/>
    <mergeCell ref="D222:G222"/>
    <mergeCell ref="D223:G223"/>
    <mergeCell ref="H223:K223"/>
    <mergeCell ref="K204:K206"/>
    <mergeCell ref="K102:K104"/>
  </mergeCells>
  <printOptions horizontalCentered="1"/>
  <pageMargins left="0.25" right="0.25" top="0.75" bottom="0.75" header="0.3" footer="0.3"/>
  <pageSetup paperSize="9" scale="42" orientation="portrait" r:id="rId1"/>
  <headerFooter alignWithMargins="0"/>
  <rowBreaks count="1" manualBreakCount="1">
    <brk id="13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7056-4FA6-4260-A563-9574C52A804C}">
  <sheetPr codeName="Plan5"/>
  <dimension ref="A1:O425"/>
  <sheetViews>
    <sheetView showGridLines="0" tabSelected="1" topLeftCell="A410" zoomScaleNormal="100" workbookViewId="0">
      <selection activeCell="O82" sqref="O82"/>
    </sheetView>
  </sheetViews>
  <sheetFormatPr defaultColWidth="7.85546875" defaultRowHeight="11.25" customHeight="1" x14ac:dyDescent="0.2"/>
  <cols>
    <col min="1" max="1" width="46.7109375" style="49" customWidth="1"/>
    <col min="2" max="3" width="14.28515625" style="49" bestFit="1" customWidth="1"/>
    <col min="4" max="4" width="13.42578125" style="49" customWidth="1"/>
    <col min="5" max="5" width="14.42578125" style="49" bestFit="1" customWidth="1"/>
    <col min="6" max="6" width="13.42578125" style="49" customWidth="1"/>
    <col min="7" max="7" width="14.28515625" style="49" bestFit="1" customWidth="1"/>
    <col min="8" max="8" width="13.42578125" style="49" customWidth="1"/>
    <col min="9" max="9" width="14.42578125" style="49" bestFit="1" customWidth="1"/>
    <col min="10" max="10" width="13.42578125" style="49" customWidth="1"/>
    <col min="11" max="11" width="14.28515625" style="49" bestFit="1" customWidth="1"/>
    <col min="12" max="13" width="14.28515625" style="49" customWidth="1"/>
    <col min="14" max="14" width="5.7109375" style="49" customWidth="1"/>
    <col min="15" max="16" width="15.42578125" style="49" customWidth="1"/>
    <col min="17" max="17" width="22" style="49" customWidth="1"/>
    <col min="18" max="18" width="13.42578125" style="49" customWidth="1"/>
    <col min="19" max="16384" width="7.85546875" style="49"/>
  </cols>
  <sheetData>
    <row r="1" spans="1:13" ht="12.75" x14ac:dyDescent="0.2"/>
    <row r="2" spans="1:13" ht="25.5" customHeight="1" x14ac:dyDescent="0.35">
      <c r="A2" s="469" t="s">
        <v>1156</v>
      </c>
    </row>
    <row r="3" spans="1:13" ht="15.75" customHeight="1" x14ac:dyDescent="0.25">
      <c r="A3" s="180" t="s">
        <v>1157</v>
      </c>
    </row>
    <row r="4" spans="1:13" ht="15.75" customHeight="1" x14ac:dyDescent="0.25">
      <c r="A4" s="180" t="s">
        <v>1158</v>
      </c>
    </row>
    <row r="5" spans="1:13" ht="15.75" customHeight="1" x14ac:dyDescent="0.25">
      <c r="A5" s="180" t="s">
        <v>1159</v>
      </c>
    </row>
    <row r="6" spans="1:13" ht="15.75" x14ac:dyDescent="0.25">
      <c r="A6" s="50" t="s">
        <v>77</v>
      </c>
    </row>
    <row r="7" spans="1:13" ht="12.75" x14ac:dyDescent="0.2">
      <c r="A7" s="51"/>
    </row>
    <row r="8" spans="1:13" ht="12.75" x14ac:dyDescent="0.2">
      <c r="A8" s="341" t="s">
        <v>1156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</row>
    <row r="9" spans="1:13" ht="12.75" x14ac:dyDescent="0.2">
      <c r="A9" s="52" t="s">
        <v>63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</row>
    <row r="10" spans="1:13" ht="12.75" x14ac:dyDescent="0.2">
      <c r="A10" s="53" t="s">
        <v>102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3" ht="12.75" x14ac:dyDescent="0.2">
      <c r="A11" s="716" t="s">
        <v>65</v>
      </c>
      <c r="B11" s="716"/>
      <c r="C11" s="716"/>
      <c r="D11" s="716"/>
      <c r="E11" s="716"/>
      <c r="F11" s="716"/>
      <c r="G11" s="716"/>
      <c r="H11" s="716"/>
      <c r="I11" s="716"/>
      <c r="J11" s="716"/>
      <c r="K11" s="716"/>
      <c r="L11" s="716"/>
      <c r="M11" s="716"/>
    </row>
    <row r="12" spans="1:13" ht="12.75" x14ac:dyDescent="0.2">
      <c r="A12" s="341" t="s">
        <v>1160</v>
      </c>
      <c r="B12" s="120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</row>
    <row r="13" spans="1:13" ht="12.75" hidden="1" x14ac:dyDescent="0.2">
      <c r="A13" s="716"/>
      <c r="B13" s="716"/>
      <c r="C13" s="716"/>
      <c r="D13" s="716"/>
      <c r="E13" s="716"/>
      <c r="F13" s="716"/>
      <c r="G13" s="716"/>
      <c r="H13" s="716"/>
      <c r="I13" s="716"/>
      <c r="J13" s="716"/>
      <c r="K13" s="716"/>
      <c r="L13" s="716"/>
      <c r="M13" s="716"/>
    </row>
    <row r="14" spans="1:13" ht="12.75" x14ac:dyDescent="0.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3" ht="12.75" x14ac:dyDescent="0.2">
      <c r="A15" s="49" t="s">
        <v>300</v>
      </c>
      <c r="L15" s="56" t="s">
        <v>326</v>
      </c>
    </row>
    <row r="16" spans="1:13" ht="18" customHeight="1" x14ac:dyDescent="0.2">
      <c r="A16" s="554"/>
      <c r="B16" s="555" t="s">
        <v>92</v>
      </c>
      <c r="C16" s="555" t="s">
        <v>92</v>
      </c>
      <c r="D16" s="721" t="s">
        <v>93</v>
      </c>
      <c r="E16" s="722"/>
      <c r="F16" s="723"/>
      <c r="G16" s="556" t="s">
        <v>96</v>
      </c>
      <c r="H16" s="718" t="s">
        <v>94</v>
      </c>
      <c r="I16" s="719"/>
      <c r="J16" s="720"/>
      <c r="K16" s="556" t="s">
        <v>96</v>
      </c>
      <c r="L16" s="713" t="s">
        <v>631</v>
      </c>
    </row>
    <row r="17" spans="1:15" ht="17.25" customHeight="1" x14ac:dyDescent="0.2">
      <c r="A17" s="558" t="s">
        <v>103</v>
      </c>
      <c r="B17" s="559" t="s">
        <v>69</v>
      </c>
      <c r="C17" s="559" t="s">
        <v>70</v>
      </c>
      <c r="D17" s="555" t="str">
        <f>CONCATENATE("No ", B12)</f>
        <v>No Bimestre</v>
      </c>
      <c r="E17" s="555" t="str">
        <f>CONCATENATE("Até o  ", B12)</f>
        <v>Até o  Bimestre</v>
      </c>
      <c r="F17" s="555" t="s">
        <v>71</v>
      </c>
      <c r="G17" s="560"/>
      <c r="H17" s="555" t="str">
        <f>CONCATENATE("No ", B12)</f>
        <v>No Bimestre</v>
      </c>
      <c r="I17" s="555" t="str">
        <f>CONCATENATE("Até o  ", B12)</f>
        <v>Até o  Bimestre</v>
      </c>
      <c r="J17" s="555" t="s">
        <v>71</v>
      </c>
      <c r="K17" s="560"/>
      <c r="L17" s="714"/>
    </row>
    <row r="18" spans="1:15" s="55" customFormat="1" ht="18" customHeight="1" x14ac:dyDescent="0.2">
      <c r="A18" s="561"/>
      <c r="B18" s="562"/>
      <c r="C18" s="563" t="s">
        <v>73</v>
      </c>
      <c r="D18" s="563"/>
      <c r="E18" s="563" t="s">
        <v>74</v>
      </c>
      <c r="F18" s="563" t="s">
        <v>34</v>
      </c>
      <c r="G18" s="564" t="s">
        <v>232</v>
      </c>
      <c r="H18" s="563"/>
      <c r="I18" s="563" t="s">
        <v>97</v>
      </c>
      <c r="J18" s="563" t="s">
        <v>478</v>
      </c>
      <c r="K18" s="564" t="s">
        <v>477</v>
      </c>
      <c r="L18" s="715"/>
    </row>
    <row r="19" spans="1:15" s="55" customFormat="1" ht="12.75" x14ac:dyDescent="0.2">
      <c r="A19" s="74" t="s">
        <v>144</v>
      </c>
      <c r="B19" s="62">
        <f>B20+B25+B30+B35+B48+B54+B60+B65+B74+B81+B90+B97+B108+B113+B119+B125+B130+B135+B143+B149+B157+B162+B170+B178+B183+B190+B198+B204+B213</f>
        <v>2544778000</v>
      </c>
      <c r="C19" s="62">
        <f>C20+C25+C30+C35+C48+C54+C60+C65+C74+C81+C90+C97+C108+C113+C119+C125+C130+C135+C143+C149+C157+C162+C170+C178+C183+C190+C198+C204+C213</f>
        <v>2874483335.6399999</v>
      </c>
      <c r="D19" s="62">
        <f>D20+D25+D30+D35+D48+D54+D60+D65+D74+D81+D90+D97+D108+D113+D119+D125+D130+D135+D143+D149+D157+D162+D170+D178+D183+D190+D198+D204+D213</f>
        <v>349998613.41000003</v>
      </c>
      <c r="E19" s="62">
        <f>E20+E25+E30+E35+E48+E54+E60+E65+E74+E81+E90+E97+E108+E113+E119+E125+E130+E135+E143+E149+E157+E162+E170+E178+E183+E190+E198+E204+E213</f>
        <v>1671364639.5699999</v>
      </c>
      <c r="F19" s="62">
        <f t="shared" ref="F19:F50" si="0">IF($E$215&gt;0,E19/$E$215,0)*100</f>
        <v>94.430452588222352</v>
      </c>
      <c r="G19" s="62">
        <f>G20+G25+G30+G35+G48+G54+G60+G65+G74+G81+G90+G97+G108+G113+G119+G125+G130+G135+G143+G149+G157+G162+G170+G178+G183+G190+G198+G204+G213</f>
        <v>1203118696.0699999</v>
      </c>
      <c r="H19" s="62">
        <f>H20+H25+H30+H35+H48+H54+H60+H65+H74+H81+H90+H97+H108+H113+H119+H125+H130+H135+H143+H149+H157+H162+H170+H178+H183+H190+H198+H204+H213</f>
        <v>437926135.67000008</v>
      </c>
      <c r="I19" s="62">
        <f>I20+I25+I30+I35+I48+I54+I60+I65+I74+I81+I90+I97+I108+I113+I119+I125+I130+I135+I143+I149+I157+I162+I170+I178+I183+I190+I198+I204+I213</f>
        <v>1126058334.8099999</v>
      </c>
      <c r="J19" s="60">
        <f t="shared" ref="J19:J50" si="1">IF($I$215&gt;0,I19/$I$215,0)*100</f>
        <v>92.406908768139942</v>
      </c>
      <c r="K19" s="60">
        <f>K20+K25+K30+K35+K48+K54+K60+K65+K74+K81+K90+K97+K108+K113+K119+K125+K130+K135+K143+K149+K157+K162+K170+K178+K183+K190+K198+K204+K213</f>
        <v>1748425000.8299997</v>
      </c>
      <c r="L19" s="63">
        <f>L20+L25+L30+L35+L48+L54+L60+L65+L74+L81+L90+L97+L108+L113+L119+L125+L130+L135+L143+L149+L157+L162+L170+L178+L183+L190+L198+L204+L213</f>
        <v>0</v>
      </c>
    </row>
    <row r="20" spans="1:15" s="55" customFormat="1" ht="12.75" x14ac:dyDescent="0.2">
      <c r="A20" s="74" t="s">
        <v>223</v>
      </c>
      <c r="B20" s="62">
        <f>SUM(B21:B24)</f>
        <v>30038000</v>
      </c>
      <c r="C20" s="62">
        <f>SUM(C21:C24)</f>
        <v>29963000</v>
      </c>
      <c r="D20" s="62">
        <f>SUM(D21:D24)</f>
        <v>4513977.3499999996</v>
      </c>
      <c r="E20" s="62">
        <f>SUM(E21:E24)</f>
        <v>14056004.460000001</v>
      </c>
      <c r="F20" s="62">
        <f t="shared" si="0"/>
        <v>0.79415037946558265</v>
      </c>
      <c r="G20" s="62">
        <f>SUM(G21:G24)</f>
        <v>15906995.539999999</v>
      </c>
      <c r="H20" s="62">
        <f>SUM(H21:H24)</f>
        <v>3745333.64</v>
      </c>
      <c r="I20" s="62">
        <f>SUM(I21:I24)</f>
        <v>12131606.960000001</v>
      </c>
      <c r="J20" s="60">
        <f t="shared" si="1"/>
        <v>0.99554726687654738</v>
      </c>
      <c r="K20" s="60">
        <f>SUM(K21:K24)</f>
        <v>17831393.039999999</v>
      </c>
      <c r="L20" s="62">
        <f>SUM(L21:L24)</f>
        <v>0</v>
      </c>
    </row>
    <row r="21" spans="1:15" ht="12.75" x14ac:dyDescent="0.2">
      <c r="A21" s="122" t="s">
        <v>327</v>
      </c>
      <c r="B21" s="97">
        <v>30038000</v>
      </c>
      <c r="C21" s="62">
        <v>29963000</v>
      </c>
      <c r="D21" s="62">
        <v>4513977.3499999996</v>
      </c>
      <c r="E21" s="62">
        <v>14056004.460000001</v>
      </c>
      <c r="F21" s="62">
        <f t="shared" si="0"/>
        <v>0.79415037946558265</v>
      </c>
      <c r="G21" s="62">
        <f>C21-E21</f>
        <v>15906995.539999999</v>
      </c>
      <c r="H21" s="62">
        <v>3745333.64</v>
      </c>
      <c r="I21" s="62">
        <v>12131606.960000001</v>
      </c>
      <c r="J21" s="60">
        <f t="shared" si="1"/>
        <v>0.99554726687654738</v>
      </c>
      <c r="K21" s="60">
        <f>C21-I21</f>
        <v>17831393.039999999</v>
      </c>
      <c r="L21" s="62"/>
    </row>
    <row r="22" spans="1:15" ht="12.75" x14ac:dyDescent="0.2">
      <c r="A22" s="122" t="s">
        <v>328</v>
      </c>
      <c r="B22" s="97"/>
      <c r="C22" s="62"/>
      <c r="D22" s="62"/>
      <c r="E22" s="62"/>
      <c r="F22" s="62">
        <f t="shared" si="0"/>
        <v>0</v>
      </c>
      <c r="G22" s="62">
        <f>C22-E22</f>
        <v>0</v>
      </c>
      <c r="H22" s="62"/>
      <c r="I22" s="62"/>
      <c r="J22" s="60">
        <f t="shared" si="1"/>
        <v>0</v>
      </c>
      <c r="K22" s="60">
        <f>C22-I22</f>
        <v>0</v>
      </c>
      <c r="L22" s="62"/>
    </row>
    <row r="23" spans="1:15" ht="12.75" x14ac:dyDescent="0.2">
      <c r="A23" s="122" t="s">
        <v>335</v>
      </c>
      <c r="B23" s="97"/>
      <c r="C23" s="62"/>
      <c r="D23" s="62"/>
      <c r="E23" s="62"/>
      <c r="F23" s="62">
        <f t="shared" si="0"/>
        <v>0</v>
      </c>
      <c r="G23" s="62">
        <f>C23-E23</f>
        <v>0</v>
      </c>
      <c r="H23" s="62"/>
      <c r="I23" s="62"/>
      <c r="J23" s="60">
        <f t="shared" si="1"/>
        <v>0</v>
      </c>
      <c r="K23" s="60">
        <f>C23-I23</f>
        <v>0</v>
      </c>
      <c r="L23" s="62"/>
    </row>
    <row r="24" spans="1:15" ht="12.75" x14ac:dyDescent="0.2">
      <c r="A24" s="122" t="s">
        <v>329</v>
      </c>
      <c r="B24" s="97"/>
      <c r="C24" s="62"/>
      <c r="D24" s="62"/>
      <c r="E24" s="62"/>
      <c r="F24" s="62">
        <f t="shared" si="0"/>
        <v>0</v>
      </c>
      <c r="G24" s="62">
        <f>C24-E24</f>
        <v>0</v>
      </c>
      <c r="H24" s="62"/>
      <c r="I24" s="62"/>
      <c r="J24" s="62">
        <f t="shared" si="1"/>
        <v>0</v>
      </c>
      <c r="K24" s="60">
        <f>C24-I24</f>
        <v>0</v>
      </c>
      <c r="L24" s="62"/>
    </row>
    <row r="25" spans="1:15" ht="12.75" x14ac:dyDescent="0.2">
      <c r="A25" s="74" t="s">
        <v>224</v>
      </c>
      <c r="B25" s="62">
        <f>SUM(B26:B29)</f>
        <v>0</v>
      </c>
      <c r="C25" s="62">
        <f>SUM(C26:C29)</f>
        <v>0</v>
      </c>
      <c r="D25" s="62">
        <f>SUM(D26:D29)</f>
        <v>0</v>
      </c>
      <c r="E25" s="62">
        <f>SUM(E26:E29)</f>
        <v>0</v>
      </c>
      <c r="F25" s="62">
        <f t="shared" si="0"/>
        <v>0</v>
      </c>
      <c r="G25" s="62">
        <f>SUM(G26:G29)</f>
        <v>0</v>
      </c>
      <c r="H25" s="62">
        <f>SUM(H26:H29)</f>
        <v>0</v>
      </c>
      <c r="I25" s="62">
        <f>SUM(I26:I29)</f>
        <v>0</v>
      </c>
      <c r="J25" s="62">
        <f t="shared" si="1"/>
        <v>0</v>
      </c>
      <c r="K25" s="60">
        <f>SUM(K26:K29)</f>
        <v>0</v>
      </c>
      <c r="L25" s="62">
        <f>SUM(L26:L29)</f>
        <v>0</v>
      </c>
      <c r="O25" s="710"/>
    </row>
    <row r="26" spans="1:15" ht="12.75" x14ac:dyDescent="0.2">
      <c r="A26" s="122" t="s">
        <v>330</v>
      </c>
      <c r="B26" s="62"/>
      <c r="C26" s="62"/>
      <c r="D26" s="62"/>
      <c r="E26" s="62"/>
      <c r="F26" s="62">
        <f t="shared" si="0"/>
        <v>0</v>
      </c>
      <c r="G26" s="62">
        <f>C26-E26</f>
        <v>0</v>
      </c>
      <c r="H26" s="62"/>
      <c r="I26" s="62"/>
      <c r="J26" s="62">
        <f t="shared" si="1"/>
        <v>0</v>
      </c>
      <c r="K26" s="60">
        <f>C26-I26</f>
        <v>0</v>
      </c>
      <c r="L26" s="62"/>
      <c r="O26" s="710"/>
    </row>
    <row r="27" spans="1:15" ht="12.75" x14ac:dyDescent="0.2">
      <c r="A27" s="122" t="s">
        <v>331</v>
      </c>
      <c r="B27" s="62"/>
      <c r="C27" s="62"/>
      <c r="D27" s="62"/>
      <c r="E27" s="62"/>
      <c r="F27" s="62">
        <f t="shared" si="0"/>
        <v>0</v>
      </c>
      <c r="G27" s="62">
        <f>C27-E27</f>
        <v>0</v>
      </c>
      <c r="H27" s="62"/>
      <c r="I27" s="62"/>
      <c r="J27" s="62">
        <f t="shared" si="1"/>
        <v>0</v>
      </c>
      <c r="K27" s="60">
        <f>C27-I27</f>
        <v>0</v>
      </c>
      <c r="L27" s="62"/>
      <c r="O27" s="710"/>
    </row>
    <row r="28" spans="1:15" ht="12.75" x14ac:dyDescent="0.2">
      <c r="A28" s="122" t="s">
        <v>335</v>
      </c>
      <c r="B28" s="62"/>
      <c r="C28" s="62"/>
      <c r="D28" s="62"/>
      <c r="E28" s="62"/>
      <c r="F28" s="62">
        <f t="shared" si="0"/>
        <v>0</v>
      </c>
      <c r="G28" s="62">
        <f>C28-E28</f>
        <v>0</v>
      </c>
      <c r="H28" s="62"/>
      <c r="I28" s="62"/>
      <c r="J28" s="62">
        <f t="shared" si="1"/>
        <v>0</v>
      </c>
      <c r="K28" s="60">
        <f>C28-I28</f>
        <v>0</v>
      </c>
      <c r="L28" s="62"/>
      <c r="O28" s="123"/>
    </row>
    <row r="29" spans="1:15" ht="12.75" x14ac:dyDescent="0.2">
      <c r="A29" s="122" t="s">
        <v>329</v>
      </c>
      <c r="B29" s="62"/>
      <c r="C29" s="62"/>
      <c r="D29" s="62"/>
      <c r="E29" s="62"/>
      <c r="F29" s="62">
        <f t="shared" si="0"/>
        <v>0</v>
      </c>
      <c r="G29" s="62">
        <f>C29-E29</f>
        <v>0</v>
      </c>
      <c r="H29" s="62"/>
      <c r="I29" s="62"/>
      <c r="J29" s="62">
        <f t="shared" si="1"/>
        <v>0</v>
      </c>
      <c r="K29" s="60">
        <f>C29-I29</f>
        <v>0</v>
      </c>
      <c r="L29" s="62"/>
    </row>
    <row r="30" spans="1:15" ht="12.75" x14ac:dyDescent="0.2">
      <c r="A30" s="74" t="s">
        <v>225</v>
      </c>
      <c r="B30" s="62">
        <f>SUM(B31:B34)</f>
        <v>0</v>
      </c>
      <c r="C30" s="62">
        <f>SUM(C31:C34)</f>
        <v>0</v>
      </c>
      <c r="D30" s="62">
        <f>SUM(D31:D34)</f>
        <v>0</v>
      </c>
      <c r="E30" s="62">
        <f>SUM(E31:E34)</f>
        <v>0</v>
      </c>
      <c r="F30" s="62">
        <f t="shared" si="0"/>
        <v>0</v>
      </c>
      <c r="G30" s="62">
        <f>SUM(G31:G34)</f>
        <v>0</v>
      </c>
      <c r="H30" s="62">
        <f>SUM(H31:H34)</f>
        <v>0</v>
      </c>
      <c r="I30" s="62">
        <f>SUM(I31:I34)</f>
        <v>0</v>
      </c>
      <c r="J30" s="62">
        <f t="shared" si="1"/>
        <v>0</v>
      </c>
      <c r="K30" s="60">
        <f>SUM(K31:K34)</f>
        <v>0</v>
      </c>
      <c r="L30" s="62">
        <f>SUM(L31:L34)</f>
        <v>0</v>
      </c>
    </row>
    <row r="31" spans="1:15" ht="12.75" x14ac:dyDescent="0.2">
      <c r="A31" s="122" t="s">
        <v>332</v>
      </c>
      <c r="B31" s="62"/>
      <c r="C31" s="62"/>
      <c r="D31" s="62"/>
      <c r="E31" s="62"/>
      <c r="F31" s="62">
        <f t="shared" si="0"/>
        <v>0</v>
      </c>
      <c r="G31" s="62">
        <f>C31-E31</f>
        <v>0</v>
      </c>
      <c r="H31" s="62"/>
      <c r="I31" s="62"/>
      <c r="J31" s="62">
        <f t="shared" si="1"/>
        <v>0</v>
      </c>
      <c r="K31" s="60">
        <f>C31-I31</f>
        <v>0</v>
      </c>
      <c r="L31" s="62"/>
    </row>
    <row r="32" spans="1:15" ht="12.75" x14ac:dyDescent="0.2">
      <c r="A32" s="122" t="s">
        <v>333</v>
      </c>
      <c r="B32" s="62"/>
      <c r="C32" s="62"/>
      <c r="D32" s="62"/>
      <c r="E32" s="62"/>
      <c r="F32" s="62">
        <f t="shared" si="0"/>
        <v>0</v>
      </c>
      <c r="G32" s="62">
        <f>C32-E32</f>
        <v>0</v>
      </c>
      <c r="H32" s="62"/>
      <c r="I32" s="62"/>
      <c r="J32" s="62">
        <f t="shared" si="1"/>
        <v>0</v>
      </c>
      <c r="K32" s="60">
        <f>C32-I32</f>
        <v>0</v>
      </c>
      <c r="L32" s="62"/>
    </row>
    <row r="33" spans="1:12" ht="12.75" x14ac:dyDescent="0.2">
      <c r="A33" s="122" t="s">
        <v>335</v>
      </c>
      <c r="B33" s="62"/>
      <c r="C33" s="62"/>
      <c r="D33" s="62"/>
      <c r="E33" s="62"/>
      <c r="F33" s="62">
        <f t="shared" si="0"/>
        <v>0</v>
      </c>
      <c r="G33" s="62">
        <f>C33-E33</f>
        <v>0</v>
      </c>
      <c r="H33" s="62"/>
      <c r="I33" s="62"/>
      <c r="J33" s="62">
        <f t="shared" si="1"/>
        <v>0</v>
      </c>
      <c r="K33" s="60">
        <f>C33-I33</f>
        <v>0</v>
      </c>
      <c r="L33" s="62"/>
    </row>
    <row r="34" spans="1:12" ht="12.75" x14ac:dyDescent="0.2">
      <c r="A34" s="122" t="s">
        <v>329</v>
      </c>
      <c r="B34" s="62"/>
      <c r="C34" s="62"/>
      <c r="D34" s="62"/>
      <c r="E34" s="62"/>
      <c r="F34" s="62">
        <f t="shared" si="0"/>
        <v>0</v>
      </c>
      <c r="G34" s="62">
        <f>C34-E34</f>
        <v>0</v>
      </c>
      <c r="H34" s="62"/>
      <c r="I34" s="62"/>
      <c r="J34" s="62">
        <f t="shared" si="1"/>
        <v>0</v>
      </c>
      <c r="K34" s="60">
        <f>C34-I34</f>
        <v>0</v>
      </c>
      <c r="L34" s="62"/>
    </row>
    <row r="35" spans="1:12" ht="12.75" x14ac:dyDescent="0.2">
      <c r="A35" s="74" t="s">
        <v>233</v>
      </c>
      <c r="B35" s="62">
        <f>SUM(B36:B47)</f>
        <v>227701000</v>
      </c>
      <c r="C35" s="62">
        <f>SUM(C36:C47)</f>
        <v>237131677.47999999</v>
      </c>
      <c r="D35" s="62">
        <f>SUM(D36:D47)</f>
        <v>37913337.439999998</v>
      </c>
      <c r="E35" s="62">
        <f>SUM(E36:E47)</f>
        <v>168662118.62</v>
      </c>
      <c r="F35" s="62">
        <f t="shared" si="0"/>
        <v>9.5292432415422059</v>
      </c>
      <c r="G35" s="62">
        <f>SUM(G36:G47)</f>
        <v>68469558.859999985</v>
      </c>
      <c r="H35" s="62">
        <f>SUM(H36:H47)</f>
        <v>41076039.220000006</v>
      </c>
      <c r="I35" s="62">
        <f>SUM(I36:I47)</f>
        <v>111653030.78</v>
      </c>
      <c r="J35" s="62">
        <f t="shared" si="1"/>
        <v>9.1625017195176266</v>
      </c>
      <c r="K35" s="60">
        <f>SUM(K36:K47)</f>
        <v>125478646.69999999</v>
      </c>
      <c r="L35" s="62">
        <f>SUM(L36:L47)</f>
        <v>0</v>
      </c>
    </row>
    <row r="36" spans="1:12" ht="12.75" x14ac:dyDescent="0.2">
      <c r="A36" s="122" t="s">
        <v>334</v>
      </c>
      <c r="B36" s="62"/>
      <c r="C36" s="62"/>
      <c r="D36" s="62"/>
      <c r="E36" s="62"/>
      <c r="F36" s="62">
        <f t="shared" si="0"/>
        <v>0</v>
      </c>
      <c r="G36" s="62">
        <f t="shared" ref="G36:G47" si="2">C36-E36</f>
        <v>0</v>
      </c>
      <c r="H36" s="62"/>
      <c r="I36" s="62"/>
      <c r="J36" s="62">
        <f t="shared" si="1"/>
        <v>0</v>
      </c>
      <c r="K36" s="60">
        <f t="shared" ref="K36:K47" si="3">C36-I36</f>
        <v>0</v>
      </c>
      <c r="L36" s="62"/>
    </row>
    <row r="37" spans="1:12" ht="12.75" x14ac:dyDescent="0.2">
      <c r="A37" s="122" t="s">
        <v>335</v>
      </c>
      <c r="B37" s="62">
        <v>182229000</v>
      </c>
      <c r="C37" s="62">
        <v>190791677.47999999</v>
      </c>
      <c r="D37" s="62">
        <v>32643755.52</v>
      </c>
      <c r="E37" s="62">
        <v>142930868.41</v>
      </c>
      <c r="F37" s="62">
        <f t="shared" si="0"/>
        <v>8.0754530000445612</v>
      </c>
      <c r="G37" s="62">
        <f t="shared" si="2"/>
        <v>47860809.069999993</v>
      </c>
      <c r="H37" s="62">
        <v>34182968.259999998</v>
      </c>
      <c r="I37" s="62">
        <v>93985260.980000004</v>
      </c>
      <c r="J37" s="62">
        <f t="shared" si="1"/>
        <v>7.7126443350682052</v>
      </c>
      <c r="K37" s="60">
        <f t="shared" si="3"/>
        <v>96806416.499999985</v>
      </c>
      <c r="L37" s="62"/>
    </row>
    <row r="38" spans="1:12" ht="12.75" x14ac:dyDescent="0.2">
      <c r="A38" s="122" t="s">
        <v>336</v>
      </c>
      <c r="B38" s="62">
        <v>15118000</v>
      </c>
      <c r="C38" s="62">
        <v>15718000</v>
      </c>
      <c r="D38" s="62">
        <v>2353597.3199999998</v>
      </c>
      <c r="E38" s="62">
        <v>9450501.4800000004</v>
      </c>
      <c r="F38" s="62">
        <f t="shared" si="0"/>
        <v>0.53394400648063323</v>
      </c>
      <c r="G38" s="62">
        <f t="shared" si="2"/>
        <v>6267498.5199999996</v>
      </c>
      <c r="H38" s="62">
        <v>2561516.9500000002</v>
      </c>
      <c r="I38" s="62">
        <v>6949521.4199999999</v>
      </c>
      <c r="J38" s="62">
        <f t="shared" si="1"/>
        <v>0.57029353807725258</v>
      </c>
      <c r="K38" s="60">
        <f t="shared" si="3"/>
        <v>8768478.5800000001</v>
      </c>
      <c r="L38" s="62"/>
    </row>
    <row r="39" spans="1:12" ht="12.75" x14ac:dyDescent="0.2">
      <c r="A39" s="122" t="s">
        <v>337</v>
      </c>
      <c r="B39" s="62">
        <v>2391000</v>
      </c>
      <c r="C39" s="62">
        <v>2391000</v>
      </c>
      <c r="D39" s="62">
        <v>472361.13</v>
      </c>
      <c r="E39" s="62">
        <v>1233115.0900000001</v>
      </c>
      <c r="F39" s="62">
        <f t="shared" si="0"/>
        <v>6.9669785566376805E-2</v>
      </c>
      <c r="G39" s="62">
        <f t="shared" si="2"/>
        <v>1157884.9099999999</v>
      </c>
      <c r="H39" s="62">
        <v>472361.13</v>
      </c>
      <c r="I39" s="62">
        <v>1233115.0900000001</v>
      </c>
      <c r="J39" s="62">
        <f t="shared" si="1"/>
        <v>0.101192229656089</v>
      </c>
      <c r="K39" s="60">
        <f t="shared" si="3"/>
        <v>1157884.9099999999</v>
      </c>
      <c r="L39" s="62"/>
    </row>
    <row r="40" spans="1:12" ht="12.75" x14ac:dyDescent="0.2">
      <c r="A40" s="122" t="s">
        <v>338</v>
      </c>
      <c r="B40" s="62"/>
      <c r="C40" s="62"/>
      <c r="D40" s="62"/>
      <c r="E40" s="62"/>
      <c r="F40" s="62">
        <f t="shared" si="0"/>
        <v>0</v>
      </c>
      <c r="G40" s="62">
        <f t="shared" si="2"/>
        <v>0</v>
      </c>
      <c r="H40" s="62"/>
      <c r="I40" s="62"/>
      <c r="J40" s="62">
        <f t="shared" si="1"/>
        <v>0</v>
      </c>
      <c r="K40" s="60">
        <f t="shared" si="3"/>
        <v>0</v>
      </c>
      <c r="L40" s="62"/>
    </row>
    <row r="41" spans="1:12" ht="12.75" x14ac:dyDescent="0.2">
      <c r="A41" s="122" t="s">
        <v>339</v>
      </c>
      <c r="B41" s="62"/>
      <c r="C41" s="62"/>
      <c r="D41" s="62"/>
      <c r="E41" s="62"/>
      <c r="F41" s="62">
        <f t="shared" si="0"/>
        <v>0</v>
      </c>
      <c r="G41" s="62">
        <f t="shared" si="2"/>
        <v>0</v>
      </c>
      <c r="H41" s="62"/>
      <c r="I41" s="62"/>
      <c r="J41" s="62">
        <f t="shared" si="1"/>
        <v>0</v>
      </c>
      <c r="K41" s="60">
        <f t="shared" si="3"/>
        <v>0</v>
      </c>
      <c r="L41" s="62"/>
    </row>
    <row r="42" spans="1:12" ht="12.75" x14ac:dyDescent="0.2">
      <c r="A42" s="122" t="s">
        <v>340</v>
      </c>
      <c r="B42" s="62">
        <v>11808000</v>
      </c>
      <c r="C42" s="62">
        <v>12076000</v>
      </c>
      <c r="D42" s="62">
        <v>1715793.31</v>
      </c>
      <c r="E42" s="62">
        <v>5283699.03</v>
      </c>
      <c r="F42" s="62">
        <f t="shared" si="0"/>
        <v>0.29852378046673089</v>
      </c>
      <c r="G42" s="62">
        <f t="shared" si="2"/>
        <v>6792300.9699999997</v>
      </c>
      <c r="H42" s="62">
        <v>1800681.14</v>
      </c>
      <c r="I42" s="62">
        <v>4764498.33</v>
      </c>
      <c r="J42" s="62">
        <f t="shared" si="1"/>
        <v>0.39098557232432579</v>
      </c>
      <c r="K42" s="60">
        <f t="shared" si="3"/>
        <v>7311501.6699999999</v>
      </c>
      <c r="L42" s="62"/>
    </row>
    <row r="43" spans="1:12" ht="12.75" x14ac:dyDescent="0.2">
      <c r="A43" s="122" t="s">
        <v>341</v>
      </c>
      <c r="B43" s="62"/>
      <c r="C43" s="62"/>
      <c r="D43" s="62"/>
      <c r="E43" s="62"/>
      <c r="F43" s="62">
        <f t="shared" si="0"/>
        <v>0</v>
      </c>
      <c r="G43" s="62">
        <f t="shared" si="2"/>
        <v>0</v>
      </c>
      <c r="H43" s="62"/>
      <c r="I43" s="62"/>
      <c r="J43" s="62">
        <f t="shared" si="1"/>
        <v>0</v>
      </c>
      <c r="K43" s="60">
        <f t="shared" si="3"/>
        <v>0</v>
      </c>
      <c r="L43" s="62"/>
    </row>
    <row r="44" spans="1:12" ht="12.75" x14ac:dyDescent="0.2">
      <c r="A44" s="122" t="s">
        <v>342</v>
      </c>
      <c r="B44" s="62"/>
      <c r="C44" s="62"/>
      <c r="D44" s="62"/>
      <c r="E44" s="62"/>
      <c r="F44" s="62">
        <f t="shared" si="0"/>
        <v>0</v>
      </c>
      <c r="G44" s="62">
        <f t="shared" si="2"/>
        <v>0</v>
      </c>
      <c r="H44" s="62"/>
      <c r="I44" s="62"/>
      <c r="J44" s="62">
        <f t="shared" si="1"/>
        <v>0</v>
      </c>
      <c r="K44" s="60">
        <f t="shared" si="3"/>
        <v>0</v>
      </c>
      <c r="L44" s="62"/>
    </row>
    <row r="45" spans="1:12" ht="12.75" x14ac:dyDescent="0.2">
      <c r="A45" s="122" t="s">
        <v>343</v>
      </c>
      <c r="B45" s="62"/>
      <c r="C45" s="62"/>
      <c r="D45" s="62"/>
      <c r="E45" s="62"/>
      <c r="F45" s="62">
        <f t="shared" si="0"/>
        <v>0</v>
      </c>
      <c r="G45" s="62">
        <f t="shared" si="2"/>
        <v>0</v>
      </c>
      <c r="H45" s="62"/>
      <c r="I45" s="62"/>
      <c r="J45" s="62">
        <f t="shared" si="1"/>
        <v>0</v>
      </c>
      <c r="K45" s="60">
        <f t="shared" si="3"/>
        <v>0</v>
      </c>
      <c r="L45" s="62"/>
    </row>
    <row r="46" spans="1:12" ht="12.75" x14ac:dyDescent="0.2">
      <c r="A46" s="122" t="s">
        <v>344</v>
      </c>
      <c r="B46" s="62">
        <v>16155000</v>
      </c>
      <c r="C46" s="62">
        <v>16155000</v>
      </c>
      <c r="D46" s="62">
        <v>727830.16</v>
      </c>
      <c r="E46" s="62">
        <v>9763934.6099999994</v>
      </c>
      <c r="F46" s="62">
        <f t="shared" si="0"/>
        <v>0.55165266898390231</v>
      </c>
      <c r="G46" s="62">
        <f t="shared" si="2"/>
        <v>6391065.3900000006</v>
      </c>
      <c r="H46" s="62">
        <v>2058511.74</v>
      </c>
      <c r="I46" s="62">
        <v>4720634.96</v>
      </c>
      <c r="J46" s="62">
        <f t="shared" si="1"/>
        <v>0.38738604439175461</v>
      </c>
      <c r="K46" s="60">
        <f t="shared" si="3"/>
        <v>11434365.039999999</v>
      </c>
      <c r="L46" s="62"/>
    </row>
    <row r="47" spans="1:12" ht="12.75" x14ac:dyDescent="0.2">
      <c r="A47" s="122" t="s">
        <v>329</v>
      </c>
      <c r="B47" s="62"/>
      <c r="C47" s="62"/>
      <c r="D47" s="62"/>
      <c r="E47" s="62"/>
      <c r="F47" s="62">
        <f t="shared" si="0"/>
        <v>0</v>
      </c>
      <c r="G47" s="62">
        <f t="shared" si="2"/>
        <v>0</v>
      </c>
      <c r="H47" s="62"/>
      <c r="I47" s="62"/>
      <c r="J47" s="62">
        <f t="shared" si="1"/>
        <v>0</v>
      </c>
      <c r="K47" s="60">
        <f t="shared" si="3"/>
        <v>0</v>
      </c>
      <c r="L47" s="62"/>
    </row>
    <row r="48" spans="1:12" ht="12.75" x14ac:dyDescent="0.2">
      <c r="A48" s="74" t="s">
        <v>234</v>
      </c>
      <c r="B48" s="62">
        <f>SUM(B49:B53)</f>
        <v>0</v>
      </c>
      <c r="C48" s="62">
        <f>SUM(C49:C53)</f>
        <v>0</v>
      </c>
      <c r="D48" s="62">
        <f>SUM(D49:D53)</f>
        <v>0</v>
      </c>
      <c r="E48" s="62">
        <f>SUM(E49:E53)</f>
        <v>0</v>
      </c>
      <c r="F48" s="62">
        <f t="shared" si="0"/>
        <v>0</v>
      </c>
      <c r="G48" s="62">
        <f>SUM(G49:G53)</f>
        <v>0</v>
      </c>
      <c r="H48" s="62">
        <f>SUM(H49:H53)</f>
        <v>0</v>
      </c>
      <c r="I48" s="62">
        <f>SUM(I49:I53)</f>
        <v>0</v>
      </c>
      <c r="J48" s="62">
        <f t="shared" si="1"/>
        <v>0</v>
      </c>
      <c r="K48" s="60">
        <f>SUM(K49:K53)</f>
        <v>0</v>
      </c>
      <c r="L48" s="62">
        <f>SUM(L49:L53)</f>
        <v>0</v>
      </c>
    </row>
    <row r="49" spans="1:12" ht="12.75" x14ac:dyDescent="0.2">
      <c r="A49" s="122" t="s">
        <v>345</v>
      </c>
      <c r="B49" s="62"/>
      <c r="C49" s="62"/>
      <c r="D49" s="62"/>
      <c r="E49" s="62"/>
      <c r="F49" s="62">
        <f t="shared" si="0"/>
        <v>0</v>
      </c>
      <c r="G49" s="62">
        <f>C49-E49</f>
        <v>0</v>
      </c>
      <c r="H49" s="62"/>
      <c r="I49" s="62"/>
      <c r="J49" s="62">
        <f t="shared" si="1"/>
        <v>0</v>
      </c>
      <c r="K49" s="60">
        <f>C49-I49</f>
        <v>0</v>
      </c>
      <c r="L49" s="62"/>
    </row>
    <row r="50" spans="1:12" ht="12.75" x14ac:dyDescent="0.2">
      <c r="A50" s="122" t="s">
        <v>346</v>
      </c>
      <c r="B50" s="62"/>
      <c r="C50" s="62"/>
      <c r="D50" s="62"/>
      <c r="E50" s="62"/>
      <c r="F50" s="62">
        <f t="shared" si="0"/>
        <v>0</v>
      </c>
      <c r="G50" s="62">
        <f>C50-E50</f>
        <v>0</v>
      </c>
      <c r="H50" s="62"/>
      <c r="I50" s="62"/>
      <c r="J50" s="62">
        <f t="shared" si="1"/>
        <v>0</v>
      </c>
      <c r="K50" s="60">
        <f>C50-I50</f>
        <v>0</v>
      </c>
      <c r="L50" s="62"/>
    </row>
    <row r="51" spans="1:12" ht="12.75" x14ac:dyDescent="0.2">
      <c r="A51" s="122" t="s">
        <v>347</v>
      </c>
      <c r="B51" s="62"/>
      <c r="C51" s="62"/>
      <c r="D51" s="62"/>
      <c r="E51" s="62"/>
      <c r="F51" s="62">
        <f t="shared" ref="F51:F82" si="4">IF($E$215&gt;0,E51/$E$215,0)*100</f>
        <v>0</v>
      </c>
      <c r="G51" s="62">
        <f>C51-E51</f>
        <v>0</v>
      </c>
      <c r="H51" s="62"/>
      <c r="I51" s="62"/>
      <c r="J51" s="62">
        <f t="shared" ref="J51:J82" si="5">IF($I$215&gt;0,I51/$I$215,0)*100</f>
        <v>0</v>
      </c>
      <c r="K51" s="60">
        <f>C51-I51</f>
        <v>0</v>
      </c>
      <c r="L51" s="62"/>
    </row>
    <row r="52" spans="1:12" ht="12.75" x14ac:dyDescent="0.2">
      <c r="A52" s="122" t="s">
        <v>335</v>
      </c>
      <c r="B52" s="62"/>
      <c r="C52" s="62"/>
      <c r="D52" s="62"/>
      <c r="E52" s="62"/>
      <c r="F52" s="62">
        <f t="shared" si="4"/>
        <v>0</v>
      </c>
      <c r="G52" s="62">
        <f>C52-E52</f>
        <v>0</v>
      </c>
      <c r="H52" s="62"/>
      <c r="I52" s="62"/>
      <c r="J52" s="62">
        <f t="shared" si="5"/>
        <v>0</v>
      </c>
      <c r="K52" s="60">
        <f>C52-I52</f>
        <v>0</v>
      </c>
      <c r="L52" s="62"/>
    </row>
    <row r="53" spans="1:12" ht="12.75" x14ac:dyDescent="0.2">
      <c r="A53" s="122" t="s">
        <v>329</v>
      </c>
      <c r="B53" s="62"/>
      <c r="C53" s="62"/>
      <c r="D53" s="62"/>
      <c r="E53" s="62"/>
      <c r="F53" s="62">
        <f t="shared" si="4"/>
        <v>0</v>
      </c>
      <c r="G53" s="62">
        <f>C53-E53</f>
        <v>0</v>
      </c>
      <c r="H53" s="62"/>
      <c r="I53" s="62"/>
      <c r="J53" s="62">
        <f t="shared" si="5"/>
        <v>0</v>
      </c>
      <c r="K53" s="60">
        <f>C53-I53</f>
        <v>0</v>
      </c>
      <c r="L53" s="62"/>
    </row>
    <row r="54" spans="1:12" ht="12.75" x14ac:dyDescent="0.2">
      <c r="A54" s="74" t="s">
        <v>235</v>
      </c>
      <c r="B54" s="62">
        <f>SUM(B55:B59)</f>
        <v>66852000</v>
      </c>
      <c r="C54" s="62">
        <f>SUM(C55:C59)</f>
        <v>69305255.810000002</v>
      </c>
      <c r="D54" s="62">
        <f>SUM(D55:D59)</f>
        <v>10898110.23</v>
      </c>
      <c r="E54" s="62">
        <f>SUM(E55:E59)</f>
        <v>30677337.859999999</v>
      </c>
      <c r="F54" s="62">
        <f t="shared" si="4"/>
        <v>1.7332393121987442</v>
      </c>
      <c r="G54" s="62">
        <f>SUM(G55:G59)</f>
        <v>38627917.950000003</v>
      </c>
      <c r="H54" s="62">
        <f>SUM(H55:H59)</f>
        <v>9604188.5500000007</v>
      </c>
      <c r="I54" s="62">
        <f>SUM(I55:I59)</f>
        <v>27010517.419999998</v>
      </c>
      <c r="J54" s="62">
        <f t="shared" si="5"/>
        <v>2.2165445091539935</v>
      </c>
      <c r="K54" s="60">
        <f>SUM(K55:K59)</f>
        <v>42294738.390000001</v>
      </c>
      <c r="L54" s="62">
        <f>SUM(L55:L59)</f>
        <v>0</v>
      </c>
    </row>
    <row r="55" spans="1:12" ht="12.75" x14ac:dyDescent="0.2">
      <c r="A55" s="122" t="s">
        <v>348</v>
      </c>
      <c r="B55" s="62">
        <v>66774000</v>
      </c>
      <c r="C55" s="62">
        <v>68027255.810000002</v>
      </c>
      <c r="D55" s="62">
        <v>10891821.23</v>
      </c>
      <c r="E55" s="62">
        <v>30660503.41</v>
      </c>
      <c r="F55" s="62">
        <f t="shared" si="4"/>
        <v>1.7322881823884455</v>
      </c>
      <c r="G55" s="62">
        <f>C55-E55</f>
        <v>37366752.400000006</v>
      </c>
      <c r="H55" s="62">
        <v>9593804.2200000007</v>
      </c>
      <c r="I55" s="62">
        <v>27000133.09</v>
      </c>
      <c r="J55" s="62">
        <f t="shared" si="5"/>
        <v>2.2156923474095573</v>
      </c>
      <c r="K55" s="60">
        <f>C55-I55</f>
        <v>41027122.719999999</v>
      </c>
      <c r="L55" s="62"/>
    </row>
    <row r="56" spans="1:12" ht="12.75" x14ac:dyDescent="0.2">
      <c r="A56" s="122" t="s">
        <v>349</v>
      </c>
      <c r="B56" s="62">
        <v>74000</v>
      </c>
      <c r="C56" s="62">
        <v>74000</v>
      </c>
      <c r="D56" s="62">
        <v>6289</v>
      </c>
      <c r="E56" s="62">
        <v>16834.45</v>
      </c>
      <c r="F56" s="62">
        <f t="shared" si="4"/>
        <v>9.5112981029847913E-4</v>
      </c>
      <c r="G56" s="62">
        <f>C56-E56</f>
        <v>57165.55</v>
      </c>
      <c r="H56" s="62">
        <v>10384.33</v>
      </c>
      <c r="I56" s="62">
        <v>10384.33</v>
      </c>
      <c r="J56" s="62">
        <f t="shared" si="5"/>
        <v>8.5216174443588613E-4</v>
      </c>
      <c r="K56" s="60">
        <f>C56-I56</f>
        <v>63615.67</v>
      </c>
      <c r="L56" s="62"/>
    </row>
    <row r="57" spans="1:12" ht="12.75" x14ac:dyDescent="0.2">
      <c r="A57" s="122" t="s">
        <v>350</v>
      </c>
      <c r="B57" s="62">
        <v>4000</v>
      </c>
      <c r="C57" s="62">
        <v>1204000</v>
      </c>
      <c r="D57" s="62">
        <v>0</v>
      </c>
      <c r="E57" s="62">
        <v>0</v>
      </c>
      <c r="F57" s="62">
        <f t="shared" si="4"/>
        <v>0</v>
      </c>
      <c r="G57" s="62">
        <f>C57-E57</f>
        <v>1204000</v>
      </c>
      <c r="H57" s="62">
        <v>0</v>
      </c>
      <c r="I57" s="62">
        <v>0</v>
      </c>
      <c r="J57" s="62">
        <f t="shared" si="5"/>
        <v>0</v>
      </c>
      <c r="K57" s="60">
        <f>C57-I57</f>
        <v>1204000</v>
      </c>
      <c r="L57" s="62"/>
    </row>
    <row r="58" spans="1:12" ht="12.75" x14ac:dyDescent="0.2">
      <c r="A58" s="122" t="s">
        <v>335</v>
      </c>
      <c r="B58" s="62"/>
      <c r="C58" s="62"/>
      <c r="D58" s="62"/>
      <c r="E58" s="62"/>
      <c r="F58" s="62">
        <f t="shared" si="4"/>
        <v>0</v>
      </c>
      <c r="G58" s="62">
        <f>C58-E58</f>
        <v>0</v>
      </c>
      <c r="H58" s="62"/>
      <c r="I58" s="62"/>
      <c r="J58" s="62">
        <f t="shared" si="5"/>
        <v>0</v>
      </c>
      <c r="K58" s="60">
        <f>C58-I58</f>
        <v>0</v>
      </c>
      <c r="L58" s="62"/>
    </row>
    <row r="59" spans="1:12" ht="12.75" x14ac:dyDescent="0.2">
      <c r="A59" s="122" t="s">
        <v>329</v>
      </c>
      <c r="B59" s="62"/>
      <c r="C59" s="62"/>
      <c r="D59" s="62"/>
      <c r="E59" s="62"/>
      <c r="F59" s="62">
        <f t="shared" si="4"/>
        <v>0</v>
      </c>
      <c r="G59" s="62">
        <f>C59-E59</f>
        <v>0</v>
      </c>
      <c r="H59" s="62"/>
      <c r="I59" s="62"/>
      <c r="J59" s="62">
        <f t="shared" si="5"/>
        <v>0</v>
      </c>
      <c r="K59" s="60">
        <f>C59-I59</f>
        <v>0</v>
      </c>
      <c r="L59" s="62"/>
    </row>
    <row r="60" spans="1:12" ht="12.75" x14ac:dyDescent="0.2">
      <c r="A60" s="74" t="s">
        <v>236</v>
      </c>
      <c r="B60" s="62">
        <f>SUM(B61:B64)</f>
        <v>0</v>
      </c>
      <c r="C60" s="62">
        <f>SUM(C61:C64)</f>
        <v>0</v>
      </c>
      <c r="D60" s="62">
        <f>SUM(D61:D64)</f>
        <v>0</v>
      </c>
      <c r="E60" s="62">
        <f>SUM(E61:E64)</f>
        <v>0</v>
      </c>
      <c r="F60" s="62">
        <f t="shared" si="4"/>
        <v>0</v>
      </c>
      <c r="G60" s="62">
        <f>SUM(G61:G64)</f>
        <v>0</v>
      </c>
      <c r="H60" s="62">
        <f>SUM(H61:H64)</f>
        <v>0</v>
      </c>
      <c r="I60" s="62">
        <f>SUM(I61:I64)</f>
        <v>0</v>
      </c>
      <c r="J60" s="62">
        <f t="shared" si="5"/>
        <v>0</v>
      </c>
      <c r="K60" s="60">
        <f>SUM(K61:K64)</f>
        <v>0</v>
      </c>
      <c r="L60" s="62">
        <f>SUM(L61:L64)</f>
        <v>0</v>
      </c>
    </row>
    <row r="61" spans="1:12" ht="12.75" x14ac:dyDescent="0.2">
      <c r="A61" s="122" t="s">
        <v>351</v>
      </c>
      <c r="B61" s="62"/>
      <c r="C61" s="62"/>
      <c r="D61" s="62"/>
      <c r="E61" s="62"/>
      <c r="F61" s="62">
        <f t="shared" si="4"/>
        <v>0</v>
      </c>
      <c r="G61" s="62">
        <f>C61-E61</f>
        <v>0</v>
      </c>
      <c r="H61" s="62"/>
      <c r="I61" s="62"/>
      <c r="J61" s="62">
        <f t="shared" si="5"/>
        <v>0</v>
      </c>
      <c r="K61" s="60">
        <f>C61-I61</f>
        <v>0</v>
      </c>
      <c r="L61" s="62"/>
    </row>
    <row r="62" spans="1:12" ht="12.75" x14ac:dyDescent="0.2">
      <c r="A62" s="122" t="s">
        <v>352</v>
      </c>
      <c r="B62" s="62"/>
      <c r="C62" s="62"/>
      <c r="D62" s="62"/>
      <c r="E62" s="62"/>
      <c r="F62" s="62">
        <f t="shared" si="4"/>
        <v>0</v>
      </c>
      <c r="G62" s="62">
        <f>C62-E62</f>
        <v>0</v>
      </c>
      <c r="H62" s="62"/>
      <c r="I62" s="62"/>
      <c r="J62" s="62">
        <f t="shared" si="5"/>
        <v>0</v>
      </c>
      <c r="K62" s="60">
        <f>C62-I62</f>
        <v>0</v>
      </c>
      <c r="L62" s="62"/>
    </row>
    <row r="63" spans="1:12" ht="12.75" x14ac:dyDescent="0.2">
      <c r="A63" s="122" t="s">
        <v>335</v>
      </c>
      <c r="B63" s="62"/>
      <c r="C63" s="62"/>
      <c r="D63" s="62"/>
      <c r="E63" s="62"/>
      <c r="F63" s="62">
        <f t="shared" si="4"/>
        <v>0</v>
      </c>
      <c r="G63" s="62">
        <f>C63-E63</f>
        <v>0</v>
      </c>
      <c r="H63" s="62"/>
      <c r="I63" s="62"/>
      <c r="J63" s="62">
        <f t="shared" si="5"/>
        <v>0</v>
      </c>
      <c r="K63" s="60">
        <f>C63-I63</f>
        <v>0</v>
      </c>
      <c r="L63" s="62"/>
    </row>
    <row r="64" spans="1:12" ht="12.75" x14ac:dyDescent="0.2">
      <c r="A64" s="122" t="s">
        <v>329</v>
      </c>
      <c r="B64" s="62"/>
      <c r="C64" s="62"/>
      <c r="D64" s="62"/>
      <c r="E64" s="62"/>
      <c r="F64" s="62">
        <f t="shared" si="4"/>
        <v>0</v>
      </c>
      <c r="G64" s="62">
        <f>C64-E64</f>
        <v>0</v>
      </c>
      <c r="H64" s="62"/>
      <c r="I64" s="62"/>
      <c r="J64" s="62">
        <f t="shared" si="5"/>
        <v>0</v>
      </c>
      <c r="K64" s="60">
        <f>C64-I64</f>
        <v>0</v>
      </c>
      <c r="L64" s="62"/>
    </row>
    <row r="65" spans="1:12" ht="12.75" x14ac:dyDescent="0.2">
      <c r="A65" s="74" t="s">
        <v>237</v>
      </c>
      <c r="B65" s="62">
        <f>SUM(B66:B73)</f>
        <v>74146000</v>
      </c>
      <c r="C65" s="62">
        <f>SUM(C66:C73)</f>
        <v>83174977.359999999</v>
      </c>
      <c r="D65" s="62">
        <f>SUM(D66:D73)</f>
        <v>6631287.3899999997</v>
      </c>
      <c r="E65" s="62">
        <f>SUM(E66:E73)</f>
        <v>43230601.609999999</v>
      </c>
      <c r="F65" s="62">
        <f t="shared" si="4"/>
        <v>2.4424863246740118</v>
      </c>
      <c r="G65" s="62">
        <f>SUM(G66:G73)</f>
        <v>39944375.75</v>
      </c>
      <c r="H65" s="62">
        <f>SUM(H66:H73)</f>
        <v>9668679.7100000009</v>
      </c>
      <c r="I65" s="62">
        <f>SUM(I66:I73)</f>
        <v>31894793.32</v>
      </c>
      <c r="J65" s="62">
        <f t="shared" si="5"/>
        <v>2.6173593013697798</v>
      </c>
      <c r="K65" s="60">
        <f>SUM(K66:K73)</f>
        <v>51280184.039999992</v>
      </c>
      <c r="L65" s="62">
        <f>SUM(L66:L73)</f>
        <v>0</v>
      </c>
    </row>
    <row r="66" spans="1:12" ht="12.75" x14ac:dyDescent="0.2">
      <c r="A66" s="122" t="s">
        <v>353</v>
      </c>
      <c r="B66" s="62">
        <v>4330000</v>
      </c>
      <c r="C66" s="62">
        <v>6330000</v>
      </c>
      <c r="D66" s="62">
        <v>0</v>
      </c>
      <c r="E66" s="62">
        <v>3696360.45</v>
      </c>
      <c r="F66" s="62">
        <f t="shared" si="4"/>
        <v>0.20884071731498807</v>
      </c>
      <c r="G66" s="62">
        <f t="shared" ref="G66:G73" si="6">C66-E66</f>
        <v>2633639.5499999998</v>
      </c>
      <c r="H66" s="62">
        <v>397188.21</v>
      </c>
      <c r="I66" s="62">
        <v>2397928.3199999998</v>
      </c>
      <c r="J66" s="62">
        <f t="shared" si="5"/>
        <v>0.19677945329197102</v>
      </c>
      <c r="K66" s="60">
        <f t="shared" ref="K66:K73" si="7">C66-I66</f>
        <v>3932071.68</v>
      </c>
      <c r="L66" s="62"/>
    </row>
    <row r="67" spans="1:12" ht="12.75" x14ac:dyDescent="0.2">
      <c r="A67" s="122" t="s">
        <v>354</v>
      </c>
      <c r="B67" s="62">
        <v>2000</v>
      </c>
      <c r="C67" s="62">
        <v>2000</v>
      </c>
      <c r="D67" s="62">
        <v>0</v>
      </c>
      <c r="E67" s="62">
        <v>0</v>
      </c>
      <c r="F67" s="62">
        <f t="shared" si="4"/>
        <v>0</v>
      </c>
      <c r="G67" s="62">
        <f t="shared" si="6"/>
        <v>2000</v>
      </c>
      <c r="H67" s="62">
        <v>0</v>
      </c>
      <c r="I67" s="62">
        <v>0</v>
      </c>
      <c r="J67" s="62">
        <f t="shared" si="5"/>
        <v>0</v>
      </c>
      <c r="K67" s="60">
        <f t="shared" si="7"/>
        <v>2000</v>
      </c>
      <c r="L67" s="62"/>
    </row>
    <row r="68" spans="1:12" ht="12.75" x14ac:dyDescent="0.2">
      <c r="A68" s="122" t="s">
        <v>355</v>
      </c>
      <c r="B68" s="62">
        <v>1857000</v>
      </c>
      <c r="C68" s="62">
        <v>5517000</v>
      </c>
      <c r="D68" s="62">
        <v>26373.07</v>
      </c>
      <c r="E68" s="62">
        <v>3359016.27</v>
      </c>
      <c r="F68" s="62">
        <f t="shared" si="4"/>
        <v>0.18978110408564608</v>
      </c>
      <c r="G68" s="62">
        <f t="shared" si="6"/>
        <v>2157983.73</v>
      </c>
      <c r="H68" s="62">
        <v>41041.96</v>
      </c>
      <c r="I68" s="62">
        <v>3214745.09</v>
      </c>
      <c r="J68" s="62">
        <f t="shared" si="5"/>
        <v>0.26380929571875117</v>
      </c>
      <c r="K68" s="60">
        <f t="shared" si="7"/>
        <v>2302254.91</v>
      </c>
      <c r="L68" s="62"/>
    </row>
    <row r="69" spans="1:12" ht="12.75" x14ac:dyDescent="0.2">
      <c r="A69" s="122" t="s">
        <v>356</v>
      </c>
      <c r="B69" s="62">
        <v>2914000</v>
      </c>
      <c r="C69" s="62">
        <v>3128306.5</v>
      </c>
      <c r="D69" s="62">
        <v>245777.3</v>
      </c>
      <c r="E69" s="62">
        <v>758734.55</v>
      </c>
      <c r="F69" s="62">
        <f t="shared" si="4"/>
        <v>4.2867753244590821E-2</v>
      </c>
      <c r="G69" s="62">
        <f t="shared" si="6"/>
        <v>2369571.9500000002</v>
      </c>
      <c r="H69" s="62">
        <v>258299.04</v>
      </c>
      <c r="I69" s="62">
        <v>651484.43000000005</v>
      </c>
      <c r="J69" s="62">
        <f t="shared" si="5"/>
        <v>5.3462294470766905E-2</v>
      </c>
      <c r="K69" s="60">
        <f t="shared" si="7"/>
        <v>2476822.0699999998</v>
      </c>
      <c r="L69" s="62"/>
    </row>
    <row r="70" spans="1:12" ht="12.75" x14ac:dyDescent="0.2">
      <c r="A70" s="122" t="s">
        <v>1127</v>
      </c>
      <c r="B70" s="62">
        <v>8028600</v>
      </c>
      <c r="C70" s="62">
        <v>10939460.380000001</v>
      </c>
      <c r="D70" s="62">
        <v>1159486.6599999999</v>
      </c>
      <c r="E70" s="62">
        <v>3943502.06</v>
      </c>
      <c r="F70" s="62">
        <f t="shared" si="4"/>
        <v>0.22280397436444085</v>
      </c>
      <c r="G70" s="62">
        <f t="shared" si="6"/>
        <v>6995958.3200000003</v>
      </c>
      <c r="H70" s="62">
        <v>1162811.05</v>
      </c>
      <c r="I70" s="62">
        <v>1924552.14</v>
      </c>
      <c r="J70" s="62">
        <f t="shared" si="5"/>
        <v>0.15793312701736342</v>
      </c>
      <c r="K70" s="60">
        <f t="shared" si="7"/>
        <v>9014908.2400000002</v>
      </c>
      <c r="L70" s="62"/>
    </row>
    <row r="71" spans="1:12" ht="12.75" x14ac:dyDescent="0.2">
      <c r="A71" s="122" t="s">
        <v>1128</v>
      </c>
      <c r="B71" s="62"/>
      <c r="C71" s="62"/>
      <c r="D71" s="62"/>
      <c r="E71" s="62"/>
      <c r="F71" s="62">
        <f t="shared" si="4"/>
        <v>0</v>
      </c>
      <c r="G71" s="62">
        <f t="shared" si="6"/>
        <v>0</v>
      </c>
      <c r="H71" s="62"/>
      <c r="I71" s="62"/>
      <c r="J71" s="62">
        <f t="shared" si="5"/>
        <v>0</v>
      </c>
      <c r="K71" s="60">
        <f t="shared" si="7"/>
        <v>0</v>
      </c>
      <c r="L71" s="62"/>
    </row>
    <row r="72" spans="1:12" ht="12.75" x14ac:dyDescent="0.2">
      <c r="A72" s="122" t="s">
        <v>335</v>
      </c>
      <c r="B72" s="62">
        <v>31390000</v>
      </c>
      <c r="C72" s="62">
        <v>29922960.489999998</v>
      </c>
      <c r="D72" s="62">
        <v>4356804.9800000004</v>
      </c>
      <c r="E72" s="62">
        <v>12441986.189999999</v>
      </c>
      <c r="F72" s="62">
        <f t="shared" si="4"/>
        <v>0.70295994016026631</v>
      </c>
      <c r="G72" s="62">
        <f t="shared" si="6"/>
        <v>17480974.299999997</v>
      </c>
      <c r="H72" s="62">
        <v>4543944.3899999997</v>
      </c>
      <c r="I72" s="62">
        <v>11848653.09</v>
      </c>
      <c r="J72" s="62">
        <f t="shared" si="5"/>
        <v>0.97232742857652366</v>
      </c>
      <c r="K72" s="60">
        <f t="shared" si="7"/>
        <v>18074307.399999999</v>
      </c>
      <c r="L72" s="62"/>
    </row>
    <row r="73" spans="1:12" ht="12.75" x14ac:dyDescent="0.2">
      <c r="A73" s="122" t="s">
        <v>329</v>
      </c>
      <c r="B73" s="62">
        <v>25624400</v>
      </c>
      <c r="C73" s="62">
        <v>27335249.989999998</v>
      </c>
      <c r="D73" s="62">
        <v>842845.38</v>
      </c>
      <c r="E73" s="62">
        <v>19031002.09</v>
      </c>
      <c r="F73" s="62">
        <f t="shared" si="4"/>
        <v>1.0752328355040799</v>
      </c>
      <c r="G73" s="62">
        <f t="shared" si="6"/>
        <v>8304247.8999999985</v>
      </c>
      <c r="H73" s="62">
        <v>3265395.06</v>
      </c>
      <c r="I73" s="62">
        <v>11857430.25</v>
      </c>
      <c r="J73" s="62">
        <f t="shared" si="5"/>
        <v>0.97304770229440374</v>
      </c>
      <c r="K73" s="60">
        <f t="shared" si="7"/>
        <v>15477819.739999998</v>
      </c>
      <c r="L73" s="62"/>
    </row>
    <row r="74" spans="1:12" ht="12.75" x14ac:dyDescent="0.2">
      <c r="A74" s="74" t="s">
        <v>238</v>
      </c>
      <c r="B74" s="62">
        <f>SUM(B75:B80)</f>
        <v>194655000</v>
      </c>
      <c r="C74" s="62">
        <f>SUM(C75:C80)</f>
        <v>230922869.47999999</v>
      </c>
      <c r="D74" s="62">
        <f>SUM(D75:D80)</f>
        <v>44230268.079999998</v>
      </c>
      <c r="E74" s="62">
        <f>SUM(E75:E80)</f>
        <v>109839747.06999999</v>
      </c>
      <c r="F74" s="62">
        <f t="shared" si="4"/>
        <v>6.2058373035009762</v>
      </c>
      <c r="G74" s="62">
        <f>SUM(G75:G80)</f>
        <v>121083122.41</v>
      </c>
      <c r="H74" s="62">
        <f>SUM(H75:H80)</f>
        <v>44337787.640000001</v>
      </c>
      <c r="I74" s="62">
        <f>SUM(I75:I80)</f>
        <v>109444871.73</v>
      </c>
      <c r="J74" s="62">
        <f t="shared" si="5"/>
        <v>8.9812951642521561</v>
      </c>
      <c r="K74" s="60">
        <f>SUM(K75:K80)</f>
        <v>121477997.74999999</v>
      </c>
      <c r="L74" s="62">
        <f>SUM(L75:L80)</f>
        <v>0</v>
      </c>
    </row>
    <row r="75" spans="1:12" ht="12.75" x14ac:dyDescent="0.2">
      <c r="A75" s="122" t="s">
        <v>357</v>
      </c>
      <c r="B75" s="62"/>
      <c r="C75" s="62"/>
      <c r="D75" s="62"/>
      <c r="E75" s="62"/>
      <c r="F75" s="62">
        <f t="shared" si="4"/>
        <v>0</v>
      </c>
      <c r="G75" s="62">
        <f t="shared" ref="G75:G80" si="8">C75-E75</f>
        <v>0</v>
      </c>
      <c r="H75" s="62"/>
      <c r="I75" s="62"/>
      <c r="J75" s="62">
        <f t="shared" si="5"/>
        <v>0</v>
      </c>
      <c r="K75" s="60">
        <f t="shared" ref="K75:K80" si="9">C75-I75</f>
        <v>0</v>
      </c>
      <c r="L75" s="62"/>
    </row>
    <row r="76" spans="1:12" ht="12.75" x14ac:dyDescent="0.2">
      <c r="A76" s="122" t="s">
        <v>358</v>
      </c>
      <c r="B76" s="62">
        <v>194655000</v>
      </c>
      <c r="C76" s="62">
        <v>230922869.47999999</v>
      </c>
      <c r="D76" s="62">
        <v>44230268.079999998</v>
      </c>
      <c r="E76" s="62">
        <v>109839747.06999999</v>
      </c>
      <c r="F76" s="62">
        <f t="shared" si="4"/>
        <v>6.2058373035009762</v>
      </c>
      <c r="G76" s="62">
        <f t="shared" si="8"/>
        <v>121083122.41</v>
      </c>
      <c r="H76" s="62">
        <v>44337787.640000001</v>
      </c>
      <c r="I76" s="62">
        <v>109444871.73</v>
      </c>
      <c r="J76" s="62">
        <f t="shared" si="5"/>
        <v>8.9812951642521561</v>
      </c>
      <c r="K76" s="60">
        <f t="shared" si="9"/>
        <v>121477997.74999999</v>
      </c>
      <c r="L76" s="62"/>
    </row>
    <row r="77" spans="1:12" ht="12.75" x14ac:dyDescent="0.2">
      <c r="A77" s="122" t="s">
        <v>359</v>
      </c>
      <c r="B77" s="62"/>
      <c r="C77" s="62"/>
      <c r="D77" s="62"/>
      <c r="E77" s="62"/>
      <c r="F77" s="62">
        <f t="shared" si="4"/>
        <v>0</v>
      </c>
      <c r="G77" s="62">
        <f t="shared" si="8"/>
        <v>0</v>
      </c>
      <c r="H77" s="62"/>
      <c r="I77" s="62"/>
      <c r="J77" s="62">
        <f t="shared" si="5"/>
        <v>0</v>
      </c>
      <c r="K77" s="60">
        <f t="shared" si="9"/>
        <v>0</v>
      </c>
      <c r="L77" s="62"/>
    </row>
    <row r="78" spans="1:12" ht="12.75" x14ac:dyDescent="0.2">
      <c r="A78" s="122" t="s">
        <v>360</v>
      </c>
      <c r="B78" s="62"/>
      <c r="C78" s="62"/>
      <c r="D78" s="62"/>
      <c r="E78" s="62"/>
      <c r="F78" s="62">
        <f t="shared" si="4"/>
        <v>0</v>
      </c>
      <c r="G78" s="62">
        <f t="shared" si="8"/>
        <v>0</v>
      </c>
      <c r="H78" s="62"/>
      <c r="I78" s="62"/>
      <c r="J78" s="62">
        <f t="shared" si="5"/>
        <v>0</v>
      </c>
      <c r="K78" s="60">
        <f t="shared" si="9"/>
        <v>0</v>
      </c>
      <c r="L78" s="62"/>
    </row>
    <row r="79" spans="1:12" ht="12.75" x14ac:dyDescent="0.2">
      <c r="A79" s="122" t="s">
        <v>335</v>
      </c>
      <c r="B79" s="62"/>
      <c r="C79" s="62"/>
      <c r="D79" s="62"/>
      <c r="E79" s="62"/>
      <c r="F79" s="62">
        <f t="shared" si="4"/>
        <v>0</v>
      </c>
      <c r="G79" s="62">
        <f t="shared" si="8"/>
        <v>0</v>
      </c>
      <c r="H79" s="62"/>
      <c r="I79" s="62"/>
      <c r="J79" s="62">
        <f t="shared" si="5"/>
        <v>0</v>
      </c>
      <c r="K79" s="60">
        <f t="shared" si="9"/>
        <v>0</v>
      </c>
      <c r="L79" s="62"/>
    </row>
    <row r="80" spans="1:12" ht="12.75" x14ac:dyDescent="0.2">
      <c r="A80" s="122" t="s">
        <v>329</v>
      </c>
      <c r="B80" s="62"/>
      <c r="C80" s="62"/>
      <c r="D80" s="62"/>
      <c r="E80" s="62"/>
      <c r="F80" s="62">
        <f t="shared" si="4"/>
        <v>0</v>
      </c>
      <c r="G80" s="62">
        <f t="shared" si="8"/>
        <v>0</v>
      </c>
      <c r="H80" s="62"/>
      <c r="I80" s="62"/>
      <c r="J80" s="62">
        <f t="shared" si="5"/>
        <v>0</v>
      </c>
      <c r="K80" s="60">
        <f t="shared" si="9"/>
        <v>0</v>
      </c>
      <c r="L80" s="62"/>
    </row>
    <row r="81" spans="1:12" ht="12.75" x14ac:dyDescent="0.2">
      <c r="A81" s="74" t="s">
        <v>239</v>
      </c>
      <c r="B81" s="62">
        <f>SUM(B82:B89)</f>
        <v>502507000</v>
      </c>
      <c r="C81" s="62">
        <f>SUM(C82:C89)</f>
        <v>584763922.87999988</v>
      </c>
      <c r="D81" s="62">
        <f>SUM(D82:D89)</f>
        <v>63629149.629999995</v>
      </c>
      <c r="E81" s="62">
        <f>SUM(E82:E89)</f>
        <v>349207231.17000002</v>
      </c>
      <c r="F81" s="62">
        <f t="shared" si="4"/>
        <v>19.729863912250131</v>
      </c>
      <c r="G81" s="62">
        <f>SUM(G82:G89)</f>
        <v>235556691.71000001</v>
      </c>
      <c r="H81" s="62">
        <f>SUM(H82:H89)</f>
        <v>87649241.469999999</v>
      </c>
      <c r="I81" s="62">
        <f>SUM(I82:I89)</f>
        <v>235959605.77000001</v>
      </c>
      <c r="J81" s="62">
        <f t="shared" si="5"/>
        <v>19.363382064068375</v>
      </c>
      <c r="K81" s="60">
        <f>SUM(K82:K89)</f>
        <v>348804317.11000001</v>
      </c>
      <c r="L81" s="62">
        <f>SUM(L82:L89)</f>
        <v>0</v>
      </c>
    </row>
    <row r="82" spans="1:12" ht="12.75" x14ac:dyDescent="0.2">
      <c r="A82" s="122" t="s">
        <v>184</v>
      </c>
      <c r="B82" s="62">
        <v>92048000</v>
      </c>
      <c r="C82" s="62">
        <v>107664314.56999999</v>
      </c>
      <c r="D82" s="62">
        <v>15244960.08</v>
      </c>
      <c r="E82" s="62">
        <v>50090558.329999998</v>
      </c>
      <c r="F82" s="62">
        <f t="shared" si="4"/>
        <v>2.8300671089437315</v>
      </c>
      <c r="G82" s="62">
        <f t="shared" ref="G82:G89" si="10">C82-E82</f>
        <v>57573756.239999995</v>
      </c>
      <c r="H82" s="62">
        <v>15722468.09</v>
      </c>
      <c r="I82" s="62">
        <v>40163294.469999999</v>
      </c>
      <c r="J82" s="62">
        <f t="shared" si="5"/>
        <v>3.2958913168059349</v>
      </c>
      <c r="K82" s="60">
        <f t="shared" ref="K82:K89" si="11">C82-I82</f>
        <v>67501020.099999994</v>
      </c>
      <c r="L82" s="62"/>
    </row>
    <row r="83" spans="1:12" ht="12.75" x14ac:dyDescent="0.2">
      <c r="A83" s="122" t="s">
        <v>185</v>
      </c>
      <c r="B83" s="62">
        <v>326095000</v>
      </c>
      <c r="C83" s="62">
        <v>388115835.27999997</v>
      </c>
      <c r="D83" s="62">
        <v>40484081.689999998</v>
      </c>
      <c r="E83" s="62">
        <v>253541791.11000001</v>
      </c>
      <c r="F83" s="62">
        <f t="shared" ref="F83:F114" si="12">IF($E$215&gt;0,E83/$E$215,0)*100</f>
        <v>14.32486096553145</v>
      </c>
      <c r="G83" s="62">
        <f t="shared" si="10"/>
        <v>134574044.16999996</v>
      </c>
      <c r="H83" s="62">
        <v>59612653.93</v>
      </c>
      <c r="I83" s="62">
        <v>165294987.75</v>
      </c>
      <c r="J83" s="62">
        <f t="shared" ref="J83:J114" si="13">IF($I$215&gt;0,I83/$I$215,0)*100</f>
        <v>13.564482745400852</v>
      </c>
      <c r="K83" s="60">
        <f t="shared" si="11"/>
        <v>222820847.52999997</v>
      </c>
      <c r="L83" s="62"/>
    </row>
    <row r="84" spans="1:12" ht="12.75" x14ac:dyDescent="0.2">
      <c r="A84" s="122" t="s">
        <v>186</v>
      </c>
      <c r="B84" s="62">
        <v>33032000</v>
      </c>
      <c r="C84" s="62">
        <v>34330454.270000003</v>
      </c>
      <c r="D84" s="62">
        <v>3054547.06</v>
      </c>
      <c r="E84" s="62">
        <v>9924637.7899999991</v>
      </c>
      <c r="F84" s="62">
        <f t="shared" si="12"/>
        <v>0.56073224004846101</v>
      </c>
      <c r="G84" s="62">
        <f t="shared" si="10"/>
        <v>24405816.480000004</v>
      </c>
      <c r="H84" s="62">
        <v>3313442.8</v>
      </c>
      <c r="I84" s="62">
        <v>8260705.0300000003</v>
      </c>
      <c r="J84" s="62">
        <f t="shared" si="13"/>
        <v>0.67789224809256821</v>
      </c>
      <c r="K84" s="60">
        <f t="shared" si="11"/>
        <v>26069749.240000002</v>
      </c>
      <c r="L84" s="62"/>
    </row>
    <row r="85" spans="1:12" ht="12.75" x14ac:dyDescent="0.2">
      <c r="A85" s="122" t="s">
        <v>187</v>
      </c>
      <c r="B85" s="62">
        <v>3787000</v>
      </c>
      <c r="C85" s="62">
        <v>4452286.42</v>
      </c>
      <c r="D85" s="62">
        <v>514912.48</v>
      </c>
      <c r="E85" s="62">
        <v>1541483.76</v>
      </c>
      <c r="F85" s="62">
        <f t="shared" si="12"/>
        <v>8.7092311077996976E-2</v>
      </c>
      <c r="G85" s="62">
        <f t="shared" si="10"/>
        <v>2910802.66</v>
      </c>
      <c r="H85" s="62">
        <v>526978.66</v>
      </c>
      <c r="I85" s="62">
        <v>1523108.49</v>
      </c>
      <c r="J85" s="62">
        <f t="shared" si="13"/>
        <v>0.12498974780303673</v>
      </c>
      <c r="K85" s="60">
        <f t="shared" si="11"/>
        <v>2929177.9299999997</v>
      </c>
      <c r="L85" s="62"/>
    </row>
    <row r="86" spans="1:12" ht="12.75" x14ac:dyDescent="0.2">
      <c r="A86" s="122" t="s">
        <v>188</v>
      </c>
      <c r="B86" s="62">
        <v>8878000</v>
      </c>
      <c r="C86" s="62">
        <v>10791839.310000001</v>
      </c>
      <c r="D86" s="62">
        <v>1999563.99</v>
      </c>
      <c r="E86" s="62">
        <v>5490147.1699999999</v>
      </c>
      <c r="F86" s="62">
        <f t="shared" si="12"/>
        <v>0.31018789662346152</v>
      </c>
      <c r="G86" s="62">
        <f t="shared" si="10"/>
        <v>5301692.1400000006</v>
      </c>
      <c r="H86" s="62">
        <v>1932822.23</v>
      </c>
      <c r="I86" s="62">
        <v>4652450.01</v>
      </c>
      <c r="J86" s="62">
        <f t="shared" si="13"/>
        <v>0.38179063227212112</v>
      </c>
      <c r="K86" s="60">
        <f t="shared" si="11"/>
        <v>6139389.3000000007</v>
      </c>
      <c r="L86" s="62"/>
    </row>
    <row r="87" spans="1:12" ht="12.75" x14ac:dyDescent="0.2">
      <c r="A87" s="122" t="s">
        <v>189</v>
      </c>
      <c r="B87" s="62"/>
      <c r="C87" s="62"/>
      <c r="D87" s="62"/>
      <c r="E87" s="62"/>
      <c r="F87" s="62">
        <f t="shared" si="12"/>
        <v>0</v>
      </c>
      <c r="G87" s="62">
        <f t="shared" si="10"/>
        <v>0</v>
      </c>
      <c r="H87" s="62"/>
      <c r="I87" s="62"/>
      <c r="J87" s="62">
        <f t="shared" si="13"/>
        <v>0</v>
      </c>
      <c r="K87" s="60">
        <f t="shared" si="11"/>
        <v>0</v>
      </c>
      <c r="L87" s="62"/>
    </row>
    <row r="88" spans="1:12" ht="12.75" x14ac:dyDescent="0.2">
      <c r="A88" s="122" t="s">
        <v>335</v>
      </c>
      <c r="B88" s="62">
        <v>38667000</v>
      </c>
      <c r="C88" s="62">
        <v>39409193.030000001</v>
      </c>
      <c r="D88" s="62">
        <v>2331084.33</v>
      </c>
      <c r="E88" s="62">
        <v>28618613.010000002</v>
      </c>
      <c r="F88" s="62">
        <f t="shared" si="12"/>
        <v>1.616923390025031</v>
      </c>
      <c r="G88" s="62">
        <f t="shared" si="10"/>
        <v>10790580.02</v>
      </c>
      <c r="H88" s="62">
        <v>6540875.7599999998</v>
      </c>
      <c r="I88" s="62">
        <v>16065060.02</v>
      </c>
      <c r="J88" s="62">
        <f t="shared" si="13"/>
        <v>1.3183353736938648</v>
      </c>
      <c r="K88" s="60">
        <f t="shared" si="11"/>
        <v>23344133.010000002</v>
      </c>
      <c r="L88" s="62"/>
    </row>
    <row r="89" spans="1:12" ht="12.75" x14ac:dyDescent="0.2">
      <c r="A89" s="122" t="s">
        <v>329</v>
      </c>
      <c r="B89" s="62"/>
      <c r="C89" s="62"/>
      <c r="D89" s="62"/>
      <c r="E89" s="62"/>
      <c r="F89" s="62">
        <f t="shared" si="12"/>
        <v>0</v>
      </c>
      <c r="G89" s="62">
        <f t="shared" si="10"/>
        <v>0</v>
      </c>
      <c r="H89" s="62"/>
      <c r="I89" s="62"/>
      <c r="J89" s="62">
        <f t="shared" si="13"/>
        <v>0</v>
      </c>
      <c r="K89" s="60">
        <f t="shared" si="11"/>
        <v>0</v>
      </c>
      <c r="L89" s="62"/>
    </row>
    <row r="90" spans="1:12" ht="12.75" x14ac:dyDescent="0.2">
      <c r="A90" s="74" t="s">
        <v>240</v>
      </c>
      <c r="B90" s="62">
        <f>SUM(B91:B96)</f>
        <v>0</v>
      </c>
      <c r="C90" s="62">
        <f>SUM(C91:C96)</f>
        <v>0</v>
      </c>
      <c r="D90" s="62">
        <f>SUM(D91:D96)</f>
        <v>0</v>
      </c>
      <c r="E90" s="62">
        <f>SUM(E91:E96)</f>
        <v>0</v>
      </c>
      <c r="F90" s="62">
        <f t="shared" si="12"/>
        <v>0</v>
      </c>
      <c r="G90" s="62">
        <f>SUM(G91:G96)</f>
        <v>0</v>
      </c>
      <c r="H90" s="62">
        <f>SUM(H91:H96)</f>
        <v>0</v>
      </c>
      <c r="I90" s="62">
        <f>SUM(I91:I96)</f>
        <v>0</v>
      </c>
      <c r="J90" s="62">
        <f t="shared" si="13"/>
        <v>0</v>
      </c>
      <c r="K90" s="60">
        <f>SUM(K91:K96)</f>
        <v>0</v>
      </c>
      <c r="L90" s="62">
        <f>SUM(L91:L96)</f>
        <v>0</v>
      </c>
    </row>
    <row r="91" spans="1:12" ht="12.75" x14ac:dyDescent="0.2">
      <c r="A91" s="122" t="s">
        <v>361</v>
      </c>
      <c r="B91" s="62"/>
      <c r="C91" s="62"/>
      <c r="D91" s="62"/>
      <c r="E91" s="62"/>
      <c r="F91" s="62">
        <f t="shared" si="12"/>
        <v>0</v>
      </c>
      <c r="G91" s="62">
        <f t="shared" ref="G91:G96" si="14">C91-E91</f>
        <v>0</v>
      </c>
      <c r="H91" s="62"/>
      <c r="I91" s="62"/>
      <c r="J91" s="62">
        <f t="shared" si="13"/>
        <v>0</v>
      </c>
      <c r="K91" s="60">
        <f t="shared" ref="K91:K96" si="15">C91-I91</f>
        <v>0</v>
      </c>
      <c r="L91" s="62"/>
    </row>
    <row r="92" spans="1:12" ht="12.75" x14ac:dyDescent="0.2">
      <c r="A92" s="122" t="s">
        <v>362</v>
      </c>
      <c r="B92" s="62"/>
      <c r="C92" s="62"/>
      <c r="D92" s="62"/>
      <c r="E92" s="62"/>
      <c r="F92" s="62">
        <f t="shared" si="12"/>
        <v>0</v>
      </c>
      <c r="G92" s="62">
        <f t="shared" si="14"/>
        <v>0</v>
      </c>
      <c r="H92" s="62"/>
      <c r="I92" s="62"/>
      <c r="J92" s="62">
        <f t="shared" si="13"/>
        <v>0</v>
      </c>
      <c r="K92" s="60">
        <f t="shared" si="15"/>
        <v>0</v>
      </c>
      <c r="L92" s="62"/>
    </row>
    <row r="93" spans="1:12" ht="12.75" x14ac:dyDescent="0.2">
      <c r="A93" s="122" t="s">
        <v>363</v>
      </c>
      <c r="B93" s="62"/>
      <c r="C93" s="62"/>
      <c r="D93" s="62"/>
      <c r="E93" s="62"/>
      <c r="F93" s="62">
        <f t="shared" si="12"/>
        <v>0</v>
      </c>
      <c r="G93" s="62">
        <f t="shared" si="14"/>
        <v>0</v>
      </c>
      <c r="H93" s="62"/>
      <c r="I93" s="62"/>
      <c r="J93" s="62">
        <f t="shared" si="13"/>
        <v>0</v>
      </c>
      <c r="K93" s="60">
        <f t="shared" si="15"/>
        <v>0</v>
      </c>
      <c r="L93" s="62"/>
    </row>
    <row r="94" spans="1:12" ht="12.75" x14ac:dyDescent="0.2">
      <c r="A94" s="122" t="s">
        <v>364</v>
      </c>
      <c r="B94" s="62"/>
      <c r="C94" s="62"/>
      <c r="D94" s="62"/>
      <c r="E94" s="62"/>
      <c r="F94" s="62">
        <f t="shared" si="12"/>
        <v>0</v>
      </c>
      <c r="G94" s="62">
        <f t="shared" si="14"/>
        <v>0</v>
      </c>
      <c r="H94" s="62"/>
      <c r="I94" s="62"/>
      <c r="J94" s="62">
        <f t="shared" si="13"/>
        <v>0</v>
      </c>
      <c r="K94" s="60">
        <f t="shared" si="15"/>
        <v>0</v>
      </c>
      <c r="L94" s="62"/>
    </row>
    <row r="95" spans="1:12" ht="12.75" x14ac:dyDescent="0.2">
      <c r="A95" s="122" t="s">
        <v>335</v>
      </c>
      <c r="B95" s="62"/>
      <c r="C95" s="62"/>
      <c r="D95" s="62"/>
      <c r="E95" s="62"/>
      <c r="F95" s="62">
        <f t="shared" si="12"/>
        <v>0</v>
      </c>
      <c r="G95" s="62">
        <f t="shared" si="14"/>
        <v>0</v>
      </c>
      <c r="H95" s="62"/>
      <c r="I95" s="62"/>
      <c r="J95" s="62">
        <f t="shared" si="13"/>
        <v>0</v>
      </c>
      <c r="K95" s="60">
        <f t="shared" si="15"/>
        <v>0</v>
      </c>
      <c r="L95" s="62"/>
    </row>
    <row r="96" spans="1:12" ht="12.75" x14ac:dyDescent="0.2">
      <c r="A96" s="122" t="s">
        <v>329</v>
      </c>
      <c r="B96" s="62"/>
      <c r="C96" s="62"/>
      <c r="D96" s="62"/>
      <c r="E96" s="62"/>
      <c r="F96" s="62">
        <f t="shared" si="12"/>
        <v>0</v>
      </c>
      <c r="G96" s="62">
        <f t="shared" si="14"/>
        <v>0</v>
      </c>
      <c r="H96" s="62"/>
      <c r="I96" s="62"/>
      <c r="J96" s="62">
        <f t="shared" si="13"/>
        <v>0</v>
      </c>
      <c r="K96" s="60">
        <f t="shared" si="15"/>
        <v>0</v>
      </c>
      <c r="L96" s="62"/>
    </row>
    <row r="97" spans="1:12" ht="12.75" x14ac:dyDescent="0.2">
      <c r="A97" s="74" t="s">
        <v>241</v>
      </c>
      <c r="B97" s="62">
        <f>SUM(B98:B107)</f>
        <v>611002000</v>
      </c>
      <c r="C97" s="62">
        <f>SUM(C98:C107)</f>
        <v>641516550.94000006</v>
      </c>
      <c r="D97" s="62">
        <f>SUM(D98:D107)</f>
        <v>81777120.109999999</v>
      </c>
      <c r="E97" s="62">
        <f>SUM(E98:E107)</f>
        <v>438087837.14999998</v>
      </c>
      <c r="F97" s="62">
        <f t="shared" si="12"/>
        <v>24.751530429717068</v>
      </c>
      <c r="G97" s="62">
        <f>SUM(G98:G107)</f>
        <v>203428713.78999996</v>
      </c>
      <c r="H97" s="62">
        <f>SUM(H98:H107)</f>
        <v>111770834.35999998</v>
      </c>
      <c r="I97" s="62">
        <f>SUM(I98:I107)</f>
        <v>282174985.29000002</v>
      </c>
      <c r="J97" s="62">
        <f t="shared" si="13"/>
        <v>23.155921248736984</v>
      </c>
      <c r="K97" s="60">
        <f>SUM(K98:K107)</f>
        <v>359341565.64999998</v>
      </c>
      <c r="L97" s="62">
        <f>SUM(L98:L107)</f>
        <v>0</v>
      </c>
    </row>
    <row r="98" spans="1:12" ht="12.75" x14ac:dyDescent="0.2">
      <c r="A98" s="122" t="s">
        <v>365</v>
      </c>
      <c r="B98" s="62">
        <v>269012000</v>
      </c>
      <c r="C98" s="62">
        <v>266580491.19</v>
      </c>
      <c r="D98" s="62">
        <v>39570110.469999999</v>
      </c>
      <c r="E98" s="62">
        <v>175262552.44</v>
      </c>
      <c r="F98" s="62">
        <f t="shared" si="12"/>
        <v>9.9021612380971415</v>
      </c>
      <c r="G98" s="62">
        <f t="shared" ref="G98:G107" si="16">C98-E98</f>
        <v>91317938.75</v>
      </c>
      <c r="H98" s="62">
        <v>50333774.210000001</v>
      </c>
      <c r="I98" s="62">
        <v>122106049.19</v>
      </c>
      <c r="J98" s="62">
        <f t="shared" si="13"/>
        <v>10.020300191146132</v>
      </c>
      <c r="K98" s="60">
        <f t="shared" ref="K98:K107" si="17">C98-I98</f>
        <v>144474442</v>
      </c>
      <c r="L98" s="62"/>
    </row>
    <row r="99" spans="1:12" ht="12.75" x14ac:dyDescent="0.2">
      <c r="A99" s="122" t="s">
        <v>366</v>
      </c>
      <c r="B99" s="62">
        <v>4755000</v>
      </c>
      <c r="C99" s="62">
        <v>4755000</v>
      </c>
      <c r="D99" s="62">
        <v>1725154.43</v>
      </c>
      <c r="E99" s="62">
        <v>3621271.85</v>
      </c>
      <c r="F99" s="62">
        <f t="shared" si="12"/>
        <v>0.20459828552341908</v>
      </c>
      <c r="G99" s="62">
        <f t="shared" si="16"/>
        <v>1133728.1499999999</v>
      </c>
      <c r="H99" s="62">
        <v>814360.48</v>
      </c>
      <c r="I99" s="62">
        <v>2135024.2999999998</v>
      </c>
      <c r="J99" s="62">
        <f t="shared" si="13"/>
        <v>0.17520495129690661</v>
      </c>
      <c r="K99" s="60">
        <f t="shared" si="17"/>
        <v>2619975.7000000002</v>
      </c>
      <c r="L99" s="62"/>
    </row>
    <row r="100" spans="1:12" ht="12.75" x14ac:dyDescent="0.2">
      <c r="A100" s="122" t="s">
        <v>367</v>
      </c>
      <c r="B100" s="62">
        <v>47046000</v>
      </c>
      <c r="C100" s="62">
        <v>59738400</v>
      </c>
      <c r="D100" s="62">
        <v>5745978.4699999997</v>
      </c>
      <c r="E100" s="62">
        <v>23448045.48</v>
      </c>
      <c r="F100" s="62">
        <f t="shared" si="12"/>
        <v>1.3247914276535622</v>
      </c>
      <c r="G100" s="62">
        <f t="shared" si="16"/>
        <v>36290354.519999996</v>
      </c>
      <c r="H100" s="62">
        <v>6805896.6500000004</v>
      </c>
      <c r="I100" s="62">
        <v>18448444.460000001</v>
      </c>
      <c r="J100" s="62">
        <f t="shared" si="13"/>
        <v>1.5139213231053095</v>
      </c>
      <c r="K100" s="60">
        <f t="shared" si="17"/>
        <v>41289955.539999999</v>
      </c>
      <c r="L100" s="62"/>
    </row>
    <row r="101" spans="1:12" ht="12.75" x14ac:dyDescent="0.2">
      <c r="A101" s="122" t="s">
        <v>368</v>
      </c>
      <c r="B101" s="62">
        <v>498000</v>
      </c>
      <c r="C101" s="62">
        <v>498000</v>
      </c>
      <c r="D101" s="62">
        <v>88417.87</v>
      </c>
      <c r="E101" s="62">
        <v>241866.68</v>
      </c>
      <c r="F101" s="62">
        <f t="shared" si="12"/>
        <v>1.3665228710526507E-2</v>
      </c>
      <c r="G101" s="62">
        <f t="shared" si="16"/>
        <v>256133.32</v>
      </c>
      <c r="H101" s="62">
        <v>88417.87</v>
      </c>
      <c r="I101" s="62">
        <v>241866.68</v>
      </c>
      <c r="J101" s="62">
        <f t="shared" si="13"/>
        <v>1.9848130014138248E-2</v>
      </c>
      <c r="K101" s="60">
        <f t="shared" si="17"/>
        <v>256133.32</v>
      </c>
      <c r="L101" s="62"/>
    </row>
    <row r="102" spans="1:12" ht="12.75" x14ac:dyDescent="0.2">
      <c r="A102" s="122" t="s">
        <v>369</v>
      </c>
      <c r="B102" s="62">
        <v>223691000</v>
      </c>
      <c r="C102" s="62">
        <v>230190184.31</v>
      </c>
      <c r="D102" s="62">
        <v>21419079.68</v>
      </c>
      <c r="E102" s="62">
        <v>160953192.34999999</v>
      </c>
      <c r="F102" s="62">
        <f t="shared" si="12"/>
        <v>9.0936965155850125</v>
      </c>
      <c r="G102" s="62">
        <f t="shared" si="16"/>
        <v>69236991.960000008</v>
      </c>
      <c r="H102" s="62">
        <v>38555313.689999998</v>
      </c>
      <c r="I102" s="62">
        <v>101806132.03</v>
      </c>
      <c r="J102" s="62">
        <f t="shared" si="13"/>
        <v>8.3544428061275919</v>
      </c>
      <c r="K102" s="60">
        <f t="shared" si="17"/>
        <v>128384052.28</v>
      </c>
      <c r="L102" s="62"/>
    </row>
    <row r="103" spans="1:12" ht="12.75" x14ac:dyDescent="0.2">
      <c r="A103" s="122" t="s">
        <v>370</v>
      </c>
      <c r="B103" s="62">
        <v>143000</v>
      </c>
      <c r="C103" s="62">
        <v>143000</v>
      </c>
      <c r="D103" s="62">
        <v>20870.5</v>
      </c>
      <c r="E103" s="62">
        <v>52759.93</v>
      </c>
      <c r="F103" s="62">
        <f t="shared" si="12"/>
        <v>2.9808839737717023E-3</v>
      </c>
      <c r="G103" s="62">
        <f t="shared" si="16"/>
        <v>90240.07</v>
      </c>
      <c r="H103" s="62">
        <v>20870.5</v>
      </c>
      <c r="I103" s="62">
        <v>52759.93</v>
      </c>
      <c r="J103" s="62">
        <f t="shared" si="13"/>
        <v>4.3295998860894483E-3</v>
      </c>
      <c r="K103" s="60">
        <f t="shared" si="17"/>
        <v>90240.07</v>
      </c>
      <c r="L103" s="62"/>
    </row>
    <row r="104" spans="1:12" ht="12.75" x14ac:dyDescent="0.2">
      <c r="A104" s="122" t="s">
        <v>371</v>
      </c>
      <c r="B104" s="62">
        <v>31911000</v>
      </c>
      <c r="C104" s="62">
        <v>31911000</v>
      </c>
      <c r="D104" s="62">
        <v>1232580.54</v>
      </c>
      <c r="E104" s="62">
        <v>30255469.75</v>
      </c>
      <c r="F104" s="62">
        <f t="shared" si="12"/>
        <v>1.7094041803449991</v>
      </c>
      <c r="G104" s="62">
        <f t="shared" si="16"/>
        <v>1655530.25</v>
      </c>
      <c r="H104" s="62">
        <v>4802741.18</v>
      </c>
      <c r="I104" s="62">
        <v>14759496.560000001</v>
      </c>
      <c r="J104" s="62">
        <f t="shared" si="13"/>
        <v>1.2111978659735447</v>
      </c>
      <c r="K104" s="60">
        <f t="shared" si="17"/>
        <v>17151503.439999998</v>
      </c>
      <c r="L104" s="62"/>
    </row>
    <row r="105" spans="1:12" ht="12.75" x14ac:dyDescent="0.2">
      <c r="A105" s="122" t="s">
        <v>500</v>
      </c>
      <c r="B105" s="62"/>
      <c r="C105" s="62"/>
      <c r="D105" s="62"/>
      <c r="E105" s="62"/>
      <c r="F105" s="62">
        <f t="shared" si="12"/>
        <v>0</v>
      </c>
      <c r="G105" s="62">
        <f t="shared" si="16"/>
        <v>0</v>
      </c>
      <c r="H105" s="62"/>
      <c r="I105" s="62"/>
      <c r="J105" s="62">
        <f t="shared" si="13"/>
        <v>0</v>
      </c>
      <c r="K105" s="60">
        <f t="shared" si="17"/>
        <v>0</v>
      </c>
      <c r="L105" s="62"/>
    </row>
    <row r="106" spans="1:12" ht="12.75" x14ac:dyDescent="0.2">
      <c r="A106" s="122" t="s">
        <v>335</v>
      </c>
      <c r="B106" s="62">
        <v>0</v>
      </c>
      <c r="C106" s="62">
        <v>2625000</v>
      </c>
      <c r="D106" s="62">
        <v>1500000</v>
      </c>
      <c r="E106" s="62">
        <v>1500000</v>
      </c>
      <c r="F106" s="62">
        <f t="shared" si="12"/>
        <v>8.474851958024876E-2</v>
      </c>
      <c r="G106" s="62">
        <f t="shared" si="16"/>
        <v>1125000</v>
      </c>
      <c r="H106" s="62">
        <v>0</v>
      </c>
      <c r="I106" s="62">
        <v>0</v>
      </c>
      <c r="J106" s="62">
        <f t="shared" si="13"/>
        <v>0</v>
      </c>
      <c r="K106" s="60">
        <f t="shared" si="17"/>
        <v>2625000</v>
      </c>
      <c r="L106" s="62"/>
    </row>
    <row r="107" spans="1:12" ht="12.75" x14ac:dyDescent="0.2">
      <c r="A107" s="122" t="s">
        <v>329</v>
      </c>
      <c r="B107" s="62">
        <v>33946000</v>
      </c>
      <c r="C107" s="62">
        <v>45075475.439999998</v>
      </c>
      <c r="D107" s="62">
        <v>10474928.15</v>
      </c>
      <c r="E107" s="62">
        <v>42752678.670000002</v>
      </c>
      <c r="F107" s="62">
        <f t="shared" si="12"/>
        <v>2.4154841502483855</v>
      </c>
      <c r="G107" s="62">
        <f t="shared" si="16"/>
        <v>2322796.7699999958</v>
      </c>
      <c r="H107" s="62">
        <v>10349459.779999999</v>
      </c>
      <c r="I107" s="62">
        <v>22625212.140000001</v>
      </c>
      <c r="J107" s="62">
        <f t="shared" si="13"/>
        <v>1.8566763811872684</v>
      </c>
      <c r="K107" s="60">
        <f t="shared" si="17"/>
        <v>22450263.299999997</v>
      </c>
      <c r="L107" s="62"/>
    </row>
    <row r="108" spans="1:12" ht="12.75" x14ac:dyDescent="0.2">
      <c r="A108" s="74" t="s">
        <v>242</v>
      </c>
      <c r="B108" s="62">
        <f>SUM(B109:B112)</f>
        <v>35780000</v>
      </c>
      <c r="C108" s="62">
        <f>SUM(C109:C112)</f>
        <v>45627385.460000001</v>
      </c>
      <c r="D108" s="62">
        <f>SUM(D109:D112)</f>
        <v>8790983.5</v>
      </c>
      <c r="E108" s="62">
        <f>SUM(E109:E112)</f>
        <v>21985083.010000002</v>
      </c>
      <c r="F108" s="62">
        <f t="shared" si="12"/>
        <v>1.2421354919642529</v>
      </c>
      <c r="G108" s="62">
        <f>SUM(G109:G112)</f>
        <v>23642302.449999999</v>
      </c>
      <c r="H108" s="62">
        <f>SUM(H109:H112)</f>
        <v>6721019.29</v>
      </c>
      <c r="I108" s="62">
        <f>SUM(I109:I112)</f>
        <v>14292720.369999999</v>
      </c>
      <c r="J108" s="62">
        <f t="shared" si="13"/>
        <v>1.1728931498934956</v>
      </c>
      <c r="K108" s="60">
        <f>SUM(K109:K112)</f>
        <v>31334665.090000004</v>
      </c>
      <c r="L108" s="62">
        <f>SUM(L109:L112)</f>
        <v>0</v>
      </c>
    </row>
    <row r="109" spans="1:12" ht="12.75" x14ac:dyDescent="0.2">
      <c r="A109" s="122" t="s">
        <v>372</v>
      </c>
      <c r="B109" s="62"/>
      <c r="C109" s="62"/>
      <c r="D109" s="62"/>
      <c r="E109" s="62"/>
      <c r="F109" s="62">
        <f t="shared" si="12"/>
        <v>0</v>
      </c>
      <c r="G109" s="62">
        <f>C109-E109</f>
        <v>0</v>
      </c>
      <c r="H109" s="62"/>
      <c r="I109" s="62"/>
      <c r="J109" s="62">
        <f t="shared" si="13"/>
        <v>0</v>
      </c>
      <c r="K109" s="60">
        <f>C109-I109</f>
        <v>0</v>
      </c>
      <c r="L109" s="62"/>
    </row>
    <row r="110" spans="1:12" ht="12.75" x14ac:dyDescent="0.2">
      <c r="A110" s="122" t="s">
        <v>373</v>
      </c>
      <c r="B110" s="62">
        <v>35780000</v>
      </c>
      <c r="C110" s="62">
        <v>45627385.460000001</v>
      </c>
      <c r="D110" s="62">
        <v>8790983.5</v>
      </c>
      <c r="E110" s="62">
        <v>21985083.010000002</v>
      </c>
      <c r="F110" s="62">
        <f t="shared" si="12"/>
        <v>1.2421354919642529</v>
      </c>
      <c r="G110" s="62">
        <f>C110-E110</f>
        <v>23642302.449999999</v>
      </c>
      <c r="H110" s="62">
        <v>6721019.29</v>
      </c>
      <c r="I110" s="62">
        <v>14292720.369999999</v>
      </c>
      <c r="J110" s="62">
        <f t="shared" si="13"/>
        <v>1.1728931498934956</v>
      </c>
      <c r="K110" s="60">
        <f>C110-I110</f>
        <v>31334665.090000004</v>
      </c>
      <c r="L110" s="62"/>
    </row>
    <row r="111" spans="1:12" ht="12.75" x14ac:dyDescent="0.2">
      <c r="A111" s="122" t="s">
        <v>335</v>
      </c>
      <c r="B111" s="62"/>
      <c r="C111" s="62"/>
      <c r="D111" s="62"/>
      <c r="E111" s="62"/>
      <c r="F111" s="62">
        <f t="shared" si="12"/>
        <v>0</v>
      </c>
      <c r="G111" s="62">
        <f>C111-E111</f>
        <v>0</v>
      </c>
      <c r="H111" s="62"/>
      <c r="I111" s="62"/>
      <c r="J111" s="62">
        <f t="shared" si="13"/>
        <v>0</v>
      </c>
      <c r="K111" s="60">
        <f>C111-I111</f>
        <v>0</v>
      </c>
      <c r="L111" s="62"/>
    </row>
    <row r="112" spans="1:12" ht="12.75" x14ac:dyDescent="0.2">
      <c r="A112" s="122" t="s">
        <v>329</v>
      </c>
      <c r="B112" s="62"/>
      <c r="C112" s="62"/>
      <c r="D112" s="62"/>
      <c r="E112" s="62"/>
      <c r="F112" s="62">
        <f t="shared" si="12"/>
        <v>0</v>
      </c>
      <c r="G112" s="62">
        <f>C112-E112</f>
        <v>0</v>
      </c>
      <c r="H112" s="62"/>
      <c r="I112" s="62"/>
      <c r="J112" s="62">
        <f t="shared" si="13"/>
        <v>0</v>
      </c>
      <c r="K112" s="60">
        <f>C112-I112</f>
        <v>0</v>
      </c>
      <c r="L112" s="62"/>
    </row>
    <row r="113" spans="1:12" ht="12.75" x14ac:dyDescent="0.2">
      <c r="A113" s="74" t="s">
        <v>243</v>
      </c>
      <c r="B113" s="62">
        <f>SUM(B114:B118)</f>
        <v>0</v>
      </c>
      <c r="C113" s="62">
        <f>SUM(C114:C118)</f>
        <v>0</v>
      </c>
      <c r="D113" s="62">
        <f>SUM(D114:D118)</f>
        <v>0</v>
      </c>
      <c r="E113" s="62">
        <f>SUM(E114:E118)</f>
        <v>0</v>
      </c>
      <c r="F113" s="62">
        <f t="shared" si="12"/>
        <v>0</v>
      </c>
      <c r="G113" s="62">
        <f>SUM(G114:G118)</f>
        <v>0</v>
      </c>
      <c r="H113" s="62">
        <f>SUM(H114:H118)</f>
        <v>0</v>
      </c>
      <c r="I113" s="62">
        <f>SUM(I114:I118)</f>
        <v>0</v>
      </c>
      <c r="J113" s="62">
        <f t="shared" si="13"/>
        <v>0</v>
      </c>
      <c r="K113" s="60">
        <f>SUM(K114:K118)</f>
        <v>0</v>
      </c>
      <c r="L113" s="62">
        <f>SUM(L114:L118)</f>
        <v>0</v>
      </c>
    </row>
    <row r="114" spans="1:12" ht="12.75" x14ac:dyDescent="0.2">
      <c r="A114" s="122" t="s">
        <v>374</v>
      </c>
      <c r="B114" s="62"/>
      <c r="C114" s="62"/>
      <c r="D114" s="62"/>
      <c r="E114" s="62"/>
      <c r="F114" s="62">
        <f t="shared" si="12"/>
        <v>0</v>
      </c>
      <c r="G114" s="62">
        <f>C114-E114</f>
        <v>0</v>
      </c>
      <c r="H114" s="62"/>
      <c r="I114" s="62"/>
      <c r="J114" s="62">
        <f t="shared" si="13"/>
        <v>0</v>
      </c>
      <c r="K114" s="60">
        <f>C114-I114</f>
        <v>0</v>
      </c>
      <c r="L114" s="62"/>
    </row>
    <row r="115" spans="1:12" ht="12.75" x14ac:dyDescent="0.2">
      <c r="A115" s="122" t="s">
        <v>375</v>
      </c>
      <c r="B115" s="62"/>
      <c r="C115" s="62"/>
      <c r="D115" s="62"/>
      <c r="E115" s="62"/>
      <c r="F115" s="62">
        <f t="shared" ref="F115:F146" si="18">IF($E$215&gt;0,E115/$E$215,0)*100</f>
        <v>0</v>
      </c>
      <c r="G115" s="62">
        <f>C115-E115</f>
        <v>0</v>
      </c>
      <c r="H115" s="62"/>
      <c r="I115" s="62"/>
      <c r="J115" s="62">
        <f t="shared" ref="J115:J146" si="19">IF($I$215&gt;0,I115/$I$215,0)*100</f>
        <v>0</v>
      </c>
      <c r="K115" s="60">
        <f>C115-I115</f>
        <v>0</v>
      </c>
      <c r="L115" s="62"/>
    </row>
    <row r="116" spans="1:12" ht="12.75" x14ac:dyDescent="0.2">
      <c r="A116" s="122" t="s">
        <v>376</v>
      </c>
      <c r="B116" s="62"/>
      <c r="C116" s="62"/>
      <c r="D116" s="62"/>
      <c r="E116" s="62"/>
      <c r="F116" s="62">
        <f t="shared" si="18"/>
        <v>0</v>
      </c>
      <c r="G116" s="62">
        <f>C116-E116</f>
        <v>0</v>
      </c>
      <c r="H116" s="62"/>
      <c r="I116" s="62"/>
      <c r="J116" s="62">
        <f t="shared" si="19"/>
        <v>0</v>
      </c>
      <c r="K116" s="60">
        <f>C116-I116</f>
        <v>0</v>
      </c>
      <c r="L116" s="62"/>
    </row>
    <row r="117" spans="1:12" ht="12.75" x14ac:dyDescent="0.2">
      <c r="A117" s="122" t="s">
        <v>335</v>
      </c>
      <c r="B117" s="62"/>
      <c r="C117" s="62"/>
      <c r="D117" s="62"/>
      <c r="E117" s="62"/>
      <c r="F117" s="62">
        <f t="shared" si="18"/>
        <v>0</v>
      </c>
      <c r="G117" s="62">
        <f>C117-E117</f>
        <v>0</v>
      </c>
      <c r="H117" s="62"/>
      <c r="I117" s="62"/>
      <c r="J117" s="62">
        <f t="shared" si="19"/>
        <v>0</v>
      </c>
      <c r="K117" s="60">
        <f>C117-I117</f>
        <v>0</v>
      </c>
      <c r="L117" s="62"/>
    </row>
    <row r="118" spans="1:12" ht="12.75" x14ac:dyDescent="0.2">
      <c r="A118" s="122" t="s">
        <v>329</v>
      </c>
      <c r="B118" s="62"/>
      <c r="C118" s="62"/>
      <c r="D118" s="62"/>
      <c r="E118" s="62"/>
      <c r="F118" s="62">
        <f t="shared" si="18"/>
        <v>0</v>
      </c>
      <c r="G118" s="62">
        <f>C118-E118</f>
        <v>0</v>
      </c>
      <c r="H118" s="62"/>
      <c r="I118" s="62"/>
      <c r="J118" s="62">
        <f t="shared" si="19"/>
        <v>0</v>
      </c>
      <c r="K118" s="60">
        <f>C118-I118</f>
        <v>0</v>
      </c>
      <c r="L118" s="62"/>
    </row>
    <row r="119" spans="1:12" ht="12.75" x14ac:dyDescent="0.2">
      <c r="A119" s="74" t="s">
        <v>244</v>
      </c>
      <c r="B119" s="62">
        <f>SUM(B120:B124)</f>
        <v>254647000</v>
      </c>
      <c r="C119" s="62">
        <f>SUM(C120:C124)</f>
        <v>296116849.39999998</v>
      </c>
      <c r="D119" s="62">
        <f>SUM(D120:D124)</f>
        <v>33501043</v>
      </c>
      <c r="E119" s="62">
        <f>SUM(E120:E124)</f>
        <v>189161443.48999998</v>
      </c>
      <c r="F119" s="62">
        <f t="shared" si="18"/>
        <v>10.687434864960252</v>
      </c>
      <c r="G119" s="62">
        <f>SUM(G120:G124)</f>
        <v>106955405.91000003</v>
      </c>
      <c r="H119" s="62">
        <f>SUM(H120:H124)</f>
        <v>49543669.600000001</v>
      </c>
      <c r="I119" s="62">
        <f>SUM(I120:I124)</f>
        <v>121785115.33</v>
      </c>
      <c r="J119" s="62">
        <f t="shared" si="19"/>
        <v>9.9939636284611879</v>
      </c>
      <c r="K119" s="60">
        <f>SUM(K120:K124)</f>
        <v>174331734.06999999</v>
      </c>
      <c r="L119" s="62">
        <f>SUM(L120:L124)</f>
        <v>0</v>
      </c>
    </row>
    <row r="120" spans="1:12" ht="12.75" x14ac:dyDescent="0.2">
      <c r="A120" s="122" t="s">
        <v>377</v>
      </c>
      <c r="B120" s="62">
        <v>44757000</v>
      </c>
      <c r="C120" s="62">
        <v>71194849.400000006</v>
      </c>
      <c r="D120" s="62">
        <v>21150421.780000001</v>
      </c>
      <c r="E120" s="62">
        <v>50598265.100000001</v>
      </c>
      <c r="F120" s="62">
        <f t="shared" si="18"/>
        <v>2.8587520403693114</v>
      </c>
      <c r="G120" s="62">
        <f>C120-E120</f>
        <v>20596584.300000004</v>
      </c>
      <c r="H120" s="62">
        <v>15126385.710000001</v>
      </c>
      <c r="I120" s="62">
        <v>39291539.390000001</v>
      </c>
      <c r="J120" s="62">
        <f t="shared" si="19"/>
        <v>3.2243531116743913</v>
      </c>
      <c r="K120" s="60">
        <f>C120-I120</f>
        <v>31903310.010000005</v>
      </c>
      <c r="L120" s="62"/>
    </row>
    <row r="121" spans="1:12" ht="12.75" x14ac:dyDescent="0.2">
      <c r="A121" s="122" t="s">
        <v>378</v>
      </c>
      <c r="B121" s="62">
        <v>209890000</v>
      </c>
      <c r="C121" s="62">
        <v>224922000</v>
      </c>
      <c r="D121" s="62">
        <v>12350621.220000001</v>
      </c>
      <c r="E121" s="62">
        <v>138563178.38999999</v>
      </c>
      <c r="F121" s="62">
        <f t="shared" si="18"/>
        <v>7.8286828245909437</v>
      </c>
      <c r="G121" s="62">
        <f>C121-E121</f>
        <v>86358821.610000014</v>
      </c>
      <c r="H121" s="62">
        <v>34417283.890000001</v>
      </c>
      <c r="I121" s="62">
        <v>82493575.939999998</v>
      </c>
      <c r="J121" s="62">
        <f t="shared" si="19"/>
        <v>6.7696105167867966</v>
      </c>
      <c r="K121" s="60">
        <f>C121-I121</f>
        <v>142428424.06</v>
      </c>
      <c r="L121" s="62"/>
    </row>
    <row r="122" spans="1:12" ht="12.75" x14ac:dyDescent="0.2">
      <c r="A122" s="122" t="s">
        <v>379</v>
      </c>
      <c r="B122" s="62"/>
      <c r="C122" s="62"/>
      <c r="D122" s="62"/>
      <c r="E122" s="62"/>
      <c r="F122" s="62">
        <f t="shared" si="18"/>
        <v>0</v>
      </c>
      <c r="G122" s="62">
        <f>C122-E122</f>
        <v>0</v>
      </c>
      <c r="H122" s="62"/>
      <c r="I122" s="62"/>
      <c r="J122" s="62">
        <f t="shared" si="19"/>
        <v>0</v>
      </c>
      <c r="K122" s="60">
        <f>C122-I122</f>
        <v>0</v>
      </c>
      <c r="L122" s="62"/>
    </row>
    <row r="123" spans="1:12" ht="12.75" x14ac:dyDescent="0.2">
      <c r="A123" s="122" t="s">
        <v>335</v>
      </c>
      <c r="B123" s="62"/>
      <c r="C123" s="62"/>
      <c r="D123" s="62"/>
      <c r="E123" s="62"/>
      <c r="F123" s="62">
        <f t="shared" si="18"/>
        <v>0</v>
      </c>
      <c r="G123" s="62">
        <f>C123-E123</f>
        <v>0</v>
      </c>
      <c r="H123" s="62"/>
      <c r="I123" s="62"/>
      <c r="J123" s="62">
        <f t="shared" si="19"/>
        <v>0</v>
      </c>
      <c r="K123" s="60">
        <f>C123-I123</f>
        <v>0</v>
      </c>
      <c r="L123" s="62"/>
    </row>
    <row r="124" spans="1:12" ht="12.75" x14ac:dyDescent="0.2">
      <c r="A124" s="122" t="s">
        <v>329</v>
      </c>
      <c r="B124" s="62"/>
      <c r="C124" s="62"/>
      <c r="D124" s="62"/>
      <c r="E124" s="62"/>
      <c r="F124" s="62">
        <f t="shared" si="18"/>
        <v>0</v>
      </c>
      <c r="G124" s="62">
        <f>C124-E124</f>
        <v>0</v>
      </c>
      <c r="H124" s="62"/>
      <c r="I124" s="62"/>
      <c r="J124" s="62">
        <f t="shared" si="19"/>
        <v>0</v>
      </c>
      <c r="K124" s="60">
        <f>C124-I124</f>
        <v>0</v>
      </c>
      <c r="L124" s="62"/>
    </row>
    <row r="125" spans="1:12" ht="12.75" x14ac:dyDescent="0.2">
      <c r="A125" s="74" t="s">
        <v>245</v>
      </c>
      <c r="B125" s="62">
        <f>SUM(B126:B129)</f>
        <v>8939000</v>
      </c>
      <c r="C125" s="62">
        <f>SUM(C126:C129)</f>
        <v>8939000</v>
      </c>
      <c r="D125" s="62">
        <f>SUM(D126:D129)</f>
        <v>2799957.83</v>
      </c>
      <c r="E125" s="62">
        <f>SUM(E126:E129)</f>
        <v>3742654.09</v>
      </c>
      <c r="F125" s="62">
        <f t="shared" si="18"/>
        <v>0.21145626228564204</v>
      </c>
      <c r="G125" s="62">
        <f>SUM(G126:G129)</f>
        <v>5196345.91</v>
      </c>
      <c r="H125" s="62">
        <f>SUM(H126:H129)</f>
        <v>426112.41</v>
      </c>
      <c r="I125" s="62">
        <f>SUM(I126:I129)</f>
        <v>1301855.98</v>
      </c>
      <c r="J125" s="62">
        <f t="shared" si="19"/>
        <v>0.10683326347690125</v>
      </c>
      <c r="K125" s="60">
        <f>SUM(K126:K129)</f>
        <v>7637144.0199999996</v>
      </c>
      <c r="L125" s="62">
        <f>SUM(L126:L129)</f>
        <v>0</v>
      </c>
    </row>
    <row r="126" spans="1:12" ht="12.75" x14ac:dyDescent="0.2">
      <c r="A126" s="122" t="s">
        <v>380</v>
      </c>
      <c r="B126" s="62"/>
      <c r="C126" s="62"/>
      <c r="D126" s="62"/>
      <c r="E126" s="62"/>
      <c r="F126" s="62">
        <f t="shared" si="18"/>
        <v>0</v>
      </c>
      <c r="G126" s="62">
        <f>C126-E126</f>
        <v>0</v>
      </c>
      <c r="H126" s="62"/>
      <c r="I126" s="62"/>
      <c r="J126" s="62">
        <f t="shared" si="19"/>
        <v>0</v>
      </c>
      <c r="K126" s="60">
        <f>C126-I126</f>
        <v>0</v>
      </c>
      <c r="L126" s="62"/>
    </row>
    <row r="127" spans="1:12" ht="12.75" x14ac:dyDescent="0.2">
      <c r="A127" s="122" t="s">
        <v>381</v>
      </c>
      <c r="B127" s="62">
        <v>8939000</v>
      </c>
      <c r="C127" s="62">
        <v>8939000</v>
      </c>
      <c r="D127" s="62">
        <v>2799957.83</v>
      </c>
      <c r="E127" s="62">
        <v>3742654.09</v>
      </c>
      <c r="F127" s="62">
        <f t="shared" si="18"/>
        <v>0.21145626228564204</v>
      </c>
      <c r="G127" s="62">
        <f>C127-E127</f>
        <v>5196345.91</v>
      </c>
      <c r="H127" s="62">
        <v>426112.41</v>
      </c>
      <c r="I127" s="62">
        <v>1301855.98</v>
      </c>
      <c r="J127" s="62">
        <f t="shared" si="19"/>
        <v>0.10683326347690125</v>
      </c>
      <c r="K127" s="60">
        <f>C127-I127</f>
        <v>7637144.0199999996</v>
      </c>
      <c r="L127" s="62"/>
    </row>
    <row r="128" spans="1:12" ht="12.75" x14ac:dyDescent="0.2">
      <c r="A128" s="122" t="s">
        <v>335</v>
      </c>
      <c r="B128" s="62"/>
      <c r="C128" s="62"/>
      <c r="D128" s="62"/>
      <c r="E128" s="62"/>
      <c r="F128" s="62">
        <f t="shared" si="18"/>
        <v>0</v>
      </c>
      <c r="G128" s="62">
        <f>C128-E128</f>
        <v>0</v>
      </c>
      <c r="H128" s="62"/>
      <c r="I128" s="62"/>
      <c r="J128" s="62">
        <f t="shared" si="19"/>
        <v>0</v>
      </c>
      <c r="K128" s="60">
        <f>C128-I128</f>
        <v>0</v>
      </c>
      <c r="L128" s="62"/>
    </row>
    <row r="129" spans="1:12" ht="12.75" x14ac:dyDescent="0.2">
      <c r="A129" s="122" t="s">
        <v>329</v>
      </c>
      <c r="B129" s="62"/>
      <c r="C129" s="62"/>
      <c r="D129" s="62"/>
      <c r="E129" s="62"/>
      <c r="F129" s="62">
        <f t="shared" si="18"/>
        <v>0</v>
      </c>
      <c r="G129" s="62">
        <f>C129-E129</f>
        <v>0</v>
      </c>
      <c r="H129" s="62"/>
      <c r="I129" s="62"/>
      <c r="J129" s="62">
        <f t="shared" si="19"/>
        <v>0</v>
      </c>
      <c r="K129" s="60">
        <f>C129-I129</f>
        <v>0</v>
      </c>
      <c r="L129" s="62"/>
    </row>
    <row r="130" spans="1:12" ht="12.75" x14ac:dyDescent="0.2">
      <c r="A130" s="74" t="s">
        <v>246</v>
      </c>
      <c r="B130" s="62">
        <f>SUM(B131:B134)</f>
        <v>252654000</v>
      </c>
      <c r="C130" s="62">
        <f>SUM(C131:C134)</f>
        <v>309302000</v>
      </c>
      <c r="D130" s="62">
        <f>SUM(D131:D134)</f>
        <v>32220354.75</v>
      </c>
      <c r="E130" s="62">
        <f>SUM(E131:E134)</f>
        <v>177300800.40000001</v>
      </c>
      <c r="F130" s="62">
        <f t="shared" si="18"/>
        <v>10.017320236195451</v>
      </c>
      <c r="G130" s="62">
        <f>SUM(G131:G134)</f>
        <v>132001199.59999999</v>
      </c>
      <c r="H130" s="62">
        <f>SUM(H131:H134)</f>
        <v>33955583.619999997</v>
      </c>
      <c r="I130" s="62">
        <f>SUM(I131:I134)</f>
        <v>84652581.010000005</v>
      </c>
      <c r="J130" s="62">
        <f t="shared" si="19"/>
        <v>6.9467833846268148</v>
      </c>
      <c r="K130" s="60">
        <f>SUM(K131:K134)</f>
        <v>224649418.99000001</v>
      </c>
      <c r="L130" s="62">
        <f>SUM(L131:L134)</f>
        <v>0</v>
      </c>
    </row>
    <row r="131" spans="1:12" ht="12.75" x14ac:dyDescent="0.2">
      <c r="A131" s="122" t="s">
        <v>382</v>
      </c>
      <c r="B131" s="62"/>
      <c r="C131" s="62"/>
      <c r="D131" s="62"/>
      <c r="E131" s="62"/>
      <c r="F131" s="62">
        <f t="shared" si="18"/>
        <v>0</v>
      </c>
      <c r="G131" s="62">
        <f>C131-E131</f>
        <v>0</v>
      </c>
      <c r="H131" s="62"/>
      <c r="I131" s="62"/>
      <c r="J131" s="62">
        <f t="shared" si="19"/>
        <v>0</v>
      </c>
      <c r="K131" s="60">
        <f>C131-I131</f>
        <v>0</v>
      </c>
      <c r="L131" s="62"/>
    </row>
    <row r="132" spans="1:12" ht="12.75" x14ac:dyDescent="0.2">
      <c r="A132" s="122" t="s">
        <v>383</v>
      </c>
      <c r="B132" s="62">
        <v>252654000</v>
      </c>
      <c r="C132" s="62">
        <v>309302000</v>
      </c>
      <c r="D132" s="62">
        <v>32220354.75</v>
      </c>
      <c r="E132" s="62">
        <v>177300800.40000001</v>
      </c>
      <c r="F132" s="62">
        <f t="shared" si="18"/>
        <v>10.017320236195451</v>
      </c>
      <c r="G132" s="62">
        <f>C132-E132</f>
        <v>132001199.59999999</v>
      </c>
      <c r="H132" s="62">
        <v>33955583.619999997</v>
      </c>
      <c r="I132" s="62">
        <v>84652581.010000005</v>
      </c>
      <c r="J132" s="62">
        <f t="shared" si="19"/>
        <v>6.9467833846268148</v>
      </c>
      <c r="K132" s="60">
        <f>C132-I132</f>
        <v>224649418.99000001</v>
      </c>
      <c r="L132" s="62"/>
    </row>
    <row r="133" spans="1:12" ht="12.75" x14ac:dyDescent="0.2">
      <c r="A133" s="122" t="s">
        <v>335</v>
      </c>
      <c r="B133" s="62"/>
      <c r="C133" s="62"/>
      <c r="D133" s="62"/>
      <c r="E133" s="62"/>
      <c r="F133" s="62">
        <f t="shared" si="18"/>
        <v>0</v>
      </c>
      <c r="G133" s="62">
        <f>C133-E133</f>
        <v>0</v>
      </c>
      <c r="H133" s="62"/>
      <c r="I133" s="62"/>
      <c r="J133" s="62">
        <f t="shared" si="19"/>
        <v>0</v>
      </c>
      <c r="K133" s="60">
        <f>C133-I133</f>
        <v>0</v>
      </c>
      <c r="L133" s="62"/>
    </row>
    <row r="134" spans="1:12" ht="12.75" x14ac:dyDescent="0.2">
      <c r="A134" s="122" t="s">
        <v>329</v>
      </c>
      <c r="B134" s="62"/>
      <c r="C134" s="62"/>
      <c r="D134" s="62"/>
      <c r="E134" s="62"/>
      <c r="F134" s="62">
        <f t="shared" si="18"/>
        <v>0</v>
      </c>
      <c r="G134" s="62">
        <f>C134-E134</f>
        <v>0</v>
      </c>
      <c r="H134" s="62"/>
      <c r="I134" s="62"/>
      <c r="J134" s="62">
        <f t="shared" si="19"/>
        <v>0</v>
      </c>
      <c r="K134" s="60">
        <f>C134-I134</f>
        <v>0</v>
      </c>
      <c r="L134" s="62"/>
    </row>
    <row r="135" spans="1:12" ht="12.75" x14ac:dyDescent="0.2">
      <c r="A135" s="74" t="s">
        <v>247</v>
      </c>
      <c r="B135" s="62">
        <f>SUM(B136:B142)</f>
        <v>1667000</v>
      </c>
      <c r="C135" s="62">
        <f>SUM(C136:C142)</f>
        <v>2350000</v>
      </c>
      <c r="D135" s="62">
        <f>SUM(D136:D142)</f>
        <v>123985.94</v>
      </c>
      <c r="E135" s="62">
        <f>SUM(E136:E142)</f>
        <v>2174063.86</v>
      </c>
      <c r="F135" s="62">
        <f t="shared" si="18"/>
        <v>0.12283246240528077</v>
      </c>
      <c r="G135" s="62">
        <f>SUM(G136:G142)</f>
        <v>175936.13999999996</v>
      </c>
      <c r="H135" s="62">
        <f>SUM(H136:H142)</f>
        <v>12000</v>
      </c>
      <c r="I135" s="62">
        <f>SUM(I136:I142)</f>
        <v>1978077.92</v>
      </c>
      <c r="J135" s="62">
        <f t="shared" si="19"/>
        <v>0.16232557429678265</v>
      </c>
      <c r="K135" s="60">
        <f>SUM(K136:K142)</f>
        <v>371922.07999999996</v>
      </c>
      <c r="L135" s="62">
        <f>SUM(L136:L142)</f>
        <v>0</v>
      </c>
    </row>
    <row r="136" spans="1:12" ht="12.75" x14ac:dyDescent="0.2">
      <c r="A136" s="122" t="s">
        <v>384</v>
      </c>
      <c r="B136" s="62">
        <v>419000</v>
      </c>
      <c r="C136" s="62">
        <v>508000</v>
      </c>
      <c r="D136" s="62">
        <v>123985.94</v>
      </c>
      <c r="E136" s="62">
        <v>332587.06</v>
      </c>
      <c r="F136" s="62">
        <f t="shared" si="18"/>
        <v>1.8790840644364912E-2</v>
      </c>
      <c r="G136" s="62">
        <f t="shared" ref="G136:G142" si="20">C136-E136</f>
        <v>175412.94</v>
      </c>
      <c r="H136" s="62">
        <v>12000</v>
      </c>
      <c r="I136" s="62">
        <v>136601.12</v>
      </c>
      <c r="J136" s="62">
        <f t="shared" si="19"/>
        <v>1.1209798678498833E-2</v>
      </c>
      <c r="K136" s="60">
        <f t="shared" ref="K136:K142" si="21">C136-I136</f>
        <v>371398.88</v>
      </c>
      <c r="L136" s="62"/>
    </row>
    <row r="137" spans="1:12" ht="12.75" x14ac:dyDescent="0.2">
      <c r="A137" s="122" t="s">
        <v>385</v>
      </c>
      <c r="B137" s="62"/>
      <c r="C137" s="62"/>
      <c r="D137" s="62"/>
      <c r="E137" s="62"/>
      <c r="F137" s="62">
        <f t="shared" si="18"/>
        <v>0</v>
      </c>
      <c r="G137" s="62">
        <f t="shared" si="20"/>
        <v>0</v>
      </c>
      <c r="H137" s="62"/>
      <c r="I137" s="62"/>
      <c r="J137" s="62">
        <f t="shared" si="19"/>
        <v>0</v>
      </c>
      <c r="K137" s="60">
        <f t="shared" si="21"/>
        <v>0</v>
      </c>
      <c r="L137" s="62"/>
    </row>
    <row r="138" spans="1:12" ht="12.75" x14ac:dyDescent="0.2">
      <c r="A138" s="122" t="s">
        <v>386</v>
      </c>
      <c r="B138" s="62"/>
      <c r="C138" s="62"/>
      <c r="D138" s="62"/>
      <c r="E138" s="62"/>
      <c r="F138" s="62">
        <f t="shared" si="18"/>
        <v>0</v>
      </c>
      <c r="G138" s="62">
        <f t="shared" si="20"/>
        <v>0</v>
      </c>
      <c r="H138" s="62"/>
      <c r="I138" s="62"/>
      <c r="J138" s="62">
        <f t="shared" si="19"/>
        <v>0</v>
      </c>
      <c r="K138" s="60">
        <f t="shared" si="21"/>
        <v>0</v>
      </c>
      <c r="L138" s="62"/>
    </row>
    <row r="139" spans="1:12" ht="12.75" x14ac:dyDescent="0.2">
      <c r="A139" s="122" t="s">
        <v>387</v>
      </c>
      <c r="B139" s="62">
        <v>1248000</v>
      </c>
      <c r="C139" s="62">
        <v>1842000</v>
      </c>
      <c r="D139" s="62">
        <v>0</v>
      </c>
      <c r="E139" s="62">
        <v>1841476.8</v>
      </c>
      <c r="F139" s="62">
        <f t="shared" si="18"/>
        <v>0.10404162176091587</v>
      </c>
      <c r="G139" s="62">
        <f t="shared" si="20"/>
        <v>523.19999999995343</v>
      </c>
      <c r="H139" s="62">
        <v>0</v>
      </c>
      <c r="I139" s="62">
        <v>1841476.8</v>
      </c>
      <c r="J139" s="62">
        <f t="shared" si="19"/>
        <v>0.15111577561828382</v>
      </c>
      <c r="K139" s="60">
        <f t="shared" si="21"/>
        <v>523.19999999995343</v>
      </c>
      <c r="L139" s="62"/>
    </row>
    <row r="140" spans="1:12" ht="12.75" x14ac:dyDescent="0.2">
      <c r="A140" s="122" t="s">
        <v>388</v>
      </c>
      <c r="B140" s="62"/>
      <c r="C140" s="62"/>
      <c r="D140" s="62"/>
      <c r="E140" s="62"/>
      <c r="F140" s="62">
        <f t="shared" si="18"/>
        <v>0</v>
      </c>
      <c r="G140" s="62">
        <f t="shared" si="20"/>
        <v>0</v>
      </c>
      <c r="H140" s="62"/>
      <c r="I140" s="62"/>
      <c r="J140" s="62">
        <f t="shared" si="19"/>
        <v>0</v>
      </c>
      <c r="K140" s="60">
        <f t="shared" si="21"/>
        <v>0</v>
      </c>
      <c r="L140" s="62"/>
    </row>
    <row r="141" spans="1:12" ht="12.75" x14ac:dyDescent="0.2">
      <c r="A141" s="122" t="s">
        <v>335</v>
      </c>
      <c r="B141" s="62"/>
      <c r="C141" s="62"/>
      <c r="D141" s="62"/>
      <c r="E141" s="62"/>
      <c r="F141" s="62">
        <f t="shared" si="18"/>
        <v>0</v>
      </c>
      <c r="G141" s="62">
        <f t="shared" si="20"/>
        <v>0</v>
      </c>
      <c r="H141" s="62"/>
      <c r="I141" s="62"/>
      <c r="J141" s="62">
        <f t="shared" si="19"/>
        <v>0</v>
      </c>
      <c r="K141" s="60">
        <f t="shared" si="21"/>
        <v>0</v>
      </c>
      <c r="L141" s="62"/>
    </row>
    <row r="142" spans="1:12" ht="12.75" x14ac:dyDescent="0.2">
      <c r="A142" s="122" t="s">
        <v>329</v>
      </c>
      <c r="B142" s="62"/>
      <c r="C142" s="62"/>
      <c r="D142" s="62"/>
      <c r="E142" s="62"/>
      <c r="F142" s="62">
        <f t="shared" si="18"/>
        <v>0</v>
      </c>
      <c r="G142" s="62">
        <f t="shared" si="20"/>
        <v>0</v>
      </c>
      <c r="H142" s="62"/>
      <c r="I142" s="62"/>
      <c r="J142" s="62">
        <f t="shared" si="19"/>
        <v>0</v>
      </c>
      <c r="K142" s="60">
        <f t="shared" si="21"/>
        <v>0</v>
      </c>
      <c r="L142" s="62"/>
    </row>
    <row r="143" spans="1:12" ht="12.75" x14ac:dyDescent="0.2">
      <c r="A143" s="74" t="s">
        <v>248</v>
      </c>
      <c r="B143" s="62">
        <f>SUM(B144:B148)</f>
        <v>0</v>
      </c>
      <c r="C143" s="62">
        <f>SUM(C144:C148)</f>
        <v>22348000</v>
      </c>
      <c r="D143" s="62">
        <f>SUM(D144:D148)</f>
        <v>1644498.31</v>
      </c>
      <c r="E143" s="62">
        <f>SUM(E144:E148)</f>
        <v>1644498.31</v>
      </c>
      <c r="F143" s="62">
        <f t="shared" si="18"/>
        <v>9.291253148314732E-2</v>
      </c>
      <c r="G143" s="62">
        <f>SUM(G144:G148)</f>
        <v>20703501.690000001</v>
      </c>
      <c r="H143" s="62">
        <f>SUM(H144:H148)</f>
        <v>1619503.72</v>
      </c>
      <c r="I143" s="62">
        <f>SUM(I144:I148)</f>
        <v>1619503.72</v>
      </c>
      <c r="J143" s="62">
        <f t="shared" si="19"/>
        <v>0.13290015967863184</v>
      </c>
      <c r="K143" s="60">
        <f>SUM(K144:K148)</f>
        <v>20728496.280000001</v>
      </c>
      <c r="L143" s="62">
        <f>SUM(L144:L148)</f>
        <v>0</v>
      </c>
    </row>
    <row r="144" spans="1:12" ht="12.75" x14ac:dyDescent="0.2">
      <c r="A144" s="122" t="s">
        <v>389</v>
      </c>
      <c r="B144" s="62"/>
      <c r="C144" s="62"/>
      <c r="D144" s="62"/>
      <c r="E144" s="62"/>
      <c r="F144" s="62">
        <f t="shared" si="18"/>
        <v>0</v>
      </c>
      <c r="G144" s="62">
        <f>C144-E144</f>
        <v>0</v>
      </c>
      <c r="H144" s="62"/>
      <c r="I144" s="62"/>
      <c r="J144" s="62">
        <f t="shared" si="19"/>
        <v>0</v>
      </c>
      <c r="K144" s="60">
        <f>C144-I144</f>
        <v>0</v>
      </c>
      <c r="L144" s="62"/>
    </row>
    <row r="145" spans="1:12" ht="12.75" x14ac:dyDescent="0.2">
      <c r="A145" s="122" t="s">
        <v>390</v>
      </c>
      <c r="B145" s="62"/>
      <c r="C145" s="62"/>
      <c r="D145" s="62"/>
      <c r="E145" s="62"/>
      <c r="F145" s="62">
        <f t="shared" si="18"/>
        <v>0</v>
      </c>
      <c r="G145" s="62">
        <f>C145-E145</f>
        <v>0</v>
      </c>
      <c r="H145" s="62"/>
      <c r="I145" s="62"/>
      <c r="J145" s="62">
        <f t="shared" si="19"/>
        <v>0</v>
      </c>
      <c r="K145" s="60">
        <f>C145-I145</f>
        <v>0</v>
      </c>
      <c r="L145" s="62"/>
    </row>
    <row r="146" spans="1:12" ht="12.75" x14ac:dyDescent="0.2">
      <c r="A146" s="122" t="s">
        <v>391</v>
      </c>
      <c r="B146" s="62"/>
      <c r="C146" s="62"/>
      <c r="D146" s="62"/>
      <c r="E146" s="62"/>
      <c r="F146" s="62">
        <f t="shared" si="18"/>
        <v>0</v>
      </c>
      <c r="G146" s="62">
        <f>C146-E146</f>
        <v>0</v>
      </c>
      <c r="H146" s="62"/>
      <c r="I146" s="62"/>
      <c r="J146" s="62">
        <f t="shared" si="19"/>
        <v>0</v>
      </c>
      <c r="K146" s="60">
        <f>C146-I146</f>
        <v>0</v>
      </c>
      <c r="L146" s="62"/>
    </row>
    <row r="147" spans="1:12" ht="12.75" x14ac:dyDescent="0.2">
      <c r="A147" s="122" t="s">
        <v>335</v>
      </c>
      <c r="B147" s="62"/>
      <c r="C147" s="62"/>
      <c r="D147" s="62"/>
      <c r="E147" s="62"/>
      <c r="F147" s="62">
        <f t="shared" ref="F147:F178" si="22">IF($E$215&gt;0,E147/$E$215,0)*100</f>
        <v>0</v>
      </c>
      <c r="G147" s="62">
        <f>C147-E147</f>
        <v>0</v>
      </c>
      <c r="H147" s="62"/>
      <c r="I147" s="62"/>
      <c r="J147" s="62">
        <f t="shared" ref="J147:J178" si="23">IF($I$215&gt;0,I147/$I$215,0)*100</f>
        <v>0</v>
      </c>
      <c r="K147" s="60">
        <f>C147-I147</f>
        <v>0</v>
      </c>
      <c r="L147" s="62"/>
    </row>
    <row r="148" spans="1:12" ht="12.75" x14ac:dyDescent="0.2">
      <c r="A148" s="122" t="s">
        <v>329</v>
      </c>
      <c r="B148" s="62">
        <v>0</v>
      </c>
      <c r="C148" s="62">
        <v>22348000</v>
      </c>
      <c r="D148" s="62">
        <v>1644498.31</v>
      </c>
      <c r="E148" s="62">
        <v>1644498.31</v>
      </c>
      <c r="F148" s="62">
        <f t="shared" si="22"/>
        <v>9.291253148314732E-2</v>
      </c>
      <c r="G148" s="62">
        <f>C148-E148</f>
        <v>20703501.690000001</v>
      </c>
      <c r="H148" s="62">
        <v>1619503.72</v>
      </c>
      <c r="I148" s="62">
        <v>1619503.72</v>
      </c>
      <c r="J148" s="62">
        <f t="shared" si="23"/>
        <v>0.13290015967863184</v>
      </c>
      <c r="K148" s="60">
        <f>C148-I148</f>
        <v>20728496.280000001</v>
      </c>
      <c r="L148" s="62"/>
    </row>
    <row r="149" spans="1:12" ht="12.75" x14ac:dyDescent="0.2">
      <c r="A149" s="74" t="s">
        <v>249</v>
      </c>
      <c r="B149" s="62">
        <f>SUM(B150:B156)</f>
        <v>0</v>
      </c>
      <c r="C149" s="62">
        <f>SUM(C150:C156)</f>
        <v>0</v>
      </c>
      <c r="D149" s="62">
        <f>SUM(D150:D156)</f>
        <v>0</v>
      </c>
      <c r="E149" s="62">
        <f>SUM(E150:E156)</f>
        <v>0</v>
      </c>
      <c r="F149" s="62">
        <f t="shared" si="22"/>
        <v>0</v>
      </c>
      <c r="G149" s="62">
        <f>SUM(G150:G156)</f>
        <v>0</v>
      </c>
      <c r="H149" s="62">
        <f>SUM(H150:H156)</f>
        <v>0</v>
      </c>
      <c r="I149" s="62">
        <f>SUM(I150:I156)</f>
        <v>0</v>
      </c>
      <c r="J149" s="62">
        <f t="shared" si="23"/>
        <v>0</v>
      </c>
      <c r="K149" s="60">
        <f>SUM(K150:K156)</f>
        <v>0</v>
      </c>
      <c r="L149" s="62">
        <f>SUM(L150:L156)</f>
        <v>0</v>
      </c>
    </row>
    <row r="150" spans="1:12" ht="12.75" x14ac:dyDescent="0.2">
      <c r="A150" s="122" t="s">
        <v>392</v>
      </c>
      <c r="B150" s="62"/>
      <c r="C150" s="62"/>
      <c r="D150" s="62"/>
      <c r="E150" s="62"/>
      <c r="F150" s="62">
        <f t="shared" si="22"/>
        <v>0</v>
      </c>
      <c r="G150" s="62">
        <f t="shared" ref="G150:G156" si="24">C150-E150</f>
        <v>0</v>
      </c>
      <c r="H150" s="62"/>
      <c r="I150" s="62"/>
      <c r="J150" s="62">
        <f t="shared" si="23"/>
        <v>0</v>
      </c>
      <c r="K150" s="60">
        <f t="shared" ref="K150:K156" si="25">C150-I150</f>
        <v>0</v>
      </c>
      <c r="L150" s="62"/>
    </row>
    <row r="151" spans="1:12" ht="12.75" x14ac:dyDescent="0.2">
      <c r="A151" s="122" t="s">
        <v>393</v>
      </c>
      <c r="B151" s="62"/>
      <c r="C151" s="62"/>
      <c r="D151" s="62"/>
      <c r="E151" s="62"/>
      <c r="F151" s="62">
        <f t="shared" si="22"/>
        <v>0</v>
      </c>
      <c r="G151" s="62">
        <f t="shared" si="24"/>
        <v>0</v>
      </c>
      <c r="H151" s="62"/>
      <c r="I151" s="62"/>
      <c r="J151" s="62">
        <f t="shared" si="23"/>
        <v>0</v>
      </c>
      <c r="K151" s="60">
        <f t="shared" si="25"/>
        <v>0</v>
      </c>
      <c r="L151" s="62"/>
    </row>
    <row r="152" spans="1:12" ht="12.75" x14ac:dyDescent="0.2">
      <c r="A152" s="122" t="s">
        <v>394</v>
      </c>
      <c r="B152" s="62"/>
      <c r="C152" s="62"/>
      <c r="D152" s="62"/>
      <c r="E152" s="62"/>
      <c r="F152" s="62">
        <f t="shared" si="22"/>
        <v>0</v>
      </c>
      <c r="G152" s="62">
        <f t="shared" si="24"/>
        <v>0</v>
      </c>
      <c r="H152" s="62"/>
      <c r="I152" s="62"/>
      <c r="J152" s="62">
        <f t="shared" si="23"/>
        <v>0</v>
      </c>
      <c r="K152" s="60">
        <f t="shared" si="25"/>
        <v>0</v>
      </c>
      <c r="L152" s="62"/>
    </row>
    <row r="153" spans="1:12" ht="12.75" x14ac:dyDescent="0.2">
      <c r="A153" s="122" t="s">
        <v>510</v>
      </c>
      <c r="B153" s="62"/>
      <c r="C153" s="62"/>
      <c r="D153" s="62"/>
      <c r="E153" s="62"/>
      <c r="F153" s="62">
        <f t="shared" si="22"/>
        <v>0</v>
      </c>
      <c r="G153" s="62">
        <f t="shared" si="24"/>
        <v>0</v>
      </c>
      <c r="H153" s="62"/>
      <c r="I153" s="62"/>
      <c r="J153" s="62">
        <f t="shared" si="23"/>
        <v>0</v>
      </c>
      <c r="K153" s="60">
        <f t="shared" si="25"/>
        <v>0</v>
      </c>
      <c r="L153" s="62"/>
    </row>
    <row r="154" spans="1:12" ht="12.75" x14ac:dyDescent="0.2">
      <c r="A154" s="122" t="s">
        <v>511</v>
      </c>
      <c r="B154" s="62"/>
      <c r="C154" s="62"/>
      <c r="D154" s="62"/>
      <c r="E154" s="62"/>
      <c r="F154" s="62">
        <f t="shared" si="22"/>
        <v>0</v>
      </c>
      <c r="G154" s="62">
        <f t="shared" si="24"/>
        <v>0</v>
      </c>
      <c r="H154" s="62"/>
      <c r="I154" s="62"/>
      <c r="J154" s="62">
        <f t="shared" si="23"/>
        <v>0</v>
      </c>
      <c r="K154" s="60">
        <f t="shared" si="25"/>
        <v>0</v>
      </c>
      <c r="L154" s="62"/>
    </row>
    <row r="155" spans="1:12" ht="12.75" x14ac:dyDescent="0.2">
      <c r="A155" s="122" t="s">
        <v>335</v>
      </c>
      <c r="B155" s="62"/>
      <c r="C155" s="62"/>
      <c r="D155" s="62"/>
      <c r="E155" s="62"/>
      <c r="F155" s="62">
        <f t="shared" si="22"/>
        <v>0</v>
      </c>
      <c r="G155" s="62">
        <f t="shared" si="24"/>
        <v>0</v>
      </c>
      <c r="H155" s="62"/>
      <c r="I155" s="62"/>
      <c r="J155" s="62">
        <f t="shared" si="23"/>
        <v>0</v>
      </c>
      <c r="K155" s="60">
        <f t="shared" si="25"/>
        <v>0</v>
      </c>
      <c r="L155" s="62"/>
    </row>
    <row r="156" spans="1:12" ht="12.75" x14ac:dyDescent="0.2">
      <c r="A156" s="122" t="s">
        <v>329</v>
      </c>
      <c r="B156" s="62"/>
      <c r="C156" s="62"/>
      <c r="D156" s="62"/>
      <c r="E156" s="62"/>
      <c r="F156" s="62">
        <f t="shared" si="22"/>
        <v>0</v>
      </c>
      <c r="G156" s="62">
        <f t="shared" si="24"/>
        <v>0</v>
      </c>
      <c r="H156" s="62"/>
      <c r="I156" s="62"/>
      <c r="J156" s="62">
        <f t="shared" si="23"/>
        <v>0</v>
      </c>
      <c r="K156" s="60">
        <f t="shared" si="25"/>
        <v>0</v>
      </c>
      <c r="L156" s="62"/>
    </row>
    <row r="157" spans="1:12" ht="12.75" x14ac:dyDescent="0.2">
      <c r="A157" s="74" t="s">
        <v>250</v>
      </c>
      <c r="B157" s="62">
        <f>SUM(B158:B161)</f>
        <v>0</v>
      </c>
      <c r="C157" s="62">
        <f>SUM(C158:C161)</f>
        <v>0</v>
      </c>
      <c r="D157" s="62">
        <f>SUM(D158:D161)</f>
        <v>0</v>
      </c>
      <c r="E157" s="62">
        <f>SUM(E158:E161)</f>
        <v>0</v>
      </c>
      <c r="F157" s="62">
        <f t="shared" si="22"/>
        <v>0</v>
      </c>
      <c r="G157" s="62">
        <f>SUM(G158:G161)</f>
        <v>0</v>
      </c>
      <c r="H157" s="62">
        <f>SUM(H158:H161)</f>
        <v>0</v>
      </c>
      <c r="I157" s="62">
        <f>SUM(I158:I161)</f>
        <v>0</v>
      </c>
      <c r="J157" s="62">
        <f t="shared" si="23"/>
        <v>0</v>
      </c>
      <c r="K157" s="60">
        <f>SUM(K158:K161)</f>
        <v>0</v>
      </c>
      <c r="L157" s="62">
        <f>SUM(L158:L161)</f>
        <v>0</v>
      </c>
    </row>
    <row r="158" spans="1:12" ht="12.75" x14ac:dyDescent="0.2">
      <c r="A158" s="122" t="s">
        <v>395</v>
      </c>
      <c r="B158" s="62"/>
      <c r="C158" s="62"/>
      <c r="D158" s="62"/>
      <c r="E158" s="62"/>
      <c r="F158" s="62">
        <f t="shared" si="22"/>
        <v>0</v>
      </c>
      <c r="G158" s="62">
        <f>C158-E158</f>
        <v>0</v>
      </c>
      <c r="H158" s="62"/>
      <c r="I158" s="62"/>
      <c r="J158" s="62">
        <f t="shared" si="23"/>
        <v>0</v>
      </c>
      <c r="K158" s="60">
        <f>C158-I158</f>
        <v>0</v>
      </c>
      <c r="L158" s="62"/>
    </row>
    <row r="159" spans="1:12" ht="12.75" x14ac:dyDescent="0.2">
      <c r="A159" s="122" t="s">
        <v>396</v>
      </c>
      <c r="B159" s="62"/>
      <c r="C159" s="62"/>
      <c r="D159" s="62"/>
      <c r="E159" s="62"/>
      <c r="F159" s="62">
        <f t="shared" si="22"/>
        <v>0</v>
      </c>
      <c r="G159" s="62">
        <f>C159-E159</f>
        <v>0</v>
      </c>
      <c r="H159" s="62"/>
      <c r="I159" s="62"/>
      <c r="J159" s="62">
        <f t="shared" si="23"/>
        <v>0</v>
      </c>
      <c r="K159" s="60">
        <f>C159-I159</f>
        <v>0</v>
      </c>
      <c r="L159" s="62"/>
    </row>
    <row r="160" spans="1:12" ht="12.75" x14ac:dyDescent="0.2">
      <c r="A160" s="122" t="s">
        <v>335</v>
      </c>
      <c r="B160" s="62"/>
      <c r="C160" s="62"/>
      <c r="D160" s="62"/>
      <c r="E160" s="62"/>
      <c r="F160" s="62">
        <f t="shared" si="22"/>
        <v>0</v>
      </c>
      <c r="G160" s="62">
        <f>C160-E160</f>
        <v>0</v>
      </c>
      <c r="H160" s="62"/>
      <c r="I160" s="62"/>
      <c r="J160" s="62">
        <f t="shared" si="23"/>
        <v>0</v>
      </c>
      <c r="K160" s="60">
        <f>C160-I160</f>
        <v>0</v>
      </c>
      <c r="L160" s="62"/>
    </row>
    <row r="161" spans="1:12" ht="12.75" x14ac:dyDescent="0.2">
      <c r="A161" s="122" t="s">
        <v>329</v>
      </c>
      <c r="B161" s="62"/>
      <c r="C161" s="62"/>
      <c r="D161" s="62"/>
      <c r="E161" s="62"/>
      <c r="F161" s="62">
        <f t="shared" si="22"/>
        <v>0</v>
      </c>
      <c r="G161" s="62">
        <f>C161-E161</f>
        <v>0</v>
      </c>
      <c r="H161" s="62"/>
      <c r="I161" s="62"/>
      <c r="J161" s="62">
        <f t="shared" si="23"/>
        <v>0</v>
      </c>
      <c r="K161" s="60">
        <f>C161-I161</f>
        <v>0</v>
      </c>
      <c r="L161" s="62"/>
    </row>
    <row r="162" spans="1:12" ht="12.75" x14ac:dyDescent="0.2">
      <c r="A162" s="74" t="s">
        <v>251</v>
      </c>
      <c r="B162" s="62">
        <f>SUM(B163:B169)</f>
        <v>6044000</v>
      </c>
      <c r="C162" s="62">
        <f>SUM(C163:C169)</f>
        <v>6747701.9500000002</v>
      </c>
      <c r="D162" s="62">
        <f>SUM(D163:D169)</f>
        <v>665883.97000000009</v>
      </c>
      <c r="E162" s="62">
        <f>SUM(E163:E169)</f>
        <v>1773585.9200000002</v>
      </c>
      <c r="F162" s="62">
        <f t="shared" si="22"/>
        <v>0.10020585404558234</v>
      </c>
      <c r="G162" s="62">
        <f>SUM(G163:G169)</f>
        <v>4974116.03</v>
      </c>
      <c r="H162" s="62">
        <f>SUM(H163:H169)</f>
        <v>712395.86</v>
      </c>
      <c r="I162" s="62">
        <f>SUM(I163:I169)</f>
        <v>1742546.04</v>
      </c>
      <c r="J162" s="62">
        <f t="shared" si="23"/>
        <v>0.14299729238248837</v>
      </c>
      <c r="K162" s="60">
        <f>SUM(K163:K169)</f>
        <v>5005155.91</v>
      </c>
      <c r="L162" s="62">
        <f>SUM(L163:L169)</f>
        <v>0</v>
      </c>
    </row>
    <row r="163" spans="1:12" ht="12.75" x14ac:dyDescent="0.2">
      <c r="A163" s="122" t="s">
        <v>397</v>
      </c>
      <c r="B163" s="62">
        <v>6044000</v>
      </c>
      <c r="C163" s="62">
        <v>1107701.95</v>
      </c>
      <c r="D163" s="62">
        <v>-3037.58</v>
      </c>
      <c r="E163" s="62">
        <v>1104664.3700000001</v>
      </c>
      <c r="F163" s="62">
        <f t="shared" si="22"/>
        <v>6.2412446660365439E-2</v>
      </c>
      <c r="G163" s="62">
        <f t="shared" ref="G163:G169" si="26">C163-E163</f>
        <v>3037.5799999998417</v>
      </c>
      <c r="H163" s="62">
        <v>47863.09</v>
      </c>
      <c r="I163" s="62">
        <v>1078013.27</v>
      </c>
      <c r="J163" s="62">
        <f t="shared" si="23"/>
        <v>8.8464221445989658E-2</v>
      </c>
      <c r="K163" s="60">
        <f t="shared" ref="K163:K169" si="27">C163-I163</f>
        <v>29688.679999999935</v>
      </c>
      <c r="L163" s="62"/>
    </row>
    <row r="164" spans="1:12" ht="12.75" x14ac:dyDescent="0.2">
      <c r="A164" s="122" t="s">
        <v>398</v>
      </c>
      <c r="B164" s="62"/>
      <c r="C164" s="62"/>
      <c r="D164" s="62"/>
      <c r="E164" s="62"/>
      <c r="F164" s="62">
        <f t="shared" si="22"/>
        <v>0</v>
      </c>
      <c r="G164" s="62">
        <f t="shared" si="26"/>
        <v>0</v>
      </c>
      <c r="H164" s="62"/>
      <c r="I164" s="62"/>
      <c r="J164" s="62">
        <f t="shared" si="23"/>
        <v>0</v>
      </c>
      <c r="K164" s="60">
        <f t="shared" si="27"/>
        <v>0</v>
      </c>
      <c r="L164" s="62"/>
    </row>
    <row r="165" spans="1:12" ht="12.75" x14ac:dyDescent="0.2">
      <c r="A165" s="122" t="s">
        <v>399</v>
      </c>
      <c r="B165" s="62"/>
      <c r="C165" s="62"/>
      <c r="D165" s="62"/>
      <c r="E165" s="62"/>
      <c r="F165" s="62">
        <f t="shared" si="22"/>
        <v>0</v>
      </c>
      <c r="G165" s="62">
        <f t="shared" si="26"/>
        <v>0</v>
      </c>
      <c r="H165" s="62"/>
      <c r="I165" s="62"/>
      <c r="J165" s="62">
        <f t="shared" si="23"/>
        <v>0</v>
      </c>
      <c r="K165" s="60">
        <f t="shared" si="27"/>
        <v>0</v>
      </c>
      <c r="L165" s="62"/>
    </row>
    <row r="166" spans="1:12" ht="12.75" x14ac:dyDescent="0.2">
      <c r="A166" s="122" t="s">
        <v>400</v>
      </c>
      <c r="B166" s="62"/>
      <c r="C166" s="62"/>
      <c r="D166" s="62"/>
      <c r="E166" s="62"/>
      <c r="F166" s="62">
        <f t="shared" si="22"/>
        <v>0</v>
      </c>
      <c r="G166" s="62">
        <f t="shared" si="26"/>
        <v>0</v>
      </c>
      <c r="H166" s="62"/>
      <c r="I166" s="62"/>
      <c r="J166" s="62">
        <f t="shared" si="23"/>
        <v>0</v>
      </c>
      <c r="K166" s="60">
        <f t="shared" si="27"/>
        <v>0</v>
      </c>
      <c r="L166" s="62"/>
    </row>
    <row r="167" spans="1:12" ht="12.75" x14ac:dyDescent="0.2">
      <c r="A167" s="122" t="s">
        <v>401</v>
      </c>
      <c r="B167" s="62"/>
      <c r="C167" s="62"/>
      <c r="D167" s="62"/>
      <c r="E167" s="62"/>
      <c r="F167" s="62">
        <f t="shared" si="22"/>
        <v>0</v>
      </c>
      <c r="G167" s="62">
        <f t="shared" si="26"/>
        <v>0</v>
      </c>
      <c r="H167" s="62"/>
      <c r="I167" s="62"/>
      <c r="J167" s="62">
        <f t="shared" si="23"/>
        <v>0</v>
      </c>
      <c r="K167" s="60">
        <f t="shared" si="27"/>
        <v>0</v>
      </c>
      <c r="L167" s="62"/>
    </row>
    <row r="168" spans="1:12" ht="12.75" x14ac:dyDescent="0.2">
      <c r="A168" s="122" t="s">
        <v>335</v>
      </c>
      <c r="B168" s="62"/>
      <c r="C168" s="62"/>
      <c r="D168" s="62"/>
      <c r="E168" s="62"/>
      <c r="F168" s="62">
        <f t="shared" si="22"/>
        <v>0</v>
      </c>
      <c r="G168" s="62">
        <f t="shared" si="26"/>
        <v>0</v>
      </c>
      <c r="H168" s="62"/>
      <c r="I168" s="62"/>
      <c r="J168" s="62">
        <f t="shared" si="23"/>
        <v>0</v>
      </c>
      <c r="K168" s="60">
        <f t="shared" si="27"/>
        <v>0</v>
      </c>
      <c r="L168" s="62"/>
    </row>
    <row r="169" spans="1:12" ht="12.75" x14ac:dyDescent="0.2">
      <c r="A169" s="122" t="s">
        <v>329</v>
      </c>
      <c r="B169" s="62">
        <v>0</v>
      </c>
      <c r="C169" s="62">
        <v>5640000</v>
      </c>
      <c r="D169" s="62">
        <v>668921.55000000005</v>
      </c>
      <c r="E169" s="62">
        <v>668921.55000000005</v>
      </c>
      <c r="F169" s="62">
        <f t="shared" si="22"/>
        <v>3.7793407385216894E-2</v>
      </c>
      <c r="G169" s="62">
        <f t="shared" si="26"/>
        <v>4971078.45</v>
      </c>
      <c r="H169" s="62">
        <v>664532.77</v>
      </c>
      <c r="I169" s="62">
        <v>664532.77</v>
      </c>
      <c r="J169" s="62">
        <f t="shared" si="23"/>
        <v>5.4533070936498687E-2</v>
      </c>
      <c r="K169" s="60">
        <f t="shared" si="27"/>
        <v>4975467.2300000004</v>
      </c>
      <c r="L169" s="62"/>
    </row>
    <row r="170" spans="1:12" ht="12.75" x14ac:dyDescent="0.2">
      <c r="A170" s="74" t="s">
        <v>252</v>
      </c>
      <c r="B170" s="62">
        <f>SUM(B171:B177)</f>
        <v>590000</v>
      </c>
      <c r="C170" s="62">
        <f>SUM(C171:C177)</f>
        <v>1440000</v>
      </c>
      <c r="D170" s="62">
        <f>SUM(D171:D177)</f>
        <v>0</v>
      </c>
      <c r="E170" s="62">
        <f>SUM(E171:E177)</f>
        <v>30000</v>
      </c>
      <c r="F170" s="62">
        <f t="shared" si="22"/>
        <v>1.6949703916049751E-3</v>
      </c>
      <c r="G170" s="62">
        <f>SUM(G171:G177)</f>
        <v>1410000</v>
      </c>
      <c r="H170" s="62">
        <f>SUM(H171:H177)</f>
        <v>0</v>
      </c>
      <c r="I170" s="62">
        <f>SUM(I171:I177)</f>
        <v>30000</v>
      </c>
      <c r="J170" s="62">
        <f t="shared" si="23"/>
        <v>2.4618682508237492E-3</v>
      </c>
      <c r="K170" s="60">
        <f>SUM(K171:K177)</f>
        <v>1410000</v>
      </c>
      <c r="L170" s="62">
        <f>SUM(L171:L177)</f>
        <v>0</v>
      </c>
    </row>
    <row r="171" spans="1:12" ht="12.75" x14ac:dyDescent="0.2">
      <c r="A171" s="122" t="s">
        <v>402</v>
      </c>
      <c r="B171" s="62"/>
      <c r="C171" s="62"/>
      <c r="D171" s="62"/>
      <c r="E171" s="62"/>
      <c r="F171" s="62">
        <f t="shared" si="22"/>
        <v>0</v>
      </c>
      <c r="G171" s="62">
        <f t="shared" ref="G171:G177" si="28">C171-E171</f>
        <v>0</v>
      </c>
      <c r="H171" s="62"/>
      <c r="I171" s="62"/>
      <c r="J171" s="62">
        <f t="shared" si="23"/>
        <v>0</v>
      </c>
      <c r="K171" s="60">
        <f t="shared" ref="K171:K177" si="29">C171-I171</f>
        <v>0</v>
      </c>
      <c r="L171" s="62"/>
    </row>
    <row r="172" spans="1:12" ht="12.75" x14ac:dyDescent="0.2">
      <c r="A172" s="122" t="s">
        <v>403</v>
      </c>
      <c r="B172" s="62"/>
      <c r="C172" s="62"/>
      <c r="D172" s="62"/>
      <c r="E172" s="62"/>
      <c r="F172" s="62">
        <f t="shared" si="22"/>
        <v>0</v>
      </c>
      <c r="G172" s="62">
        <f t="shared" si="28"/>
        <v>0</v>
      </c>
      <c r="H172" s="62"/>
      <c r="I172" s="62"/>
      <c r="J172" s="62">
        <f t="shared" si="23"/>
        <v>0</v>
      </c>
      <c r="K172" s="60">
        <f t="shared" si="29"/>
        <v>0</v>
      </c>
      <c r="L172" s="62"/>
    </row>
    <row r="173" spans="1:12" ht="12.75" x14ac:dyDescent="0.2">
      <c r="A173" s="122" t="s">
        <v>404</v>
      </c>
      <c r="B173" s="62"/>
      <c r="C173" s="62"/>
      <c r="D173" s="62"/>
      <c r="E173" s="62"/>
      <c r="F173" s="62">
        <f t="shared" si="22"/>
        <v>0</v>
      </c>
      <c r="G173" s="62">
        <f t="shared" si="28"/>
        <v>0</v>
      </c>
      <c r="H173" s="62"/>
      <c r="I173" s="62"/>
      <c r="J173" s="62">
        <f t="shared" si="23"/>
        <v>0</v>
      </c>
      <c r="K173" s="60">
        <f t="shared" si="29"/>
        <v>0</v>
      </c>
      <c r="L173" s="62"/>
    </row>
    <row r="174" spans="1:12" ht="12.75" x14ac:dyDescent="0.2">
      <c r="A174" s="122" t="s">
        <v>405</v>
      </c>
      <c r="B174" s="62"/>
      <c r="C174" s="62"/>
      <c r="D174" s="62"/>
      <c r="E174" s="62"/>
      <c r="F174" s="62">
        <f t="shared" si="22"/>
        <v>0</v>
      </c>
      <c r="G174" s="62">
        <f t="shared" si="28"/>
        <v>0</v>
      </c>
      <c r="H174" s="62"/>
      <c r="I174" s="62"/>
      <c r="J174" s="62">
        <f t="shared" si="23"/>
        <v>0</v>
      </c>
      <c r="K174" s="60">
        <f t="shared" si="29"/>
        <v>0</v>
      </c>
      <c r="L174" s="62"/>
    </row>
    <row r="175" spans="1:12" ht="12.75" x14ac:dyDescent="0.2">
      <c r="A175" s="122" t="s">
        <v>406</v>
      </c>
      <c r="B175" s="62">
        <v>590000</v>
      </c>
      <c r="C175" s="62">
        <v>1440000</v>
      </c>
      <c r="D175" s="62">
        <v>0</v>
      </c>
      <c r="E175" s="62">
        <v>30000</v>
      </c>
      <c r="F175" s="62">
        <f t="shared" si="22"/>
        <v>1.6949703916049751E-3</v>
      </c>
      <c r="G175" s="62">
        <f t="shared" si="28"/>
        <v>1410000</v>
      </c>
      <c r="H175" s="62">
        <v>0</v>
      </c>
      <c r="I175" s="62">
        <v>30000</v>
      </c>
      <c r="J175" s="62">
        <f t="shared" si="23"/>
        <v>2.4618682508237492E-3</v>
      </c>
      <c r="K175" s="60">
        <f t="shared" si="29"/>
        <v>1410000</v>
      </c>
      <c r="L175" s="62"/>
    </row>
    <row r="176" spans="1:12" ht="12.75" x14ac:dyDescent="0.2">
      <c r="A176" s="122" t="s">
        <v>335</v>
      </c>
      <c r="B176" s="62"/>
      <c r="C176" s="62"/>
      <c r="D176" s="62"/>
      <c r="E176" s="62"/>
      <c r="F176" s="62">
        <f t="shared" si="22"/>
        <v>0</v>
      </c>
      <c r="G176" s="62">
        <f t="shared" si="28"/>
        <v>0</v>
      </c>
      <c r="H176" s="62"/>
      <c r="I176" s="62"/>
      <c r="J176" s="62">
        <f t="shared" si="23"/>
        <v>0</v>
      </c>
      <c r="K176" s="60">
        <f t="shared" si="29"/>
        <v>0</v>
      </c>
      <c r="L176" s="62"/>
    </row>
    <row r="177" spans="1:12" ht="12.75" x14ac:dyDescent="0.2">
      <c r="A177" s="122" t="s">
        <v>329</v>
      </c>
      <c r="B177" s="62"/>
      <c r="C177" s="62"/>
      <c r="D177" s="62"/>
      <c r="E177" s="62"/>
      <c r="F177" s="62">
        <f t="shared" si="22"/>
        <v>0</v>
      </c>
      <c r="G177" s="62">
        <f t="shared" si="28"/>
        <v>0</v>
      </c>
      <c r="H177" s="62"/>
      <c r="I177" s="62"/>
      <c r="J177" s="62">
        <f t="shared" si="23"/>
        <v>0</v>
      </c>
      <c r="K177" s="60">
        <f t="shared" si="29"/>
        <v>0</v>
      </c>
      <c r="L177" s="62"/>
    </row>
    <row r="178" spans="1:12" ht="12.75" x14ac:dyDescent="0.2">
      <c r="A178" s="74" t="s">
        <v>253</v>
      </c>
      <c r="B178" s="62">
        <f>SUM(B179:B182)</f>
        <v>0</v>
      </c>
      <c r="C178" s="62">
        <f>SUM(C179:C182)</f>
        <v>0</v>
      </c>
      <c r="D178" s="62">
        <f>SUM(D179:D182)</f>
        <v>0</v>
      </c>
      <c r="E178" s="62">
        <f>SUM(E179:E182)</f>
        <v>0</v>
      </c>
      <c r="F178" s="62">
        <f t="shared" si="22"/>
        <v>0</v>
      </c>
      <c r="G178" s="62">
        <f>SUM(G179:G182)</f>
        <v>0</v>
      </c>
      <c r="H178" s="62">
        <f>SUM(H179:H182)</f>
        <v>0</v>
      </c>
      <c r="I178" s="62">
        <f>SUM(I179:I182)</f>
        <v>0</v>
      </c>
      <c r="J178" s="62">
        <f t="shared" si="23"/>
        <v>0</v>
      </c>
      <c r="K178" s="60">
        <f>SUM(K179:K182)</f>
        <v>0</v>
      </c>
      <c r="L178" s="62">
        <f>SUM(L179:L182)</f>
        <v>0</v>
      </c>
    </row>
    <row r="179" spans="1:12" ht="12.75" x14ac:dyDescent="0.2">
      <c r="A179" s="122" t="s">
        <v>407</v>
      </c>
      <c r="B179" s="62"/>
      <c r="C179" s="62"/>
      <c r="D179" s="62"/>
      <c r="E179" s="62"/>
      <c r="F179" s="62">
        <f t="shared" ref="F179:F210" si="30">IF($E$215&gt;0,E179/$E$215,0)*100</f>
        <v>0</v>
      </c>
      <c r="G179" s="62">
        <f>C179-E179</f>
        <v>0</v>
      </c>
      <c r="H179" s="62"/>
      <c r="I179" s="62"/>
      <c r="J179" s="62">
        <f t="shared" ref="J179:J210" si="31">IF($I$215&gt;0,I179/$I$215,0)*100</f>
        <v>0</v>
      </c>
      <c r="K179" s="60">
        <f>C179-I179</f>
        <v>0</v>
      </c>
      <c r="L179" s="62"/>
    </row>
    <row r="180" spans="1:12" ht="12.75" x14ac:dyDescent="0.2">
      <c r="A180" s="122" t="s">
        <v>408</v>
      </c>
      <c r="B180" s="62"/>
      <c r="C180" s="62"/>
      <c r="D180" s="62"/>
      <c r="E180" s="62"/>
      <c r="F180" s="62">
        <f t="shared" si="30"/>
        <v>0</v>
      </c>
      <c r="G180" s="62">
        <f>C180-E180</f>
        <v>0</v>
      </c>
      <c r="H180" s="62"/>
      <c r="I180" s="62"/>
      <c r="J180" s="62">
        <f t="shared" si="31"/>
        <v>0</v>
      </c>
      <c r="K180" s="60">
        <f>C180-I180</f>
        <v>0</v>
      </c>
      <c r="L180" s="62"/>
    </row>
    <row r="181" spans="1:12" ht="12.75" x14ac:dyDescent="0.2">
      <c r="A181" s="122" t="s">
        <v>335</v>
      </c>
      <c r="B181" s="62"/>
      <c r="C181" s="62"/>
      <c r="D181" s="62"/>
      <c r="E181" s="62"/>
      <c r="F181" s="62">
        <f t="shared" si="30"/>
        <v>0</v>
      </c>
      <c r="G181" s="62">
        <f>C181-E181</f>
        <v>0</v>
      </c>
      <c r="H181" s="62"/>
      <c r="I181" s="62"/>
      <c r="J181" s="62">
        <f t="shared" si="31"/>
        <v>0</v>
      </c>
      <c r="K181" s="60">
        <f>C181-I181</f>
        <v>0</v>
      </c>
      <c r="L181" s="62"/>
    </row>
    <row r="182" spans="1:12" ht="12.75" x14ac:dyDescent="0.2">
      <c r="A182" s="122" t="s">
        <v>329</v>
      </c>
      <c r="B182" s="62"/>
      <c r="C182" s="62"/>
      <c r="D182" s="62"/>
      <c r="E182" s="62"/>
      <c r="F182" s="62">
        <f t="shared" si="30"/>
        <v>0</v>
      </c>
      <c r="G182" s="62">
        <f>C182-E182</f>
        <v>0</v>
      </c>
      <c r="H182" s="62"/>
      <c r="I182" s="62"/>
      <c r="J182" s="62">
        <f t="shared" si="31"/>
        <v>0</v>
      </c>
      <c r="K182" s="60">
        <f>C182-I182</f>
        <v>0</v>
      </c>
      <c r="L182" s="62"/>
    </row>
    <row r="183" spans="1:12" ht="12.75" x14ac:dyDescent="0.2">
      <c r="A183" s="74" t="s">
        <v>254</v>
      </c>
      <c r="B183" s="62">
        <f>SUM(B184:B189)</f>
        <v>0</v>
      </c>
      <c r="C183" s="62">
        <f>SUM(C184:C189)</f>
        <v>0</v>
      </c>
      <c r="D183" s="62">
        <f>SUM(D184:D189)</f>
        <v>0</v>
      </c>
      <c r="E183" s="62">
        <f>SUM(E184:E189)</f>
        <v>0</v>
      </c>
      <c r="F183" s="62">
        <f t="shared" si="30"/>
        <v>0</v>
      </c>
      <c r="G183" s="62">
        <f>SUM(G184:G189)</f>
        <v>0</v>
      </c>
      <c r="H183" s="62">
        <f>SUM(H184:H189)</f>
        <v>0</v>
      </c>
      <c r="I183" s="62">
        <f>SUM(I184:I189)</f>
        <v>0</v>
      </c>
      <c r="J183" s="62">
        <f t="shared" si="31"/>
        <v>0</v>
      </c>
      <c r="K183" s="60">
        <f>SUM(K184:K189)</f>
        <v>0</v>
      </c>
      <c r="L183" s="62">
        <f>SUM(L184:L189)</f>
        <v>0</v>
      </c>
    </row>
    <row r="184" spans="1:12" ht="12.75" x14ac:dyDescent="0.2">
      <c r="A184" s="122" t="s">
        <v>409</v>
      </c>
      <c r="B184" s="62"/>
      <c r="C184" s="62"/>
      <c r="D184" s="62"/>
      <c r="E184" s="62"/>
      <c r="F184" s="62">
        <f t="shared" si="30"/>
        <v>0</v>
      </c>
      <c r="G184" s="62">
        <f t="shared" ref="G184:G189" si="32">C184-E184</f>
        <v>0</v>
      </c>
      <c r="H184" s="62"/>
      <c r="I184" s="62"/>
      <c r="J184" s="62">
        <f t="shared" si="31"/>
        <v>0</v>
      </c>
      <c r="K184" s="60">
        <f t="shared" ref="K184:K189" si="33">C184-I184</f>
        <v>0</v>
      </c>
      <c r="L184" s="62"/>
    </row>
    <row r="185" spans="1:12" ht="12.75" x14ac:dyDescent="0.2">
      <c r="A185" s="122" t="s">
        <v>410</v>
      </c>
      <c r="B185" s="62"/>
      <c r="C185" s="62"/>
      <c r="D185" s="62"/>
      <c r="E185" s="62"/>
      <c r="F185" s="62">
        <f t="shared" si="30"/>
        <v>0</v>
      </c>
      <c r="G185" s="62">
        <f t="shared" si="32"/>
        <v>0</v>
      </c>
      <c r="H185" s="62"/>
      <c r="I185" s="62"/>
      <c r="J185" s="62">
        <f t="shared" si="31"/>
        <v>0</v>
      </c>
      <c r="K185" s="60">
        <f t="shared" si="33"/>
        <v>0</v>
      </c>
      <c r="L185" s="62"/>
    </row>
    <row r="186" spans="1:12" ht="12.75" x14ac:dyDescent="0.2">
      <c r="A186" s="122" t="s">
        <v>1121</v>
      </c>
      <c r="B186" s="62"/>
      <c r="C186" s="62"/>
      <c r="D186" s="62"/>
      <c r="E186" s="62"/>
      <c r="F186" s="62">
        <f t="shared" si="30"/>
        <v>0</v>
      </c>
      <c r="G186" s="62">
        <f t="shared" si="32"/>
        <v>0</v>
      </c>
      <c r="H186" s="62"/>
      <c r="I186" s="62"/>
      <c r="J186" s="62">
        <f t="shared" si="31"/>
        <v>0</v>
      </c>
      <c r="K186" s="60">
        <f t="shared" si="33"/>
        <v>0</v>
      </c>
      <c r="L186" s="62"/>
    </row>
    <row r="187" spans="1:12" ht="12.75" x14ac:dyDescent="0.2">
      <c r="A187" s="122" t="s">
        <v>1122</v>
      </c>
      <c r="B187" s="62"/>
      <c r="C187" s="62"/>
      <c r="D187" s="62"/>
      <c r="E187" s="62"/>
      <c r="F187" s="62">
        <f t="shared" si="30"/>
        <v>0</v>
      </c>
      <c r="G187" s="62">
        <f t="shared" si="32"/>
        <v>0</v>
      </c>
      <c r="H187" s="62"/>
      <c r="I187" s="62"/>
      <c r="J187" s="62">
        <f t="shared" si="31"/>
        <v>0</v>
      </c>
      <c r="K187" s="60">
        <f t="shared" si="33"/>
        <v>0</v>
      </c>
      <c r="L187" s="62"/>
    </row>
    <row r="188" spans="1:12" ht="12.75" x14ac:dyDescent="0.2">
      <c r="A188" s="122" t="s">
        <v>335</v>
      </c>
      <c r="B188" s="62"/>
      <c r="C188" s="62"/>
      <c r="D188" s="62"/>
      <c r="E188" s="62"/>
      <c r="F188" s="62">
        <f t="shared" si="30"/>
        <v>0</v>
      </c>
      <c r="G188" s="62">
        <f t="shared" si="32"/>
        <v>0</v>
      </c>
      <c r="H188" s="62"/>
      <c r="I188" s="62"/>
      <c r="J188" s="62">
        <f t="shared" si="31"/>
        <v>0</v>
      </c>
      <c r="K188" s="60">
        <f t="shared" si="33"/>
        <v>0</v>
      </c>
      <c r="L188" s="62"/>
    </row>
    <row r="189" spans="1:12" ht="12.75" x14ac:dyDescent="0.2">
      <c r="A189" s="122" t="s">
        <v>329</v>
      </c>
      <c r="B189" s="62"/>
      <c r="C189" s="62"/>
      <c r="D189" s="62"/>
      <c r="E189" s="62"/>
      <c r="F189" s="62">
        <f t="shared" si="30"/>
        <v>0</v>
      </c>
      <c r="G189" s="62">
        <f t="shared" si="32"/>
        <v>0</v>
      </c>
      <c r="H189" s="62"/>
      <c r="I189" s="62"/>
      <c r="J189" s="62">
        <f t="shared" si="31"/>
        <v>0</v>
      </c>
      <c r="K189" s="60">
        <f t="shared" si="33"/>
        <v>0</v>
      </c>
      <c r="L189" s="62"/>
    </row>
    <row r="190" spans="1:12" ht="12.75" x14ac:dyDescent="0.2">
      <c r="A190" s="74" t="s">
        <v>255</v>
      </c>
      <c r="B190" s="62">
        <f>SUM(B191:B197)</f>
        <v>87124000</v>
      </c>
      <c r="C190" s="62">
        <f>SUM(C191:C197)</f>
        <v>98284000</v>
      </c>
      <c r="D190" s="62">
        <f>SUM(D191:D197)</f>
        <v>6869885.0199999996</v>
      </c>
      <c r="E190" s="62">
        <f>SUM(E191:E197)</f>
        <v>59139621.560000002</v>
      </c>
      <c r="F190" s="62">
        <f t="shared" si="30"/>
        <v>3.3413302504974407</v>
      </c>
      <c r="G190" s="62">
        <f>SUM(G191:G197)</f>
        <v>39144378.439999998</v>
      </c>
      <c r="H190" s="62">
        <f>SUM(H191:H197)</f>
        <v>15225764.279999999</v>
      </c>
      <c r="I190" s="62">
        <f>SUM(I191:I197)</f>
        <v>45125599</v>
      </c>
      <c r="J190" s="62">
        <f t="shared" si="31"/>
        <v>3.7031093159167972</v>
      </c>
      <c r="K190" s="60">
        <f>SUM(K191:K197)</f>
        <v>53158401</v>
      </c>
      <c r="L190" s="62">
        <f>SUM(L191:L197)</f>
        <v>0</v>
      </c>
    </row>
    <row r="191" spans="1:12" ht="12.75" x14ac:dyDescent="0.2">
      <c r="A191" s="122" t="s">
        <v>411</v>
      </c>
      <c r="B191" s="62"/>
      <c r="C191" s="62"/>
      <c r="D191" s="62"/>
      <c r="E191" s="62"/>
      <c r="F191" s="62">
        <f t="shared" si="30"/>
        <v>0</v>
      </c>
      <c r="G191" s="62">
        <f t="shared" ref="G191:G197" si="34">C191-E191</f>
        <v>0</v>
      </c>
      <c r="H191" s="62"/>
      <c r="I191" s="62"/>
      <c r="J191" s="62">
        <f t="shared" si="31"/>
        <v>0</v>
      </c>
      <c r="K191" s="60">
        <f t="shared" ref="K191:K197" si="35">C191-I191</f>
        <v>0</v>
      </c>
      <c r="L191" s="62"/>
    </row>
    <row r="192" spans="1:12" ht="12.75" x14ac:dyDescent="0.2">
      <c r="A192" s="122" t="s">
        <v>412</v>
      </c>
      <c r="B192" s="62"/>
      <c r="C192" s="62"/>
      <c r="D192" s="62"/>
      <c r="E192" s="62"/>
      <c r="F192" s="62">
        <f t="shared" si="30"/>
        <v>0</v>
      </c>
      <c r="G192" s="62">
        <f t="shared" si="34"/>
        <v>0</v>
      </c>
      <c r="H192" s="62"/>
      <c r="I192" s="62"/>
      <c r="J192" s="62">
        <f t="shared" si="31"/>
        <v>0</v>
      </c>
      <c r="K192" s="60">
        <f t="shared" si="35"/>
        <v>0</v>
      </c>
      <c r="L192" s="62"/>
    </row>
    <row r="193" spans="1:12" ht="12.75" x14ac:dyDescent="0.2">
      <c r="A193" s="122" t="s">
        <v>413</v>
      </c>
      <c r="B193" s="62"/>
      <c r="C193" s="62"/>
      <c r="D193" s="62"/>
      <c r="E193" s="62"/>
      <c r="F193" s="62">
        <f t="shared" si="30"/>
        <v>0</v>
      </c>
      <c r="G193" s="62">
        <f t="shared" si="34"/>
        <v>0</v>
      </c>
      <c r="H193" s="62"/>
      <c r="I193" s="62"/>
      <c r="J193" s="62">
        <f t="shared" si="31"/>
        <v>0</v>
      </c>
      <c r="K193" s="60">
        <f t="shared" si="35"/>
        <v>0</v>
      </c>
      <c r="L193" s="62"/>
    </row>
    <row r="194" spans="1:12" ht="12.75" x14ac:dyDescent="0.2">
      <c r="A194" s="122" t="s">
        <v>414</v>
      </c>
      <c r="B194" s="62"/>
      <c r="C194" s="62"/>
      <c r="D194" s="62"/>
      <c r="E194" s="62"/>
      <c r="F194" s="62">
        <f t="shared" si="30"/>
        <v>0</v>
      </c>
      <c r="G194" s="62">
        <f t="shared" si="34"/>
        <v>0</v>
      </c>
      <c r="H194" s="62"/>
      <c r="I194" s="62"/>
      <c r="J194" s="62">
        <f t="shared" si="31"/>
        <v>0</v>
      </c>
      <c r="K194" s="60">
        <f t="shared" si="35"/>
        <v>0</v>
      </c>
      <c r="L194" s="62"/>
    </row>
    <row r="195" spans="1:12" ht="12.75" x14ac:dyDescent="0.2">
      <c r="A195" s="122" t="s">
        <v>415</v>
      </c>
      <c r="B195" s="62"/>
      <c r="C195" s="62"/>
      <c r="D195" s="62"/>
      <c r="E195" s="62"/>
      <c r="F195" s="62">
        <f t="shared" si="30"/>
        <v>0</v>
      </c>
      <c r="G195" s="62">
        <f t="shared" si="34"/>
        <v>0</v>
      </c>
      <c r="H195" s="62"/>
      <c r="I195" s="62"/>
      <c r="J195" s="62">
        <f t="shared" si="31"/>
        <v>0</v>
      </c>
      <c r="K195" s="60">
        <f t="shared" si="35"/>
        <v>0</v>
      </c>
      <c r="L195" s="62"/>
    </row>
    <row r="196" spans="1:12" ht="12.75" x14ac:dyDescent="0.2">
      <c r="A196" s="122" t="s">
        <v>335</v>
      </c>
      <c r="B196" s="62"/>
      <c r="C196" s="62"/>
      <c r="D196" s="62"/>
      <c r="E196" s="62"/>
      <c r="F196" s="62">
        <f t="shared" si="30"/>
        <v>0</v>
      </c>
      <c r="G196" s="62">
        <f t="shared" si="34"/>
        <v>0</v>
      </c>
      <c r="H196" s="62"/>
      <c r="I196" s="62"/>
      <c r="J196" s="62">
        <f t="shared" si="31"/>
        <v>0</v>
      </c>
      <c r="K196" s="60">
        <f t="shared" si="35"/>
        <v>0</v>
      </c>
      <c r="L196" s="62"/>
    </row>
    <row r="197" spans="1:12" ht="12.75" x14ac:dyDescent="0.2">
      <c r="A197" s="122" t="s">
        <v>329</v>
      </c>
      <c r="B197" s="62">
        <v>87124000</v>
      </c>
      <c r="C197" s="62">
        <v>98284000</v>
      </c>
      <c r="D197" s="62">
        <v>6869885.0199999996</v>
      </c>
      <c r="E197" s="62">
        <v>59139621.560000002</v>
      </c>
      <c r="F197" s="62">
        <f t="shared" si="30"/>
        <v>3.3413302504974407</v>
      </c>
      <c r="G197" s="62">
        <f t="shared" si="34"/>
        <v>39144378.439999998</v>
      </c>
      <c r="H197" s="62">
        <v>15225764.279999999</v>
      </c>
      <c r="I197" s="62">
        <v>45125599</v>
      </c>
      <c r="J197" s="62">
        <f t="shared" si="31"/>
        <v>3.7031093159167972</v>
      </c>
      <c r="K197" s="60">
        <f t="shared" si="35"/>
        <v>53158401</v>
      </c>
      <c r="L197" s="62"/>
    </row>
    <row r="198" spans="1:12" ht="12.75" x14ac:dyDescent="0.2">
      <c r="A198" s="74" t="s">
        <v>256</v>
      </c>
      <c r="B198" s="62">
        <f>SUM(B199:B203)</f>
        <v>52685000</v>
      </c>
      <c r="C198" s="62">
        <f>SUM(C199:C203)</f>
        <v>68382000</v>
      </c>
      <c r="D198" s="62">
        <f>SUM(D199:D203)</f>
        <v>8747839.4700000007</v>
      </c>
      <c r="E198" s="62">
        <f>SUM(E199:E203)</f>
        <v>22900800.41</v>
      </c>
      <c r="F198" s="62">
        <f t="shared" si="30"/>
        <v>1.293872621300169</v>
      </c>
      <c r="G198" s="62">
        <f>SUM(G199:G203)</f>
        <v>45481199.590000004</v>
      </c>
      <c r="H198" s="62">
        <f>SUM(H199:H203)</f>
        <v>8312014.2699999996</v>
      </c>
      <c r="I198" s="62">
        <f>SUM(I199:I203)</f>
        <v>17428549.239999998</v>
      </c>
      <c r="J198" s="62">
        <f t="shared" si="31"/>
        <v>1.4302264010624792</v>
      </c>
      <c r="K198" s="60">
        <f>SUM(K199:K203)</f>
        <v>50953450.759999998</v>
      </c>
      <c r="L198" s="62">
        <f>SUM(L199:L203)</f>
        <v>0</v>
      </c>
    </row>
    <row r="199" spans="1:12" ht="12.75" x14ac:dyDescent="0.2">
      <c r="A199" s="122" t="s">
        <v>416</v>
      </c>
      <c r="B199" s="62">
        <v>4485000</v>
      </c>
      <c r="C199" s="62">
        <v>4705000</v>
      </c>
      <c r="D199" s="62">
        <v>760159.79</v>
      </c>
      <c r="E199" s="62">
        <v>2731463.34</v>
      </c>
      <c r="F199" s="62">
        <f t="shared" si="30"/>
        <v>0.15432498290181443</v>
      </c>
      <c r="G199" s="62">
        <f>C199-E199</f>
        <v>1973536.6600000001</v>
      </c>
      <c r="H199" s="62">
        <v>1206881.33</v>
      </c>
      <c r="I199" s="62">
        <v>2157448.67</v>
      </c>
      <c r="J199" s="62">
        <f t="shared" si="31"/>
        <v>0.17704514611516411</v>
      </c>
      <c r="K199" s="60">
        <f>C199-I199</f>
        <v>2547551.33</v>
      </c>
      <c r="L199" s="62"/>
    </row>
    <row r="200" spans="1:12" ht="12.75" x14ac:dyDescent="0.2">
      <c r="A200" s="122" t="s">
        <v>417</v>
      </c>
      <c r="B200" s="62">
        <v>47300000</v>
      </c>
      <c r="C200" s="62">
        <v>62581000</v>
      </c>
      <c r="D200" s="62">
        <v>7697107.5999999996</v>
      </c>
      <c r="E200" s="62">
        <v>19770974.039999999</v>
      </c>
      <c r="F200" s="62">
        <f t="shared" si="30"/>
        <v>1.1170405203663532</v>
      </c>
      <c r="G200" s="62">
        <f>C200-E200</f>
        <v>42810025.960000001</v>
      </c>
      <c r="H200" s="62">
        <v>6827135.7599999998</v>
      </c>
      <c r="I200" s="62">
        <v>14942687.369999999</v>
      </c>
      <c r="J200" s="62">
        <f t="shared" si="31"/>
        <v>1.2262309206062674</v>
      </c>
      <c r="K200" s="60">
        <f>C200-I200</f>
        <v>47638312.630000003</v>
      </c>
      <c r="L200" s="62"/>
    </row>
    <row r="201" spans="1:12" ht="12.75" x14ac:dyDescent="0.2">
      <c r="A201" s="122" t="s">
        <v>418</v>
      </c>
      <c r="B201" s="62">
        <v>900000</v>
      </c>
      <c r="C201" s="62">
        <v>1096000</v>
      </c>
      <c r="D201" s="62">
        <v>290572.08</v>
      </c>
      <c r="E201" s="62">
        <v>398363.03</v>
      </c>
      <c r="F201" s="62">
        <f t="shared" si="30"/>
        <v>2.2507118032001481E-2</v>
      </c>
      <c r="G201" s="62">
        <f>C201-E201</f>
        <v>697636.97</v>
      </c>
      <c r="H201" s="62">
        <v>277997.18</v>
      </c>
      <c r="I201" s="62">
        <v>328413.2</v>
      </c>
      <c r="J201" s="62">
        <f t="shared" si="31"/>
        <v>2.6950334341047669E-2</v>
      </c>
      <c r="K201" s="60">
        <f>C201-I201</f>
        <v>767586.8</v>
      </c>
      <c r="L201" s="62"/>
    </row>
    <row r="202" spans="1:12" ht="12.75" x14ac:dyDescent="0.2">
      <c r="A202" s="122" t="s">
        <v>335</v>
      </c>
      <c r="B202" s="62"/>
      <c r="C202" s="62"/>
      <c r="D202" s="62"/>
      <c r="E202" s="62"/>
      <c r="F202" s="62">
        <f t="shared" si="30"/>
        <v>0</v>
      </c>
      <c r="G202" s="62">
        <f>C202-E202</f>
        <v>0</v>
      </c>
      <c r="H202" s="62"/>
      <c r="I202" s="62"/>
      <c r="J202" s="62">
        <f t="shared" si="31"/>
        <v>0</v>
      </c>
      <c r="K202" s="60">
        <f>C202-I202</f>
        <v>0</v>
      </c>
      <c r="L202" s="62"/>
    </row>
    <row r="203" spans="1:12" ht="12.75" x14ac:dyDescent="0.2">
      <c r="A203" s="122" t="s">
        <v>329</v>
      </c>
      <c r="B203" s="62"/>
      <c r="C203" s="62"/>
      <c r="D203" s="62"/>
      <c r="E203" s="62"/>
      <c r="F203" s="62">
        <f t="shared" si="30"/>
        <v>0</v>
      </c>
      <c r="G203" s="62">
        <f>C203-E203</f>
        <v>0</v>
      </c>
      <c r="H203" s="62"/>
      <c r="I203" s="62"/>
      <c r="J203" s="62">
        <f t="shared" si="31"/>
        <v>0</v>
      </c>
      <c r="K203" s="60">
        <f>C203-I203</f>
        <v>0</v>
      </c>
      <c r="L203" s="62"/>
    </row>
    <row r="204" spans="1:12" ht="12.75" x14ac:dyDescent="0.2">
      <c r="A204" s="74" t="s">
        <v>257</v>
      </c>
      <c r="B204" s="62">
        <f>SUM(B205:B212)</f>
        <v>46673000</v>
      </c>
      <c r="C204" s="62">
        <f>SUM(C205:C212)</f>
        <v>50699668.770000003</v>
      </c>
      <c r="D204" s="62">
        <f>SUM(D205:D212)</f>
        <v>5040931.3899999997</v>
      </c>
      <c r="E204" s="62">
        <f>SUM(E205:E212)</f>
        <v>37751210.579999998</v>
      </c>
      <c r="F204" s="62">
        <f t="shared" si="30"/>
        <v>2.1329061393448154</v>
      </c>
      <c r="G204" s="62">
        <f>SUM(G205:G212)</f>
        <v>12948458.190000005</v>
      </c>
      <c r="H204" s="62">
        <f>SUM(H205:H212)</f>
        <v>13545968.029999999</v>
      </c>
      <c r="I204" s="62">
        <f>SUM(I205:I212)</f>
        <v>25832374.93</v>
      </c>
      <c r="J204" s="62">
        <f t="shared" si="31"/>
        <v>2.1198634561180789</v>
      </c>
      <c r="K204" s="60">
        <f>SUM(K205:K212)</f>
        <v>24867293.840000004</v>
      </c>
      <c r="L204" s="62">
        <f>SUM(L205:L212)</f>
        <v>0</v>
      </c>
    </row>
    <row r="205" spans="1:12" ht="12.75" x14ac:dyDescent="0.2">
      <c r="A205" s="122" t="s">
        <v>419</v>
      </c>
      <c r="B205" s="62"/>
      <c r="C205" s="62"/>
      <c r="D205" s="62"/>
      <c r="E205" s="62"/>
      <c r="F205" s="62">
        <f t="shared" si="30"/>
        <v>0</v>
      </c>
      <c r="G205" s="62">
        <f t="shared" ref="G205:G214" si="36">C205-E205</f>
        <v>0</v>
      </c>
      <c r="H205" s="62"/>
      <c r="I205" s="62"/>
      <c r="J205" s="62">
        <f t="shared" si="31"/>
        <v>0</v>
      </c>
      <c r="K205" s="60">
        <f t="shared" ref="K205:K214" si="37">C205-I205</f>
        <v>0</v>
      </c>
      <c r="L205" s="62"/>
    </row>
    <row r="206" spans="1:12" ht="12.75" x14ac:dyDescent="0.2">
      <c r="A206" s="122" t="s">
        <v>420</v>
      </c>
      <c r="B206" s="62"/>
      <c r="C206" s="62"/>
      <c r="D206" s="62"/>
      <c r="E206" s="62"/>
      <c r="F206" s="62">
        <f t="shared" si="30"/>
        <v>0</v>
      </c>
      <c r="G206" s="62">
        <f t="shared" si="36"/>
        <v>0</v>
      </c>
      <c r="H206" s="62"/>
      <c r="I206" s="62"/>
      <c r="J206" s="62">
        <f t="shared" si="31"/>
        <v>0</v>
      </c>
      <c r="K206" s="60">
        <f t="shared" si="37"/>
        <v>0</v>
      </c>
      <c r="L206" s="62"/>
    </row>
    <row r="207" spans="1:12" ht="12.75" x14ac:dyDescent="0.2">
      <c r="A207" s="122" t="s">
        <v>421</v>
      </c>
      <c r="B207" s="62">
        <v>12000000</v>
      </c>
      <c r="C207" s="62">
        <v>12000000</v>
      </c>
      <c r="D207" s="62">
        <v>1056035.68</v>
      </c>
      <c r="E207" s="62">
        <v>4631355.43</v>
      </c>
      <c r="F207" s="62">
        <f t="shared" si="30"/>
        <v>0.26166701089496425</v>
      </c>
      <c r="G207" s="62">
        <f t="shared" si="36"/>
        <v>7368644.5700000003</v>
      </c>
      <c r="H207" s="62">
        <v>1056035.68</v>
      </c>
      <c r="I207" s="62">
        <v>4631355.43</v>
      </c>
      <c r="J207" s="62">
        <f t="shared" si="31"/>
        <v>0.3800595630465724</v>
      </c>
      <c r="K207" s="60">
        <f t="shared" si="37"/>
        <v>7368644.5700000003</v>
      </c>
      <c r="L207" s="62"/>
    </row>
    <row r="208" spans="1:12" ht="12.75" x14ac:dyDescent="0.2">
      <c r="A208" s="122" t="s">
        <v>422</v>
      </c>
      <c r="B208" s="62"/>
      <c r="C208" s="62"/>
      <c r="D208" s="62"/>
      <c r="E208" s="62"/>
      <c r="F208" s="62">
        <f t="shared" si="30"/>
        <v>0</v>
      </c>
      <c r="G208" s="62">
        <f t="shared" si="36"/>
        <v>0</v>
      </c>
      <c r="H208" s="62"/>
      <c r="I208" s="62"/>
      <c r="J208" s="62">
        <f t="shared" si="31"/>
        <v>0</v>
      </c>
      <c r="K208" s="60">
        <f t="shared" si="37"/>
        <v>0</v>
      </c>
      <c r="L208" s="62"/>
    </row>
    <row r="209" spans="1:13" ht="12.75" x14ac:dyDescent="0.2">
      <c r="A209" s="122" t="s">
        <v>423</v>
      </c>
      <c r="B209" s="62"/>
      <c r="C209" s="62"/>
      <c r="D209" s="62"/>
      <c r="E209" s="62"/>
      <c r="F209" s="62">
        <f t="shared" si="30"/>
        <v>0</v>
      </c>
      <c r="G209" s="62">
        <f t="shared" si="36"/>
        <v>0</v>
      </c>
      <c r="H209" s="62"/>
      <c r="I209" s="62"/>
      <c r="J209" s="62">
        <f t="shared" si="31"/>
        <v>0</v>
      </c>
      <c r="K209" s="60">
        <f t="shared" si="37"/>
        <v>0</v>
      </c>
      <c r="L209" s="62"/>
    </row>
    <row r="210" spans="1:13" ht="12.75" x14ac:dyDescent="0.2">
      <c r="A210" s="122" t="s">
        <v>424</v>
      </c>
      <c r="B210" s="62">
        <v>34673000</v>
      </c>
      <c r="C210" s="62">
        <v>38699668.770000003</v>
      </c>
      <c r="D210" s="62">
        <v>3984895.71</v>
      </c>
      <c r="E210" s="62">
        <v>33119855.149999999</v>
      </c>
      <c r="F210" s="62">
        <f t="shared" si="30"/>
        <v>1.8712391284498513</v>
      </c>
      <c r="G210" s="62">
        <f t="shared" si="36"/>
        <v>5579813.6200000048</v>
      </c>
      <c r="H210" s="62">
        <v>12489932.35</v>
      </c>
      <c r="I210" s="62">
        <v>21201019.5</v>
      </c>
      <c r="J210" s="62">
        <f t="shared" si="31"/>
        <v>1.7398038930715065</v>
      </c>
      <c r="K210" s="60">
        <f t="shared" si="37"/>
        <v>17498649.270000003</v>
      </c>
      <c r="L210" s="62"/>
    </row>
    <row r="211" spans="1:13" ht="12.75" x14ac:dyDescent="0.2">
      <c r="A211" s="122" t="s">
        <v>498</v>
      </c>
      <c r="B211" s="62"/>
      <c r="C211" s="62"/>
      <c r="D211" s="62"/>
      <c r="E211" s="62"/>
      <c r="F211" s="62">
        <f t="shared" ref="F211:F212" si="38">IF($E$215&gt;0,E211/$E$215,0)*100</f>
        <v>0</v>
      </c>
      <c r="G211" s="62">
        <f t="shared" si="36"/>
        <v>0</v>
      </c>
      <c r="H211" s="62"/>
      <c r="I211" s="62"/>
      <c r="J211" s="62">
        <f t="shared" ref="J211:J212" si="39">IF($I$215&gt;0,I211/$I$215,0)*100</f>
        <v>0</v>
      </c>
      <c r="K211" s="60">
        <f t="shared" si="37"/>
        <v>0</v>
      </c>
      <c r="L211" s="62"/>
    </row>
    <row r="212" spans="1:13" ht="12.75" x14ac:dyDescent="0.2">
      <c r="A212" s="122" t="s">
        <v>329</v>
      </c>
      <c r="B212" s="62"/>
      <c r="C212" s="62"/>
      <c r="D212" s="62"/>
      <c r="E212" s="62"/>
      <c r="F212" s="62">
        <f t="shared" si="38"/>
        <v>0</v>
      </c>
      <c r="G212" s="62">
        <f t="shared" si="36"/>
        <v>0</v>
      </c>
      <c r="H212" s="62"/>
      <c r="I212" s="62"/>
      <c r="J212" s="62">
        <f t="shared" si="39"/>
        <v>0</v>
      </c>
      <c r="K212" s="60">
        <f t="shared" si="37"/>
        <v>0</v>
      </c>
      <c r="L212" s="62"/>
    </row>
    <row r="213" spans="1:13" ht="12.75" x14ac:dyDescent="0.2">
      <c r="A213" s="74" t="s">
        <v>60</v>
      </c>
      <c r="B213" s="72">
        <v>91074000</v>
      </c>
      <c r="C213" s="72">
        <v>87468476.109999999</v>
      </c>
      <c r="D213" s="101"/>
      <c r="E213" s="101"/>
      <c r="F213" s="101"/>
      <c r="G213" s="72">
        <f t="shared" si="36"/>
        <v>87468476.109999999</v>
      </c>
      <c r="H213" s="101"/>
      <c r="I213" s="101"/>
      <c r="J213" s="101"/>
      <c r="K213" s="72">
        <f t="shared" si="37"/>
        <v>87468476.109999999</v>
      </c>
      <c r="L213" s="101"/>
      <c r="M213" s="124"/>
    </row>
    <row r="214" spans="1:13" ht="12.75" x14ac:dyDescent="0.2">
      <c r="A214" s="74" t="s">
        <v>145</v>
      </c>
      <c r="B214" s="62">
        <f>B223</f>
        <v>170222000</v>
      </c>
      <c r="C214" s="62">
        <f>C223</f>
        <v>215323555.97999999</v>
      </c>
      <c r="D214" s="62">
        <f>D223</f>
        <v>32155157.800000004</v>
      </c>
      <c r="E214" s="62">
        <f>E223</f>
        <v>98577782.350000009</v>
      </c>
      <c r="F214" s="62">
        <f>IF($E$215&gt;0,E214/$E$215,0)*100</f>
        <v>5.5695474117776502</v>
      </c>
      <c r="G214" s="62">
        <f t="shared" si="36"/>
        <v>116745773.62999998</v>
      </c>
      <c r="H214" s="62">
        <f>H223</f>
        <v>33905098.510000005</v>
      </c>
      <c r="I214" s="62">
        <f>I223</f>
        <v>92528402.719999999</v>
      </c>
      <c r="J214" s="62">
        <f>IF($I$215&gt;0,I214/$I$215,0)*100</f>
        <v>7.5930912318600612</v>
      </c>
      <c r="K214" s="60">
        <f t="shared" si="37"/>
        <v>122795153.25999999</v>
      </c>
      <c r="L214" s="62">
        <f>L223</f>
        <v>0</v>
      </c>
    </row>
    <row r="215" spans="1:13" ht="12.75" x14ac:dyDescent="0.2">
      <c r="A215" s="125" t="s">
        <v>146</v>
      </c>
      <c r="B215" s="126">
        <f>B214+B19</f>
        <v>2715000000</v>
      </c>
      <c r="C215" s="126">
        <f>C214+C19</f>
        <v>3089806891.6199999</v>
      </c>
      <c r="D215" s="126">
        <f>D214+D19</f>
        <v>382153771.21000004</v>
      </c>
      <c r="E215" s="126">
        <f>E214+E19</f>
        <v>1769942421.9199998</v>
      </c>
      <c r="F215" s="126">
        <f>IF($E$215&gt;0,E215/$E$215,0)*100</f>
        <v>100</v>
      </c>
      <c r="G215" s="126">
        <f>G214+G19</f>
        <v>1319864469.6999998</v>
      </c>
      <c r="H215" s="126">
        <f>H214+H19</f>
        <v>471831234.18000007</v>
      </c>
      <c r="I215" s="126">
        <f>I214+I19</f>
        <v>1218586737.53</v>
      </c>
      <c r="J215" s="126">
        <f>IF($I$215&gt;0,I215/$I$215,0)*100</f>
        <v>100</v>
      </c>
      <c r="K215" s="104">
        <f>K214+K19</f>
        <v>1871220154.0899997</v>
      </c>
      <c r="L215" s="126">
        <f>L214+L19</f>
        <v>0</v>
      </c>
      <c r="M215" s="51"/>
    </row>
    <row r="216" spans="1:13" ht="12.75" x14ac:dyDescent="0.2">
      <c r="A216" s="708"/>
      <c r="B216" s="717"/>
      <c r="C216" s="717"/>
      <c r="D216" s="717"/>
      <c r="E216" s="717"/>
      <c r="F216" s="717"/>
      <c r="G216" s="717"/>
      <c r="H216" s="717"/>
      <c r="I216" s="717"/>
      <c r="J216" s="717"/>
      <c r="K216" s="717"/>
      <c r="L216" s="717"/>
      <c r="M216" s="106"/>
    </row>
    <row r="217" spans="1:13" ht="12.75" x14ac:dyDescent="0.2">
      <c r="A217" s="712"/>
      <c r="B217" s="712"/>
      <c r="C217" s="712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</row>
    <row r="218" spans="1:13" ht="12.75" x14ac:dyDescent="0.2">
      <c r="A218" s="711"/>
      <c r="B218" s="711"/>
      <c r="C218" s="711"/>
      <c r="D218" s="711"/>
      <c r="E218" s="711"/>
      <c r="F218" s="711"/>
      <c r="G218" s="711"/>
      <c r="H218" s="711"/>
      <c r="I218" s="711"/>
      <c r="J218" s="711"/>
      <c r="K218" s="106"/>
      <c r="L218" s="106"/>
      <c r="M218" s="106"/>
    </row>
    <row r="220" spans="1:13" ht="24.75" customHeight="1" x14ac:dyDescent="0.2">
      <c r="A220" s="554"/>
      <c r="B220" s="555" t="s">
        <v>92</v>
      </c>
      <c r="C220" s="555" t="s">
        <v>92</v>
      </c>
      <c r="D220" s="721" t="s">
        <v>93</v>
      </c>
      <c r="E220" s="722"/>
      <c r="F220" s="723"/>
      <c r="G220" s="556" t="s">
        <v>96</v>
      </c>
      <c r="H220" s="718" t="s">
        <v>94</v>
      </c>
      <c r="I220" s="719"/>
      <c r="J220" s="720"/>
      <c r="K220" s="556" t="s">
        <v>96</v>
      </c>
      <c r="L220" s="713" t="s">
        <v>630</v>
      </c>
    </row>
    <row r="221" spans="1:13" ht="20.25" customHeight="1" x14ac:dyDescent="0.2">
      <c r="A221" s="558" t="s">
        <v>103</v>
      </c>
      <c r="B221" s="559" t="s">
        <v>69</v>
      </c>
      <c r="C221" s="559" t="s">
        <v>70</v>
      </c>
      <c r="D221" s="555" t="str">
        <f>D17</f>
        <v>No Bimestre</v>
      </c>
      <c r="E221" s="555" t="str">
        <f>E17</f>
        <v>Até o  Bimestre</v>
      </c>
      <c r="F221" s="555" t="s">
        <v>71</v>
      </c>
      <c r="G221" s="560"/>
      <c r="H221" s="555" t="str">
        <f>H17</f>
        <v>No Bimestre</v>
      </c>
      <c r="I221" s="555" t="str">
        <f>I17</f>
        <v>Até o  Bimestre</v>
      </c>
      <c r="J221" s="555" t="s">
        <v>71</v>
      </c>
      <c r="K221" s="560"/>
      <c r="L221" s="714"/>
    </row>
    <row r="222" spans="1:13" ht="21.75" customHeight="1" x14ac:dyDescent="0.2">
      <c r="A222" s="561"/>
      <c r="B222" s="562"/>
      <c r="C222" s="563" t="s">
        <v>73</v>
      </c>
      <c r="D222" s="563"/>
      <c r="E222" s="563" t="s">
        <v>74</v>
      </c>
      <c r="F222" s="563" t="s">
        <v>34</v>
      </c>
      <c r="G222" s="564" t="s">
        <v>232</v>
      </c>
      <c r="H222" s="563"/>
      <c r="I222" s="563" t="s">
        <v>97</v>
      </c>
      <c r="J222" s="563" t="s">
        <v>478</v>
      </c>
      <c r="K222" s="564" t="s">
        <v>477</v>
      </c>
      <c r="L222" s="715"/>
    </row>
    <row r="223" spans="1:13" ht="11.25" customHeight="1" x14ac:dyDescent="0.2">
      <c r="A223" s="74" t="s">
        <v>145</v>
      </c>
      <c r="B223" s="62">
        <f>B224+B229+B234+B239+B252+B258+B264+B269+B278+B285+B294+B301+B312+B317+B323+B329+B334+B339+B347+B353+B361+B366+B374+B382+B387+B394+B402+B408+B417</f>
        <v>170222000</v>
      </c>
      <c r="C223" s="62">
        <f>C224+C229+C234+C239+C252+C258+C264+C269+C278+C285+C294+C301+C312+C317+C323+C329+C334+C339+C347+C353+C361+C366+C374+C382+C387+C394+C402+C408+C417</f>
        <v>215323555.97999999</v>
      </c>
      <c r="D223" s="62">
        <f>D224+D229+D234+D239+D252+D258+D264+D269+D278+D285+D294+D301+D312+D317+D323+D329+D334+D339+D347+D353+D361+D366+D374+D382+D387+D394+D402+D408+D417</f>
        <v>32155157.800000004</v>
      </c>
      <c r="E223" s="62">
        <f>E224+E229+E234+E239+E252+E258+E264+E269+E278+E285+E294+E301+E312+E317+E323+E329+E334+E339+E347+E353+E361+E366+E374+E382+E387+E394+E402+E408+E417</f>
        <v>98577782.350000009</v>
      </c>
      <c r="F223" s="62">
        <f t="shared" ref="F223:F254" si="40">IF($E$215&gt;0,E223/$E$215,0)*100</f>
        <v>5.5695474117776502</v>
      </c>
      <c r="G223" s="62">
        <f>G224+G229+G234+G239+G252+G258+G264+G269+G278+G285+G294+G301+G312+G317+G323+G329+G334+G339+G347+G353+G361+G366+G374+G382+G387+G394+G402+G408+G417</f>
        <v>116745773.63</v>
      </c>
      <c r="H223" s="62">
        <f>H224+H229+H234+H239+H252+H258+H264+H269+H278+H285+H294+H301+H312+H317+H323+H329+H334+H339+H347+H353+H361+H366+H374+H382+H387+H394+H402+H408+H417</f>
        <v>33905098.510000005</v>
      </c>
      <c r="I223" s="62">
        <f>I224+I229+I234+I239+I252+I258+I264+I269+I278+I285+I294+I301+I312+I317+I323+I329+I334+I339+I347+I353+I361+I366+I374+I382+I387+I394+I402+I408+I417</f>
        <v>92528402.719999999</v>
      </c>
      <c r="J223" s="60">
        <f t="shared" ref="J223:J254" si="41">IF($I$215&gt;0,I223/$I$215,0)*100</f>
        <v>7.5930912318600612</v>
      </c>
      <c r="K223" s="60">
        <f>K224+K229+K234+K239+K252+K258+K264+K269+K278+K285+K294+K301+K312+K317+K323+K329+K334+K339+K347+K353+K361+K366+K374+K382+K387+K394+K402+K408+K417</f>
        <v>122795153.26000001</v>
      </c>
      <c r="L223" s="63">
        <f>L224+L229+L234+L239+L252+L258+L264+L269+L278+L285+L294+L301+L312+L317+L323+L329+L334+L339+L347+L353+L361+L366+L374+L382+L387+L394+L402+L408+L417</f>
        <v>0</v>
      </c>
    </row>
    <row r="224" spans="1:13" ht="11.25" customHeight="1" x14ac:dyDescent="0.2">
      <c r="A224" s="74" t="s">
        <v>223</v>
      </c>
      <c r="B224" s="62">
        <f>SUM(B225:B228)</f>
        <v>3547000</v>
      </c>
      <c r="C224" s="62">
        <f>SUM(C225:C228)</f>
        <v>3622000</v>
      </c>
      <c r="D224" s="62">
        <f>SUM(D225:D228)</f>
        <v>546192.03</v>
      </c>
      <c r="E224" s="62">
        <f>SUM(E225:E228)</f>
        <v>1690628.12</v>
      </c>
      <c r="F224" s="62">
        <f t="shared" si="40"/>
        <v>9.5518820220492767E-2</v>
      </c>
      <c r="G224" s="62">
        <f>SUM(G225:G228)</f>
        <v>1931371.88</v>
      </c>
      <c r="H224" s="62">
        <f>SUM(H225:H228)</f>
        <v>565647.17000000004</v>
      </c>
      <c r="I224" s="62">
        <f>SUM(I225:I228)</f>
        <v>1626304.24</v>
      </c>
      <c r="J224" s="60">
        <f t="shared" si="41"/>
        <v>0.13345822582120156</v>
      </c>
      <c r="K224" s="60">
        <f>SUM(K225:K228)</f>
        <v>1995695.76</v>
      </c>
      <c r="L224" s="62">
        <f>SUM(L225:L228)</f>
        <v>0</v>
      </c>
    </row>
    <row r="225" spans="1:12" ht="11.25" customHeight="1" x14ac:dyDescent="0.2">
      <c r="A225" s="122" t="s">
        <v>327</v>
      </c>
      <c r="B225" s="97">
        <v>3547000</v>
      </c>
      <c r="C225" s="62">
        <v>3622000</v>
      </c>
      <c r="D225" s="62">
        <v>546192.03</v>
      </c>
      <c r="E225" s="62">
        <v>1690628.12</v>
      </c>
      <c r="F225" s="62">
        <f t="shared" si="40"/>
        <v>9.5518820220492767E-2</v>
      </c>
      <c r="G225" s="62">
        <f>C225-E225</f>
        <v>1931371.88</v>
      </c>
      <c r="H225" s="62">
        <v>565647.17000000004</v>
      </c>
      <c r="I225" s="62">
        <v>1626304.24</v>
      </c>
      <c r="J225" s="60">
        <f t="shared" si="41"/>
        <v>0.13345822582120156</v>
      </c>
      <c r="K225" s="60">
        <f>C225-I225</f>
        <v>1995695.76</v>
      </c>
      <c r="L225" s="62"/>
    </row>
    <row r="226" spans="1:12" ht="11.25" customHeight="1" x14ac:dyDescent="0.2">
      <c r="A226" s="122" t="s">
        <v>328</v>
      </c>
      <c r="B226" s="97"/>
      <c r="C226" s="62"/>
      <c r="D226" s="62"/>
      <c r="E226" s="62"/>
      <c r="F226" s="62">
        <f t="shared" si="40"/>
        <v>0</v>
      </c>
      <c r="G226" s="62">
        <f>C226-E226</f>
        <v>0</v>
      </c>
      <c r="H226" s="62"/>
      <c r="I226" s="62"/>
      <c r="J226" s="60">
        <f t="shared" si="41"/>
        <v>0</v>
      </c>
      <c r="K226" s="60">
        <f>C226-I226</f>
        <v>0</v>
      </c>
      <c r="L226" s="62"/>
    </row>
    <row r="227" spans="1:12" ht="11.25" customHeight="1" x14ac:dyDescent="0.2">
      <c r="A227" s="122" t="s">
        <v>335</v>
      </c>
      <c r="B227" s="97"/>
      <c r="C227" s="62"/>
      <c r="D227" s="62"/>
      <c r="E227" s="62"/>
      <c r="F227" s="62">
        <f t="shared" si="40"/>
        <v>0</v>
      </c>
      <c r="G227" s="62">
        <f>C227-E227</f>
        <v>0</v>
      </c>
      <c r="H227" s="62"/>
      <c r="I227" s="62"/>
      <c r="J227" s="60">
        <f t="shared" si="41"/>
        <v>0</v>
      </c>
      <c r="K227" s="60">
        <f>C227-I227</f>
        <v>0</v>
      </c>
      <c r="L227" s="62"/>
    </row>
    <row r="228" spans="1:12" ht="11.25" customHeight="1" x14ac:dyDescent="0.2">
      <c r="A228" s="122" t="s">
        <v>329</v>
      </c>
      <c r="B228" s="97"/>
      <c r="C228" s="62"/>
      <c r="D228" s="62"/>
      <c r="E228" s="62"/>
      <c r="F228" s="62">
        <f t="shared" si="40"/>
        <v>0</v>
      </c>
      <c r="G228" s="62">
        <f>C228-E228</f>
        <v>0</v>
      </c>
      <c r="H228" s="62"/>
      <c r="I228" s="62"/>
      <c r="J228" s="62">
        <f t="shared" si="41"/>
        <v>0</v>
      </c>
      <c r="K228" s="60">
        <f>C228-I228</f>
        <v>0</v>
      </c>
      <c r="L228" s="62"/>
    </row>
    <row r="229" spans="1:12" ht="11.25" customHeight="1" x14ac:dyDescent="0.2">
      <c r="A229" s="74" t="s">
        <v>224</v>
      </c>
      <c r="B229" s="62">
        <f>SUM(B230:B233)</f>
        <v>0</v>
      </c>
      <c r="C229" s="62">
        <f>SUM(C230:C233)</f>
        <v>0</v>
      </c>
      <c r="D229" s="62">
        <f>SUM(D230:D233)</f>
        <v>0</v>
      </c>
      <c r="E229" s="62">
        <f>SUM(E230:E233)</f>
        <v>0</v>
      </c>
      <c r="F229" s="62">
        <f t="shared" si="40"/>
        <v>0</v>
      </c>
      <c r="G229" s="62">
        <f>SUM(G230:G233)</f>
        <v>0</v>
      </c>
      <c r="H229" s="62">
        <f>SUM(H230:H233)</f>
        <v>0</v>
      </c>
      <c r="I229" s="62">
        <f>SUM(I230:I233)</f>
        <v>0</v>
      </c>
      <c r="J229" s="62">
        <f t="shared" si="41"/>
        <v>0</v>
      </c>
      <c r="K229" s="60">
        <f>SUM(K230:K233)</f>
        <v>0</v>
      </c>
      <c r="L229" s="62">
        <f>SUM(L230:L233)</f>
        <v>0</v>
      </c>
    </row>
    <row r="230" spans="1:12" ht="11.25" customHeight="1" x14ac:dyDescent="0.2">
      <c r="A230" s="122" t="s">
        <v>330</v>
      </c>
      <c r="B230" s="62"/>
      <c r="C230" s="62"/>
      <c r="D230" s="62"/>
      <c r="E230" s="62"/>
      <c r="F230" s="62">
        <f t="shared" si="40"/>
        <v>0</v>
      </c>
      <c r="G230" s="62">
        <f>C230-E230</f>
        <v>0</v>
      </c>
      <c r="H230" s="62"/>
      <c r="I230" s="62"/>
      <c r="J230" s="62">
        <f t="shared" si="41"/>
        <v>0</v>
      </c>
      <c r="K230" s="60">
        <f>C230-I230</f>
        <v>0</v>
      </c>
      <c r="L230" s="62"/>
    </row>
    <row r="231" spans="1:12" ht="11.25" customHeight="1" x14ac:dyDescent="0.2">
      <c r="A231" s="122" t="s">
        <v>331</v>
      </c>
      <c r="B231" s="62"/>
      <c r="C231" s="62"/>
      <c r="D231" s="62"/>
      <c r="E231" s="62"/>
      <c r="F231" s="62">
        <f t="shared" si="40"/>
        <v>0</v>
      </c>
      <c r="G231" s="62">
        <f>C231-E231</f>
        <v>0</v>
      </c>
      <c r="H231" s="62"/>
      <c r="I231" s="62"/>
      <c r="J231" s="62">
        <f t="shared" si="41"/>
        <v>0</v>
      </c>
      <c r="K231" s="60">
        <f>C231-I231</f>
        <v>0</v>
      </c>
      <c r="L231" s="62"/>
    </row>
    <row r="232" spans="1:12" ht="11.25" customHeight="1" x14ac:dyDescent="0.2">
      <c r="A232" s="122" t="s">
        <v>335</v>
      </c>
      <c r="B232" s="62"/>
      <c r="C232" s="62"/>
      <c r="D232" s="62"/>
      <c r="E232" s="62"/>
      <c r="F232" s="62">
        <f t="shared" si="40"/>
        <v>0</v>
      </c>
      <c r="G232" s="62">
        <f>C232-E232</f>
        <v>0</v>
      </c>
      <c r="H232" s="62"/>
      <c r="I232" s="62"/>
      <c r="J232" s="62">
        <f t="shared" si="41"/>
        <v>0</v>
      </c>
      <c r="K232" s="60">
        <f>C232-I232</f>
        <v>0</v>
      </c>
      <c r="L232" s="62"/>
    </row>
    <row r="233" spans="1:12" ht="11.25" customHeight="1" x14ac:dyDescent="0.2">
      <c r="A233" s="122" t="s">
        <v>329</v>
      </c>
      <c r="B233" s="62"/>
      <c r="C233" s="62"/>
      <c r="D233" s="62"/>
      <c r="E233" s="62"/>
      <c r="F233" s="62">
        <f t="shared" si="40"/>
        <v>0</v>
      </c>
      <c r="G233" s="62">
        <f>C233-E233</f>
        <v>0</v>
      </c>
      <c r="H233" s="62"/>
      <c r="I233" s="62"/>
      <c r="J233" s="62">
        <f t="shared" si="41"/>
        <v>0</v>
      </c>
      <c r="K233" s="60">
        <f>C233-I233</f>
        <v>0</v>
      </c>
      <c r="L233" s="62"/>
    </row>
    <row r="234" spans="1:12" ht="11.25" customHeight="1" x14ac:dyDescent="0.2">
      <c r="A234" s="74" t="s">
        <v>225</v>
      </c>
      <c r="B234" s="62">
        <f>SUM(B235:B238)</f>
        <v>0</v>
      </c>
      <c r="C234" s="62">
        <f>SUM(C235:C238)</f>
        <v>0</v>
      </c>
      <c r="D234" s="62">
        <f>SUM(D235:D238)</f>
        <v>0</v>
      </c>
      <c r="E234" s="62">
        <f>SUM(E235:E238)</f>
        <v>0</v>
      </c>
      <c r="F234" s="62">
        <f t="shared" si="40"/>
        <v>0</v>
      </c>
      <c r="G234" s="62">
        <f>SUM(G235:G238)</f>
        <v>0</v>
      </c>
      <c r="H234" s="62">
        <f>SUM(H235:H238)</f>
        <v>0</v>
      </c>
      <c r="I234" s="62">
        <f>SUM(I235:I238)</f>
        <v>0</v>
      </c>
      <c r="J234" s="62">
        <f t="shared" si="41"/>
        <v>0</v>
      </c>
      <c r="K234" s="60">
        <f>SUM(K235:K238)</f>
        <v>0</v>
      </c>
      <c r="L234" s="62">
        <f>SUM(L235:L238)</f>
        <v>0</v>
      </c>
    </row>
    <row r="235" spans="1:12" ht="11.25" customHeight="1" x14ac:dyDescent="0.2">
      <c r="A235" s="122" t="s">
        <v>332</v>
      </c>
      <c r="B235" s="62"/>
      <c r="C235" s="62"/>
      <c r="D235" s="62"/>
      <c r="E235" s="62"/>
      <c r="F235" s="62">
        <f t="shared" si="40"/>
        <v>0</v>
      </c>
      <c r="G235" s="62">
        <f>C235-E235</f>
        <v>0</v>
      </c>
      <c r="H235" s="62"/>
      <c r="I235" s="62"/>
      <c r="J235" s="62">
        <f t="shared" si="41"/>
        <v>0</v>
      </c>
      <c r="K235" s="60">
        <f>C235-I235</f>
        <v>0</v>
      </c>
      <c r="L235" s="62"/>
    </row>
    <row r="236" spans="1:12" ht="11.25" customHeight="1" x14ac:dyDescent="0.2">
      <c r="A236" s="122" t="s">
        <v>333</v>
      </c>
      <c r="B236" s="62"/>
      <c r="C236" s="62"/>
      <c r="D236" s="62"/>
      <c r="E236" s="62"/>
      <c r="F236" s="62">
        <f t="shared" si="40"/>
        <v>0</v>
      </c>
      <c r="G236" s="62">
        <f>C236-E236</f>
        <v>0</v>
      </c>
      <c r="H236" s="62"/>
      <c r="I236" s="62"/>
      <c r="J236" s="62">
        <f t="shared" si="41"/>
        <v>0</v>
      </c>
      <c r="K236" s="60">
        <f>C236-I236</f>
        <v>0</v>
      </c>
      <c r="L236" s="62"/>
    </row>
    <row r="237" spans="1:12" ht="11.25" customHeight="1" x14ac:dyDescent="0.2">
      <c r="A237" s="122" t="s">
        <v>335</v>
      </c>
      <c r="B237" s="62"/>
      <c r="C237" s="62"/>
      <c r="D237" s="62"/>
      <c r="E237" s="62"/>
      <c r="F237" s="62">
        <f t="shared" si="40"/>
        <v>0</v>
      </c>
      <c r="G237" s="62">
        <f>C237-E237</f>
        <v>0</v>
      </c>
      <c r="H237" s="62"/>
      <c r="I237" s="62"/>
      <c r="J237" s="62">
        <f t="shared" si="41"/>
        <v>0</v>
      </c>
      <c r="K237" s="60">
        <f>C237-I237</f>
        <v>0</v>
      </c>
      <c r="L237" s="62"/>
    </row>
    <row r="238" spans="1:12" ht="11.25" customHeight="1" x14ac:dyDescent="0.2">
      <c r="A238" s="122" t="s">
        <v>329</v>
      </c>
      <c r="B238" s="62"/>
      <c r="C238" s="62"/>
      <c r="D238" s="62"/>
      <c r="E238" s="62"/>
      <c r="F238" s="62">
        <f t="shared" si="40"/>
        <v>0</v>
      </c>
      <c r="G238" s="62">
        <f>C238-E238</f>
        <v>0</v>
      </c>
      <c r="H238" s="62"/>
      <c r="I238" s="62"/>
      <c r="J238" s="62">
        <f t="shared" si="41"/>
        <v>0</v>
      </c>
      <c r="K238" s="60">
        <f>C238-I238</f>
        <v>0</v>
      </c>
      <c r="L238" s="62"/>
    </row>
    <row r="239" spans="1:12" ht="11.25" customHeight="1" x14ac:dyDescent="0.2">
      <c r="A239" s="74" t="s">
        <v>233</v>
      </c>
      <c r="B239" s="62">
        <f>SUM(B240:B251)</f>
        <v>15662000</v>
      </c>
      <c r="C239" s="62">
        <f>SUM(C240:C251)</f>
        <v>13662000</v>
      </c>
      <c r="D239" s="62">
        <f>SUM(D240:D251)</f>
        <v>2144367.0499999998</v>
      </c>
      <c r="E239" s="62">
        <f>SUM(E240:E251)</f>
        <v>6904849.7000000002</v>
      </c>
      <c r="F239" s="62">
        <f t="shared" si="40"/>
        <v>0.39011719333274986</v>
      </c>
      <c r="G239" s="62">
        <f>SUM(G240:G251)</f>
        <v>6757150.2999999998</v>
      </c>
      <c r="H239" s="62">
        <f>SUM(H240:H251)</f>
        <v>2175856.98</v>
      </c>
      <c r="I239" s="62">
        <f>SUM(I240:I251)</f>
        <v>6788253.1299999999</v>
      </c>
      <c r="J239" s="62">
        <f t="shared" si="41"/>
        <v>0.5570594953100646</v>
      </c>
      <c r="K239" s="60">
        <f>SUM(K240:K251)</f>
        <v>6873746.8700000001</v>
      </c>
      <c r="L239" s="62">
        <f>SUM(L240:L251)</f>
        <v>0</v>
      </c>
    </row>
    <row r="240" spans="1:12" ht="11.25" customHeight="1" x14ac:dyDescent="0.2">
      <c r="A240" s="122" t="s">
        <v>334</v>
      </c>
      <c r="B240" s="62"/>
      <c r="C240" s="62"/>
      <c r="D240" s="62"/>
      <c r="E240" s="62"/>
      <c r="F240" s="62">
        <f t="shared" si="40"/>
        <v>0</v>
      </c>
      <c r="G240" s="62">
        <f t="shared" ref="G240:G251" si="42">C240-E240</f>
        <v>0</v>
      </c>
      <c r="H240" s="62"/>
      <c r="I240" s="62"/>
      <c r="J240" s="62">
        <f t="shared" si="41"/>
        <v>0</v>
      </c>
      <c r="K240" s="60">
        <f t="shared" ref="K240:K251" si="43">C240-I240</f>
        <v>0</v>
      </c>
      <c r="L240" s="62"/>
    </row>
    <row r="241" spans="1:12" ht="11.25" customHeight="1" x14ac:dyDescent="0.2">
      <c r="A241" s="122" t="s">
        <v>335</v>
      </c>
      <c r="B241" s="62">
        <v>9408000</v>
      </c>
      <c r="C241" s="62">
        <v>7408000</v>
      </c>
      <c r="D241" s="62">
        <v>1163451.8500000001</v>
      </c>
      <c r="E241" s="62">
        <v>4119553.77</v>
      </c>
      <c r="F241" s="62">
        <f t="shared" si="40"/>
        <v>0.23275072222582169</v>
      </c>
      <c r="G241" s="62">
        <f t="shared" si="42"/>
        <v>3288446.23</v>
      </c>
      <c r="H241" s="62">
        <v>1194941.78</v>
      </c>
      <c r="I241" s="62">
        <v>4002957.2</v>
      </c>
      <c r="J241" s="62">
        <f t="shared" si="41"/>
        <v>0.32849177466954443</v>
      </c>
      <c r="K241" s="60">
        <f t="shared" si="43"/>
        <v>3405042.8</v>
      </c>
      <c r="L241" s="62"/>
    </row>
    <row r="242" spans="1:12" ht="11.25" customHeight="1" x14ac:dyDescent="0.2">
      <c r="A242" s="122" t="s">
        <v>336</v>
      </c>
      <c r="B242" s="62">
        <v>2622000</v>
      </c>
      <c r="C242" s="62">
        <v>2622000</v>
      </c>
      <c r="D242" s="62">
        <v>420797.88</v>
      </c>
      <c r="E242" s="62">
        <v>1162257</v>
      </c>
      <c r="F242" s="62">
        <f t="shared" si="40"/>
        <v>6.5666373414520779E-2</v>
      </c>
      <c r="G242" s="62">
        <f t="shared" si="42"/>
        <v>1459743</v>
      </c>
      <c r="H242" s="62">
        <v>420797.88</v>
      </c>
      <c r="I242" s="62">
        <v>1162257</v>
      </c>
      <c r="J242" s="62">
        <f t="shared" si="41"/>
        <v>9.5377453586588612E-2</v>
      </c>
      <c r="K242" s="60">
        <f t="shared" si="43"/>
        <v>1459743</v>
      </c>
      <c r="L242" s="62"/>
    </row>
    <row r="243" spans="1:12" ht="11.25" customHeight="1" x14ac:dyDescent="0.2">
      <c r="A243" s="122" t="s">
        <v>337</v>
      </c>
      <c r="B243" s="62">
        <v>409000</v>
      </c>
      <c r="C243" s="62">
        <v>409000</v>
      </c>
      <c r="D243" s="62">
        <v>84899.16</v>
      </c>
      <c r="E243" s="62">
        <v>221055.61</v>
      </c>
      <c r="F243" s="62">
        <f t="shared" si="40"/>
        <v>1.248942379493922E-2</v>
      </c>
      <c r="G243" s="62">
        <f t="shared" si="42"/>
        <v>187944.39</v>
      </c>
      <c r="H243" s="62">
        <v>84899.16</v>
      </c>
      <c r="I243" s="62">
        <v>221055.61</v>
      </c>
      <c r="J243" s="62">
        <f t="shared" si="41"/>
        <v>1.8140326264182563E-2</v>
      </c>
      <c r="K243" s="60">
        <f t="shared" si="43"/>
        <v>187944.39</v>
      </c>
      <c r="L243" s="62"/>
    </row>
    <row r="244" spans="1:12" ht="11.25" customHeight="1" x14ac:dyDescent="0.2">
      <c r="A244" s="122" t="s">
        <v>338</v>
      </c>
      <c r="B244" s="62"/>
      <c r="C244" s="62"/>
      <c r="D244" s="62"/>
      <c r="E244" s="62"/>
      <c r="F244" s="62">
        <f t="shared" si="40"/>
        <v>0</v>
      </c>
      <c r="G244" s="62">
        <f t="shared" si="42"/>
        <v>0</v>
      </c>
      <c r="H244" s="62"/>
      <c r="I244" s="62"/>
      <c r="J244" s="62">
        <f t="shared" si="41"/>
        <v>0</v>
      </c>
      <c r="K244" s="60">
        <f t="shared" si="43"/>
        <v>0</v>
      </c>
      <c r="L244" s="62"/>
    </row>
    <row r="245" spans="1:12" ht="11.25" customHeight="1" x14ac:dyDescent="0.2">
      <c r="A245" s="122" t="s">
        <v>339</v>
      </c>
      <c r="B245" s="62"/>
      <c r="C245" s="62"/>
      <c r="D245" s="62"/>
      <c r="E245" s="62"/>
      <c r="F245" s="62">
        <f t="shared" si="40"/>
        <v>0</v>
      </c>
      <c r="G245" s="62">
        <f t="shared" si="42"/>
        <v>0</v>
      </c>
      <c r="H245" s="62"/>
      <c r="I245" s="62"/>
      <c r="J245" s="62">
        <f t="shared" si="41"/>
        <v>0</v>
      </c>
      <c r="K245" s="60">
        <f t="shared" si="43"/>
        <v>0</v>
      </c>
      <c r="L245" s="62"/>
    </row>
    <row r="246" spans="1:12" ht="11.25" customHeight="1" x14ac:dyDescent="0.2">
      <c r="A246" s="122" t="s">
        <v>340</v>
      </c>
      <c r="B246" s="62">
        <v>2539000</v>
      </c>
      <c r="C246" s="62">
        <v>2539000</v>
      </c>
      <c r="D246" s="62">
        <v>381906</v>
      </c>
      <c r="E246" s="62">
        <v>1116833.8500000001</v>
      </c>
      <c r="F246" s="62">
        <f t="shared" si="40"/>
        <v>6.3100010269739742E-2</v>
      </c>
      <c r="G246" s="62">
        <f t="shared" si="42"/>
        <v>1422166.15</v>
      </c>
      <c r="H246" s="62">
        <v>381906</v>
      </c>
      <c r="I246" s="62">
        <v>1116833.8500000001</v>
      </c>
      <c r="J246" s="62">
        <f t="shared" si="41"/>
        <v>9.1649926558675113E-2</v>
      </c>
      <c r="K246" s="60">
        <f t="shared" si="43"/>
        <v>1422166.15</v>
      </c>
      <c r="L246" s="62"/>
    </row>
    <row r="247" spans="1:12" ht="11.25" customHeight="1" x14ac:dyDescent="0.2">
      <c r="A247" s="122" t="s">
        <v>341</v>
      </c>
      <c r="B247" s="62"/>
      <c r="C247" s="62"/>
      <c r="D247" s="62"/>
      <c r="E247" s="62"/>
      <c r="F247" s="62">
        <f t="shared" si="40"/>
        <v>0</v>
      </c>
      <c r="G247" s="62">
        <f t="shared" si="42"/>
        <v>0</v>
      </c>
      <c r="H247" s="62"/>
      <c r="I247" s="62"/>
      <c r="J247" s="62">
        <f t="shared" si="41"/>
        <v>0</v>
      </c>
      <c r="K247" s="60">
        <f t="shared" si="43"/>
        <v>0</v>
      </c>
      <c r="L247" s="62"/>
    </row>
    <row r="248" spans="1:12" ht="11.25" customHeight="1" x14ac:dyDescent="0.2">
      <c r="A248" s="122" t="s">
        <v>342</v>
      </c>
      <c r="B248" s="62"/>
      <c r="C248" s="62"/>
      <c r="D248" s="62"/>
      <c r="E248" s="62"/>
      <c r="F248" s="62">
        <f t="shared" si="40"/>
        <v>0</v>
      </c>
      <c r="G248" s="62">
        <f t="shared" si="42"/>
        <v>0</v>
      </c>
      <c r="H248" s="62"/>
      <c r="I248" s="62"/>
      <c r="J248" s="62">
        <f t="shared" si="41"/>
        <v>0</v>
      </c>
      <c r="K248" s="60">
        <f t="shared" si="43"/>
        <v>0</v>
      </c>
      <c r="L248" s="62"/>
    </row>
    <row r="249" spans="1:12" ht="11.25" customHeight="1" x14ac:dyDescent="0.2">
      <c r="A249" s="122" t="s">
        <v>343</v>
      </c>
      <c r="B249" s="62"/>
      <c r="C249" s="62"/>
      <c r="D249" s="62"/>
      <c r="E249" s="62"/>
      <c r="F249" s="62">
        <f t="shared" si="40"/>
        <v>0</v>
      </c>
      <c r="G249" s="62">
        <f t="shared" si="42"/>
        <v>0</v>
      </c>
      <c r="H249" s="62"/>
      <c r="I249" s="62"/>
      <c r="J249" s="62">
        <f t="shared" si="41"/>
        <v>0</v>
      </c>
      <c r="K249" s="60">
        <f t="shared" si="43"/>
        <v>0</v>
      </c>
      <c r="L249" s="62"/>
    </row>
    <row r="250" spans="1:12" ht="11.25" customHeight="1" x14ac:dyDescent="0.2">
      <c r="A250" s="122" t="s">
        <v>344</v>
      </c>
      <c r="B250" s="62">
        <v>684000</v>
      </c>
      <c r="C250" s="62">
        <v>684000</v>
      </c>
      <c r="D250" s="62">
        <v>93312.16</v>
      </c>
      <c r="E250" s="62">
        <v>285149.46999999997</v>
      </c>
      <c r="F250" s="62">
        <f t="shared" si="40"/>
        <v>1.6110663627728367E-2</v>
      </c>
      <c r="G250" s="62">
        <f t="shared" si="42"/>
        <v>398850.53</v>
      </c>
      <c r="H250" s="62">
        <v>93312.16</v>
      </c>
      <c r="I250" s="62">
        <v>285149.46999999997</v>
      </c>
      <c r="J250" s="62">
        <f t="shared" si="41"/>
        <v>2.3400014231073969E-2</v>
      </c>
      <c r="K250" s="60">
        <f t="shared" si="43"/>
        <v>398850.53</v>
      </c>
      <c r="L250" s="62"/>
    </row>
    <row r="251" spans="1:12" ht="11.25" customHeight="1" x14ac:dyDescent="0.2">
      <c r="A251" s="122" t="s">
        <v>329</v>
      </c>
      <c r="B251" s="62"/>
      <c r="C251" s="62"/>
      <c r="D251" s="62"/>
      <c r="E251" s="62"/>
      <c r="F251" s="62">
        <f t="shared" si="40"/>
        <v>0</v>
      </c>
      <c r="G251" s="62">
        <f t="shared" si="42"/>
        <v>0</v>
      </c>
      <c r="H251" s="62"/>
      <c r="I251" s="62"/>
      <c r="J251" s="62">
        <f t="shared" si="41"/>
        <v>0</v>
      </c>
      <c r="K251" s="60">
        <f t="shared" si="43"/>
        <v>0</v>
      </c>
      <c r="L251" s="62"/>
    </row>
    <row r="252" spans="1:12" ht="11.25" customHeight="1" x14ac:dyDescent="0.2">
      <c r="A252" s="74" t="s">
        <v>234</v>
      </c>
      <c r="B252" s="62">
        <f>SUM(B253:B257)</f>
        <v>0</v>
      </c>
      <c r="C252" s="62">
        <f>SUM(C253:C257)</f>
        <v>0</v>
      </c>
      <c r="D252" s="62">
        <f>SUM(D253:D257)</f>
        <v>0</v>
      </c>
      <c r="E252" s="62">
        <f>SUM(E253:E257)</f>
        <v>0</v>
      </c>
      <c r="F252" s="62">
        <f t="shared" si="40"/>
        <v>0</v>
      </c>
      <c r="G252" s="62">
        <f>SUM(G253:G257)</f>
        <v>0</v>
      </c>
      <c r="H252" s="62">
        <f>SUM(H253:H257)</f>
        <v>0</v>
      </c>
      <c r="I252" s="62">
        <f>SUM(I253:I257)</f>
        <v>0</v>
      </c>
      <c r="J252" s="62">
        <f t="shared" si="41"/>
        <v>0</v>
      </c>
      <c r="K252" s="60">
        <f>SUM(K253:K257)</f>
        <v>0</v>
      </c>
      <c r="L252" s="62">
        <f>SUM(L253:L257)</f>
        <v>0</v>
      </c>
    </row>
    <row r="253" spans="1:12" ht="11.25" customHeight="1" x14ac:dyDescent="0.2">
      <c r="A253" s="122" t="s">
        <v>345</v>
      </c>
      <c r="B253" s="62"/>
      <c r="C253" s="62"/>
      <c r="D253" s="62"/>
      <c r="E253" s="62"/>
      <c r="F253" s="62">
        <f t="shared" si="40"/>
        <v>0</v>
      </c>
      <c r="G253" s="62">
        <f>C253-E253</f>
        <v>0</v>
      </c>
      <c r="H253" s="62"/>
      <c r="I253" s="62"/>
      <c r="J253" s="62">
        <f t="shared" si="41"/>
        <v>0</v>
      </c>
      <c r="K253" s="60">
        <f>C253-I253</f>
        <v>0</v>
      </c>
      <c r="L253" s="62"/>
    </row>
    <row r="254" spans="1:12" ht="11.25" customHeight="1" x14ac:dyDescent="0.2">
      <c r="A254" s="122" t="s">
        <v>346</v>
      </c>
      <c r="B254" s="62"/>
      <c r="C254" s="62"/>
      <c r="D254" s="62"/>
      <c r="E254" s="62"/>
      <c r="F254" s="62">
        <f t="shared" si="40"/>
        <v>0</v>
      </c>
      <c r="G254" s="62">
        <f>C254-E254</f>
        <v>0</v>
      </c>
      <c r="H254" s="62"/>
      <c r="I254" s="62"/>
      <c r="J254" s="62">
        <f t="shared" si="41"/>
        <v>0</v>
      </c>
      <c r="K254" s="60">
        <f>C254-I254</f>
        <v>0</v>
      </c>
      <c r="L254" s="62"/>
    </row>
    <row r="255" spans="1:12" ht="11.25" customHeight="1" x14ac:dyDescent="0.2">
      <c r="A255" s="122" t="s">
        <v>347</v>
      </c>
      <c r="B255" s="62"/>
      <c r="C255" s="62"/>
      <c r="D255" s="62"/>
      <c r="E255" s="62"/>
      <c r="F255" s="62">
        <f t="shared" ref="F255:F286" si="44">IF($E$215&gt;0,E255/$E$215,0)*100</f>
        <v>0</v>
      </c>
      <c r="G255" s="62">
        <f>C255-E255</f>
        <v>0</v>
      </c>
      <c r="H255" s="62"/>
      <c r="I255" s="62"/>
      <c r="J255" s="62">
        <f t="shared" ref="J255:J286" si="45">IF($I$215&gt;0,I255/$I$215,0)*100</f>
        <v>0</v>
      </c>
      <c r="K255" s="60">
        <f>C255-I255</f>
        <v>0</v>
      </c>
      <c r="L255" s="62"/>
    </row>
    <row r="256" spans="1:12" ht="11.25" customHeight="1" x14ac:dyDescent="0.2">
      <c r="A256" s="122" t="s">
        <v>335</v>
      </c>
      <c r="B256" s="62"/>
      <c r="C256" s="62"/>
      <c r="D256" s="62"/>
      <c r="E256" s="62"/>
      <c r="F256" s="62">
        <f t="shared" si="44"/>
        <v>0</v>
      </c>
      <c r="G256" s="62">
        <f>C256-E256</f>
        <v>0</v>
      </c>
      <c r="H256" s="62"/>
      <c r="I256" s="62"/>
      <c r="J256" s="62">
        <f t="shared" si="45"/>
        <v>0</v>
      </c>
      <c r="K256" s="60">
        <f>C256-I256</f>
        <v>0</v>
      </c>
      <c r="L256" s="62"/>
    </row>
    <row r="257" spans="1:12" ht="11.25" customHeight="1" x14ac:dyDescent="0.2">
      <c r="A257" s="122" t="s">
        <v>329</v>
      </c>
      <c r="B257" s="62"/>
      <c r="C257" s="62"/>
      <c r="D257" s="62"/>
      <c r="E257" s="62"/>
      <c r="F257" s="62">
        <f t="shared" si="44"/>
        <v>0</v>
      </c>
      <c r="G257" s="62">
        <f>C257-E257</f>
        <v>0</v>
      </c>
      <c r="H257" s="62"/>
      <c r="I257" s="62"/>
      <c r="J257" s="62">
        <f t="shared" si="45"/>
        <v>0</v>
      </c>
      <c r="K257" s="60">
        <f>C257-I257</f>
        <v>0</v>
      </c>
      <c r="L257" s="62"/>
    </row>
    <row r="258" spans="1:12" ht="11.25" customHeight="1" x14ac:dyDescent="0.2">
      <c r="A258" s="74" t="s">
        <v>235</v>
      </c>
      <c r="B258" s="62">
        <f>SUM(B259:B263)</f>
        <v>15065000</v>
      </c>
      <c r="C258" s="62">
        <f>SUM(C259:C263)</f>
        <v>15065000</v>
      </c>
      <c r="D258" s="62">
        <f>SUM(D259:D263)</f>
        <v>2149126.7799999998</v>
      </c>
      <c r="E258" s="62">
        <f>SUM(E259:E263)</f>
        <v>6256696.9299999997</v>
      </c>
      <c r="F258" s="62">
        <f t="shared" si="44"/>
        <v>0.35349720151985814</v>
      </c>
      <c r="G258" s="62">
        <f>SUM(G259:G263)</f>
        <v>8808303.0700000003</v>
      </c>
      <c r="H258" s="62">
        <f>SUM(H259:H263)</f>
        <v>2149126.7799999998</v>
      </c>
      <c r="I258" s="62">
        <f>SUM(I259:I263)</f>
        <v>6256696.9299999997</v>
      </c>
      <c r="J258" s="62">
        <f t="shared" si="45"/>
        <v>0.51343878423311395</v>
      </c>
      <c r="K258" s="60">
        <f>SUM(K259:K263)</f>
        <v>8808303.0700000003</v>
      </c>
      <c r="L258" s="62">
        <f>SUM(L259:L263)</f>
        <v>0</v>
      </c>
    </row>
    <row r="259" spans="1:12" ht="11.25" customHeight="1" x14ac:dyDescent="0.2">
      <c r="A259" s="122" t="s">
        <v>348</v>
      </c>
      <c r="B259" s="62">
        <v>15065000</v>
      </c>
      <c r="C259" s="62">
        <v>15065000</v>
      </c>
      <c r="D259" s="62">
        <v>2149126.7799999998</v>
      </c>
      <c r="E259" s="62">
        <v>6256696.9299999997</v>
      </c>
      <c r="F259" s="62">
        <f t="shared" si="44"/>
        <v>0.35349720151985814</v>
      </c>
      <c r="G259" s="62">
        <f>C259-E259</f>
        <v>8808303.0700000003</v>
      </c>
      <c r="H259" s="62">
        <v>2149126.7799999998</v>
      </c>
      <c r="I259" s="62">
        <v>6256696.9299999997</v>
      </c>
      <c r="J259" s="62">
        <f t="shared" si="45"/>
        <v>0.51343878423311395</v>
      </c>
      <c r="K259" s="60">
        <f>C259-I259</f>
        <v>8808303.0700000003</v>
      </c>
      <c r="L259" s="62"/>
    </row>
    <row r="260" spans="1:12" ht="11.25" customHeight="1" x14ac:dyDescent="0.2">
      <c r="A260" s="122" t="s">
        <v>349</v>
      </c>
      <c r="B260" s="62"/>
      <c r="C260" s="62"/>
      <c r="D260" s="62"/>
      <c r="E260" s="62"/>
      <c r="F260" s="62">
        <f t="shared" si="44"/>
        <v>0</v>
      </c>
      <c r="G260" s="62">
        <f>C260-E260</f>
        <v>0</v>
      </c>
      <c r="H260" s="62"/>
      <c r="I260" s="62"/>
      <c r="J260" s="62">
        <f t="shared" si="45"/>
        <v>0</v>
      </c>
      <c r="K260" s="60">
        <f>C260-I260</f>
        <v>0</v>
      </c>
      <c r="L260" s="62"/>
    </row>
    <row r="261" spans="1:12" ht="11.25" customHeight="1" x14ac:dyDescent="0.2">
      <c r="A261" s="122" t="s">
        <v>350</v>
      </c>
      <c r="B261" s="62"/>
      <c r="C261" s="62"/>
      <c r="D261" s="62"/>
      <c r="E261" s="62"/>
      <c r="F261" s="62">
        <f t="shared" si="44"/>
        <v>0</v>
      </c>
      <c r="G261" s="62">
        <f>C261-E261</f>
        <v>0</v>
      </c>
      <c r="H261" s="62"/>
      <c r="I261" s="62"/>
      <c r="J261" s="62">
        <f t="shared" si="45"/>
        <v>0</v>
      </c>
      <c r="K261" s="60">
        <f>C261-I261</f>
        <v>0</v>
      </c>
      <c r="L261" s="62"/>
    </row>
    <row r="262" spans="1:12" ht="11.25" customHeight="1" x14ac:dyDescent="0.2">
      <c r="A262" s="122" t="s">
        <v>335</v>
      </c>
      <c r="B262" s="62"/>
      <c r="C262" s="62"/>
      <c r="D262" s="62"/>
      <c r="E262" s="62"/>
      <c r="F262" s="62">
        <f t="shared" si="44"/>
        <v>0</v>
      </c>
      <c r="G262" s="62">
        <f>C262-E262</f>
        <v>0</v>
      </c>
      <c r="H262" s="62"/>
      <c r="I262" s="62"/>
      <c r="J262" s="62">
        <f t="shared" si="45"/>
        <v>0</v>
      </c>
      <c r="K262" s="60">
        <f>C262-I262</f>
        <v>0</v>
      </c>
      <c r="L262" s="62"/>
    </row>
    <row r="263" spans="1:12" ht="11.25" customHeight="1" x14ac:dyDescent="0.2">
      <c r="A263" s="122" t="s">
        <v>329</v>
      </c>
      <c r="B263" s="62"/>
      <c r="C263" s="62"/>
      <c r="D263" s="62"/>
      <c r="E263" s="62"/>
      <c r="F263" s="62">
        <f t="shared" si="44"/>
        <v>0</v>
      </c>
      <c r="G263" s="62">
        <f>C263-E263</f>
        <v>0</v>
      </c>
      <c r="H263" s="62"/>
      <c r="I263" s="62"/>
      <c r="J263" s="62">
        <f t="shared" si="45"/>
        <v>0</v>
      </c>
      <c r="K263" s="60">
        <f>C263-I263</f>
        <v>0</v>
      </c>
      <c r="L263" s="62"/>
    </row>
    <row r="264" spans="1:12" ht="11.25" customHeight="1" x14ac:dyDescent="0.2">
      <c r="A264" s="74" t="s">
        <v>236</v>
      </c>
      <c r="B264" s="62">
        <f>SUM(B265:B268)</f>
        <v>0</v>
      </c>
      <c r="C264" s="62">
        <f>SUM(C265:C268)</f>
        <v>0</v>
      </c>
      <c r="D264" s="62">
        <f>SUM(D265:D268)</f>
        <v>0</v>
      </c>
      <c r="E264" s="62">
        <f>SUM(E265:E268)</f>
        <v>0</v>
      </c>
      <c r="F264" s="62">
        <f t="shared" si="44"/>
        <v>0</v>
      </c>
      <c r="G264" s="62">
        <f>SUM(G265:G268)</f>
        <v>0</v>
      </c>
      <c r="H264" s="62">
        <f>SUM(H265:H268)</f>
        <v>0</v>
      </c>
      <c r="I264" s="62">
        <f>SUM(I265:I268)</f>
        <v>0</v>
      </c>
      <c r="J264" s="62">
        <f t="shared" si="45"/>
        <v>0</v>
      </c>
      <c r="K264" s="60">
        <f>SUM(K265:K268)</f>
        <v>0</v>
      </c>
      <c r="L264" s="62">
        <f>SUM(L265:L268)</f>
        <v>0</v>
      </c>
    </row>
    <row r="265" spans="1:12" ht="11.25" customHeight="1" x14ac:dyDescent="0.2">
      <c r="A265" s="122" t="s">
        <v>351</v>
      </c>
      <c r="B265" s="62"/>
      <c r="C265" s="62"/>
      <c r="D265" s="62"/>
      <c r="E265" s="62"/>
      <c r="F265" s="62">
        <f t="shared" si="44"/>
        <v>0</v>
      </c>
      <c r="G265" s="62">
        <f>C265-E265</f>
        <v>0</v>
      </c>
      <c r="H265" s="62"/>
      <c r="I265" s="62"/>
      <c r="J265" s="62">
        <f t="shared" si="45"/>
        <v>0</v>
      </c>
      <c r="K265" s="60">
        <f>C265-I265</f>
        <v>0</v>
      </c>
      <c r="L265" s="62"/>
    </row>
    <row r="266" spans="1:12" ht="11.25" customHeight="1" x14ac:dyDescent="0.2">
      <c r="A266" s="122" t="s">
        <v>352</v>
      </c>
      <c r="B266" s="62"/>
      <c r="C266" s="62"/>
      <c r="D266" s="62"/>
      <c r="E266" s="62"/>
      <c r="F266" s="62">
        <f t="shared" si="44"/>
        <v>0</v>
      </c>
      <c r="G266" s="62">
        <f>C266-E266</f>
        <v>0</v>
      </c>
      <c r="H266" s="62"/>
      <c r="I266" s="62"/>
      <c r="J266" s="62">
        <f t="shared" si="45"/>
        <v>0</v>
      </c>
      <c r="K266" s="60">
        <f>C266-I266</f>
        <v>0</v>
      </c>
      <c r="L266" s="62"/>
    </row>
    <row r="267" spans="1:12" ht="11.25" customHeight="1" x14ac:dyDescent="0.2">
      <c r="A267" s="122" t="s">
        <v>335</v>
      </c>
      <c r="B267" s="62"/>
      <c r="C267" s="62"/>
      <c r="D267" s="62"/>
      <c r="E267" s="62"/>
      <c r="F267" s="62">
        <f t="shared" si="44"/>
        <v>0</v>
      </c>
      <c r="G267" s="62">
        <f>C267-E267</f>
        <v>0</v>
      </c>
      <c r="H267" s="62"/>
      <c r="I267" s="62"/>
      <c r="J267" s="62">
        <f t="shared" si="45"/>
        <v>0</v>
      </c>
      <c r="K267" s="60">
        <f>C267-I267</f>
        <v>0</v>
      </c>
      <c r="L267" s="62"/>
    </row>
    <row r="268" spans="1:12" ht="11.25" customHeight="1" x14ac:dyDescent="0.2">
      <c r="A268" s="122" t="s">
        <v>329</v>
      </c>
      <c r="B268" s="62"/>
      <c r="C268" s="62"/>
      <c r="D268" s="62"/>
      <c r="E268" s="62"/>
      <c r="F268" s="62">
        <f t="shared" si="44"/>
        <v>0</v>
      </c>
      <c r="G268" s="62">
        <f>C268-E268</f>
        <v>0</v>
      </c>
      <c r="H268" s="62"/>
      <c r="I268" s="62"/>
      <c r="J268" s="62">
        <f t="shared" si="45"/>
        <v>0</v>
      </c>
      <c r="K268" s="60">
        <f>C268-I268</f>
        <v>0</v>
      </c>
      <c r="L268" s="62"/>
    </row>
    <row r="269" spans="1:12" ht="11.25" customHeight="1" x14ac:dyDescent="0.2">
      <c r="A269" s="74" t="s">
        <v>237</v>
      </c>
      <c r="B269" s="62">
        <f>SUM(B270:B277)</f>
        <v>5192000</v>
      </c>
      <c r="C269" s="62">
        <f>SUM(C270:C277)</f>
        <v>5192000</v>
      </c>
      <c r="D269" s="62">
        <f>SUM(D270:D277)</f>
        <v>785092.24</v>
      </c>
      <c r="E269" s="62">
        <f>SUM(E270:E277)</f>
        <v>2170943.44</v>
      </c>
      <c r="F269" s="62">
        <f t="shared" si="44"/>
        <v>0.12265616175496838</v>
      </c>
      <c r="G269" s="62">
        <f>SUM(G270:G277)</f>
        <v>3021056.56</v>
      </c>
      <c r="H269" s="62">
        <f>SUM(H270:H277)</f>
        <v>785092.24</v>
      </c>
      <c r="I269" s="62">
        <f>SUM(I270:I277)</f>
        <v>2170943.44</v>
      </c>
      <c r="J269" s="62">
        <f t="shared" si="45"/>
        <v>0.1781525576423364</v>
      </c>
      <c r="K269" s="60">
        <f>SUM(K270:K277)</f>
        <v>3021056.56</v>
      </c>
      <c r="L269" s="62">
        <f>SUM(L270:L277)</f>
        <v>0</v>
      </c>
    </row>
    <row r="270" spans="1:12" ht="11.25" customHeight="1" x14ac:dyDescent="0.2">
      <c r="A270" s="122" t="s">
        <v>353</v>
      </c>
      <c r="B270" s="62"/>
      <c r="C270" s="62"/>
      <c r="D270" s="62"/>
      <c r="E270" s="62"/>
      <c r="F270" s="62">
        <f t="shared" si="44"/>
        <v>0</v>
      </c>
      <c r="G270" s="62">
        <f t="shared" ref="G270:G277" si="46">C270-E270</f>
        <v>0</v>
      </c>
      <c r="H270" s="62"/>
      <c r="I270" s="62"/>
      <c r="J270" s="62">
        <f t="shared" si="45"/>
        <v>0</v>
      </c>
      <c r="K270" s="60">
        <f t="shared" ref="K270:K277" si="47">C270-I270</f>
        <v>0</v>
      </c>
      <c r="L270" s="62"/>
    </row>
    <row r="271" spans="1:12" ht="11.25" customHeight="1" x14ac:dyDescent="0.2">
      <c r="A271" s="122" t="s">
        <v>354</v>
      </c>
      <c r="B271" s="62"/>
      <c r="C271" s="62"/>
      <c r="D271" s="62"/>
      <c r="E271" s="62"/>
      <c r="F271" s="62">
        <f t="shared" si="44"/>
        <v>0</v>
      </c>
      <c r="G271" s="62">
        <f t="shared" si="46"/>
        <v>0</v>
      </c>
      <c r="H271" s="62"/>
      <c r="I271" s="62"/>
      <c r="J271" s="62">
        <f t="shared" si="45"/>
        <v>0</v>
      </c>
      <c r="K271" s="60">
        <f t="shared" si="47"/>
        <v>0</v>
      </c>
      <c r="L271" s="62"/>
    </row>
    <row r="272" spans="1:12" ht="11.25" customHeight="1" x14ac:dyDescent="0.2">
      <c r="A272" s="122" t="s">
        <v>355</v>
      </c>
      <c r="B272" s="62"/>
      <c r="C272" s="62"/>
      <c r="D272" s="62"/>
      <c r="E272" s="62"/>
      <c r="F272" s="62">
        <f t="shared" si="44"/>
        <v>0</v>
      </c>
      <c r="G272" s="62">
        <f t="shared" si="46"/>
        <v>0</v>
      </c>
      <c r="H272" s="62"/>
      <c r="I272" s="62"/>
      <c r="J272" s="62">
        <f t="shared" si="45"/>
        <v>0</v>
      </c>
      <c r="K272" s="60">
        <f t="shared" si="47"/>
        <v>0</v>
      </c>
      <c r="L272" s="62"/>
    </row>
    <row r="273" spans="1:12" ht="11.25" customHeight="1" x14ac:dyDescent="0.2">
      <c r="A273" s="122" t="s">
        <v>356</v>
      </c>
      <c r="B273" s="62">
        <v>265000</v>
      </c>
      <c r="C273" s="62">
        <v>265000</v>
      </c>
      <c r="D273" s="62">
        <v>31211.88</v>
      </c>
      <c r="E273" s="62">
        <v>94823.65</v>
      </c>
      <c r="F273" s="62">
        <f t="shared" si="44"/>
        <v>5.3574426391304357E-3</v>
      </c>
      <c r="G273" s="62">
        <f t="shared" si="46"/>
        <v>170176.35</v>
      </c>
      <c r="H273" s="62">
        <v>31211.88</v>
      </c>
      <c r="I273" s="62">
        <v>94823.65</v>
      </c>
      <c r="J273" s="62">
        <f t="shared" si="45"/>
        <v>7.7814444454074455E-3</v>
      </c>
      <c r="K273" s="60">
        <f t="shared" si="47"/>
        <v>170176.35</v>
      </c>
      <c r="L273" s="62"/>
    </row>
    <row r="274" spans="1:12" ht="11.25" customHeight="1" x14ac:dyDescent="0.2">
      <c r="A274" s="122" t="s">
        <v>1127</v>
      </c>
      <c r="B274" s="62"/>
      <c r="C274" s="62"/>
      <c r="D274" s="62"/>
      <c r="E274" s="62"/>
      <c r="F274" s="62">
        <f t="shared" si="44"/>
        <v>0</v>
      </c>
      <c r="G274" s="62">
        <f t="shared" si="46"/>
        <v>0</v>
      </c>
      <c r="H274" s="62"/>
      <c r="I274" s="62"/>
      <c r="J274" s="62">
        <f t="shared" si="45"/>
        <v>0</v>
      </c>
      <c r="K274" s="60">
        <f t="shared" si="47"/>
        <v>0</v>
      </c>
      <c r="L274" s="62"/>
    </row>
    <row r="275" spans="1:12" ht="11.25" customHeight="1" x14ac:dyDescent="0.2">
      <c r="A275" s="122" t="s">
        <v>1128</v>
      </c>
      <c r="B275" s="62"/>
      <c r="C275" s="62"/>
      <c r="D275" s="62"/>
      <c r="E275" s="62"/>
      <c r="F275" s="62">
        <f t="shared" si="44"/>
        <v>0</v>
      </c>
      <c r="G275" s="62">
        <f t="shared" si="46"/>
        <v>0</v>
      </c>
      <c r="H275" s="62"/>
      <c r="I275" s="62"/>
      <c r="J275" s="62">
        <f t="shared" si="45"/>
        <v>0</v>
      </c>
      <c r="K275" s="60">
        <f t="shared" si="47"/>
        <v>0</v>
      </c>
      <c r="L275" s="62"/>
    </row>
    <row r="276" spans="1:12" ht="11.25" customHeight="1" x14ac:dyDescent="0.2">
      <c r="A276" s="122" t="s">
        <v>335</v>
      </c>
      <c r="B276" s="62">
        <v>4927000</v>
      </c>
      <c r="C276" s="62">
        <v>4927000</v>
      </c>
      <c r="D276" s="62">
        <v>753880.36</v>
      </c>
      <c r="E276" s="62">
        <v>2076119.79</v>
      </c>
      <c r="F276" s="62">
        <f t="shared" si="44"/>
        <v>0.11729871911583796</v>
      </c>
      <c r="G276" s="62">
        <f t="shared" si="46"/>
        <v>2850880.21</v>
      </c>
      <c r="H276" s="62">
        <v>753880.36</v>
      </c>
      <c r="I276" s="62">
        <v>2076119.79</v>
      </c>
      <c r="J276" s="62">
        <f t="shared" si="45"/>
        <v>0.17037111319692899</v>
      </c>
      <c r="K276" s="60">
        <f t="shared" si="47"/>
        <v>2850880.21</v>
      </c>
      <c r="L276" s="62"/>
    </row>
    <row r="277" spans="1:12" ht="11.25" customHeight="1" x14ac:dyDescent="0.2">
      <c r="A277" s="122" t="s">
        <v>329</v>
      </c>
      <c r="B277" s="62"/>
      <c r="C277" s="62"/>
      <c r="D277" s="62"/>
      <c r="E277" s="62"/>
      <c r="F277" s="62">
        <f t="shared" si="44"/>
        <v>0</v>
      </c>
      <c r="G277" s="62">
        <f t="shared" si="46"/>
        <v>0</v>
      </c>
      <c r="H277" s="62"/>
      <c r="I277" s="62"/>
      <c r="J277" s="62">
        <f t="shared" si="45"/>
        <v>0</v>
      </c>
      <c r="K277" s="60">
        <f t="shared" si="47"/>
        <v>0</v>
      </c>
      <c r="L277" s="62"/>
    </row>
    <row r="278" spans="1:12" ht="11.25" customHeight="1" x14ac:dyDescent="0.2">
      <c r="A278" s="74" t="s">
        <v>238</v>
      </c>
      <c r="B278" s="62">
        <f>SUM(B279:B284)</f>
        <v>620000</v>
      </c>
      <c r="C278" s="62">
        <f>SUM(C279:C284)</f>
        <v>620000</v>
      </c>
      <c r="D278" s="62">
        <f>SUM(D279:D284)</f>
        <v>79255.929999999993</v>
      </c>
      <c r="E278" s="62">
        <f>SUM(E279:E284)</f>
        <v>296745.82</v>
      </c>
      <c r="F278" s="62">
        <f t="shared" si="44"/>
        <v>1.6765845957751314E-2</v>
      </c>
      <c r="G278" s="62">
        <f>SUM(G279:G284)</f>
        <v>323254.18</v>
      </c>
      <c r="H278" s="62">
        <f>SUM(H279:H284)</f>
        <v>86273.99</v>
      </c>
      <c r="I278" s="62">
        <f>SUM(I279:I284)</f>
        <v>272800</v>
      </c>
      <c r="J278" s="62">
        <f t="shared" si="45"/>
        <v>2.2386588627490624E-2</v>
      </c>
      <c r="K278" s="60">
        <f>SUM(K279:K284)</f>
        <v>347200</v>
      </c>
      <c r="L278" s="62">
        <f>SUM(L279:L284)</f>
        <v>0</v>
      </c>
    </row>
    <row r="279" spans="1:12" ht="11.25" customHeight="1" x14ac:dyDescent="0.2">
      <c r="A279" s="122" t="s">
        <v>357</v>
      </c>
      <c r="B279" s="62"/>
      <c r="C279" s="62"/>
      <c r="D279" s="62"/>
      <c r="E279" s="62"/>
      <c r="F279" s="62">
        <f t="shared" si="44"/>
        <v>0</v>
      </c>
      <c r="G279" s="62">
        <f t="shared" ref="G279:G284" si="48">C279-E279</f>
        <v>0</v>
      </c>
      <c r="H279" s="62"/>
      <c r="I279" s="62"/>
      <c r="J279" s="62">
        <f t="shared" si="45"/>
        <v>0</v>
      </c>
      <c r="K279" s="60">
        <f t="shared" ref="K279:K284" si="49">C279-I279</f>
        <v>0</v>
      </c>
      <c r="L279" s="62"/>
    </row>
    <row r="280" spans="1:12" ht="11.25" customHeight="1" x14ac:dyDescent="0.2">
      <c r="A280" s="122" t="s">
        <v>358</v>
      </c>
      <c r="B280" s="62">
        <v>620000</v>
      </c>
      <c r="C280" s="62">
        <v>620000</v>
      </c>
      <c r="D280" s="62">
        <v>79255.929999999993</v>
      </c>
      <c r="E280" s="62">
        <v>296745.82</v>
      </c>
      <c r="F280" s="62">
        <f t="shared" si="44"/>
        <v>1.6765845957751314E-2</v>
      </c>
      <c r="G280" s="62">
        <f t="shared" si="48"/>
        <v>323254.18</v>
      </c>
      <c r="H280" s="62">
        <v>86273.99</v>
      </c>
      <c r="I280" s="62">
        <v>272800</v>
      </c>
      <c r="J280" s="62">
        <f t="shared" si="45"/>
        <v>2.2386588627490624E-2</v>
      </c>
      <c r="K280" s="60">
        <f t="shared" si="49"/>
        <v>347200</v>
      </c>
      <c r="L280" s="62"/>
    </row>
    <row r="281" spans="1:12" ht="11.25" customHeight="1" x14ac:dyDescent="0.2">
      <c r="A281" s="122" t="s">
        <v>359</v>
      </c>
      <c r="B281" s="62"/>
      <c r="C281" s="62"/>
      <c r="D281" s="62"/>
      <c r="E281" s="62"/>
      <c r="F281" s="62">
        <f t="shared" si="44"/>
        <v>0</v>
      </c>
      <c r="G281" s="62">
        <f t="shared" si="48"/>
        <v>0</v>
      </c>
      <c r="H281" s="62"/>
      <c r="I281" s="62"/>
      <c r="J281" s="62">
        <f t="shared" si="45"/>
        <v>0</v>
      </c>
      <c r="K281" s="60">
        <f t="shared" si="49"/>
        <v>0</v>
      </c>
      <c r="L281" s="62"/>
    </row>
    <row r="282" spans="1:12" ht="11.25" customHeight="1" x14ac:dyDescent="0.2">
      <c r="A282" s="122" t="s">
        <v>360</v>
      </c>
      <c r="B282" s="62"/>
      <c r="C282" s="62"/>
      <c r="D282" s="62"/>
      <c r="E282" s="62"/>
      <c r="F282" s="62">
        <f t="shared" si="44"/>
        <v>0</v>
      </c>
      <c r="G282" s="62">
        <f t="shared" si="48"/>
        <v>0</v>
      </c>
      <c r="H282" s="62"/>
      <c r="I282" s="62"/>
      <c r="J282" s="62">
        <f t="shared" si="45"/>
        <v>0</v>
      </c>
      <c r="K282" s="60">
        <f t="shared" si="49"/>
        <v>0</v>
      </c>
      <c r="L282" s="62"/>
    </row>
    <row r="283" spans="1:12" ht="11.25" customHeight="1" x14ac:dyDescent="0.2">
      <c r="A283" s="122" t="s">
        <v>335</v>
      </c>
      <c r="B283" s="62"/>
      <c r="C283" s="62"/>
      <c r="D283" s="62"/>
      <c r="E283" s="62"/>
      <c r="F283" s="62">
        <f t="shared" si="44"/>
        <v>0</v>
      </c>
      <c r="G283" s="62">
        <f t="shared" si="48"/>
        <v>0</v>
      </c>
      <c r="H283" s="62"/>
      <c r="I283" s="62"/>
      <c r="J283" s="62">
        <f t="shared" si="45"/>
        <v>0</v>
      </c>
      <c r="K283" s="60">
        <f t="shared" si="49"/>
        <v>0</v>
      </c>
      <c r="L283" s="62"/>
    </row>
    <row r="284" spans="1:12" ht="11.25" customHeight="1" x14ac:dyDescent="0.2">
      <c r="A284" s="122" t="s">
        <v>329</v>
      </c>
      <c r="B284" s="62"/>
      <c r="C284" s="62"/>
      <c r="D284" s="62"/>
      <c r="E284" s="62"/>
      <c r="F284" s="62">
        <f t="shared" si="44"/>
        <v>0</v>
      </c>
      <c r="G284" s="62">
        <f t="shared" si="48"/>
        <v>0</v>
      </c>
      <c r="H284" s="62"/>
      <c r="I284" s="62"/>
      <c r="J284" s="62">
        <f t="shared" si="45"/>
        <v>0</v>
      </c>
      <c r="K284" s="60">
        <f t="shared" si="49"/>
        <v>0</v>
      </c>
      <c r="L284" s="62"/>
    </row>
    <row r="285" spans="1:12" ht="11.25" customHeight="1" x14ac:dyDescent="0.2">
      <c r="A285" s="74" t="s">
        <v>239</v>
      </c>
      <c r="B285" s="62">
        <f>SUM(B286:B293)</f>
        <v>38835000</v>
      </c>
      <c r="C285" s="62">
        <f>SUM(C286:C293)</f>
        <v>51835000</v>
      </c>
      <c r="D285" s="62">
        <f>SUM(D286:D293)</f>
        <v>8110317.0699999994</v>
      </c>
      <c r="E285" s="62">
        <f>SUM(E286:E293)</f>
        <v>23670021.850000001</v>
      </c>
      <c r="F285" s="62">
        <f t="shared" si="44"/>
        <v>1.3373328734797605</v>
      </c>
      <c r="G285" s="62">
        <f>SUM(G286:G293)</f>
        <v>28164978.149999999</v>
      </c>
      <c r="H285" s="62">
        <f>SUM(H286:H293)</f>
        <v>8182700.5599999996</v>
      </c>
      <c r="I285" s="62">
        <f>SUM(I286:I293)</f>
        <v>22962405.34</v>
      </c>
      <c r="J285" s="62">
        <f t="shared" si="45"/>
        <v>1.8843472223030571</v>
      </c>
      <c r="K285" s="60">
        <f>SUM(K286:K293)</f>
        <v>28872594.66</v>
      </c>
      <c r="L285" s="62">
        <f>SUM(L286:L293)</f>
        <v>0</v>
      </c>
    </row>
    <row r="286" spans="1:12" ht="11.25" customHeight="1" x14ac:dyDescent="0.2">
      <c r="A286" s="122" t="s">
        <v>184</v>
      </c>
      <c r="B286" s="62">
        <v>12655000</v>
      </c>
      <c r="C286" s="62">
        <v>17655000</v>
      </c>
      <c r="D286" s="62">
        <v>2739549.74</v>
      </c>
      <c r="E286" s="62">
        <v>7602544.0700000003</v>
      </c>
      <c r="F286" s="62">
        <f t="shared" si="44"/>
        <v>0.42953623665073265</v>
      </c>
      <c r="G286" s="62">
        <f t="shared" ref="G286:G293" si="50">C286-E286</f>
        <v>10052455.93</v>
      </c>
      <c r="H286" s="62">
        <v>2739549.74</v>
      </c>
      <c r="I286" s="62">
        <v>7602544.0700000003</v>
      </c>
      <c r="J286" s="62">
        <f t="shared" si="45"/>
        <v>0.6238820623807122</v>
      </c>
      <c r="K286" s="60">
        <f t="shared" ref="K286:K293" si="51">C286-I286</f>
        <v>10052455.93</v>
      </c>
      <c r="L286" s="62"/>
    </row>
    <row r="287" spans="1:12" ht="11.25" customHeight="1" x14ac:dyDescent="0.2">
      <c r="A287" s="122" t="s">
        <v>185</v>
      </c>
      <c r="B287" s="62">
        <v>19280000</v>
      </c>
      <c r="C287" s="62">
        <v>27280000</v>
      </c>
      <c r="D287" s="62">
        <v>4256929.47</v>
      </c>
      <c r="E287" s="62">
        <v>12171778.460000001</v>
      </c>
      <c r="F287" s="62">
        <f t="shared" ref="F287:F318" si="52">IF($E$215&gt;0,E287/$E$215,0)*100</f>
        <v>0.68769347009584003</v>
      </c>
      <c r="G287" s="62">
        <f t="shared" si="50"/>
        <v>15108221.539999999</v>
      </c>
      <c r="H287" s="62">
        <v>4256929.47</v>
      </c>
      <c r="I287" s="62">
        <v>12171778.460000001</v>
      </c>
      <c r="J287" s="62">
        <f t="shared" ref="J287:J318" si="53">IF($I$215&gt;0,I287/$I$215,0)*100</f>
        <v>0.99884383155781298</v>
      </c>
      <c r="K287" s="60">
        <f t="shared" si="51"/>
        <v>15108221.539999999</v>
      </c>
      <c r="L287" s="62"/>
    </row>
    <row r="288" spans="1:12" ht="11.25" customHeight="1" x14ac:dyDescent="0.2">
      <c r="A288" s="122" t="s">
        <v>186</v>
      </c>
      <c r="B288" s="62">
        <v>883000</v>
      </c>
      <c r="C288" s="62">
        <v>883000</v>
      </c>
      <c r="D288" s="62">
        <v>137031.67000000001</v>
      </c>
      <c r="E288" s="62">
        <v>371091.25</v>
      </c>
      <c r="F288" s="62">
        <f t="shared" si="52"/>
        <v>2.0966289377789323E-2</v>
      </c>
      <c r="G288" s="62">
        <f t="shared" si="50"/>
        <v>511908.75</v>
      </c>
      <c r="H288" s="62">
        <v>137031.67000000001</v>
      </c>
      <c r="I288" s="62">
        <v>371091.25</v>
      </c>
      <c r="J288" s="62">
        <f t="shared" si="53"/>
        <v>3.0452592217783285E-2</v>
      </c>
      <c r="K288" s="60">
        <f t="shared" si="51"/>
        <v>511908.75</v>
      </c>
      <c r="L288" s="62"/>
    </row>
    <row r="289" spans="1:12" ht="11.25" customHeight="1" x14ac:dyDescent="0.2">
      <c r="A289" s="122" t="s">
        <v>187</v>
      </c>
      <c r="B289" s="62">
        <v>865000</v>
      </c>
      <c r="C289" s="62">
        <v>865000</v>
      </c>
      <c r="D289" s="62">
        <v>145194.51</v>
      </c>
      <c r="E289" s="62">
        <v>421665.55</v>
      </c>
      <c r="F289" s="62">
        <f t="shared" si="52"/>
        <v>2.3823687413660907E-2</v>
      </c>
      <c r="G289" s="62">
        <f t="shared" si="50"/>
        <v>443334.45</v>
      </c>
      <c r="H289" s="62">
        <v>145194.51</v>
      </c>
      <c r="I289" s="62">
        <v>421665.55</v>
      </c>
      <c r="J289" s="62">
        <f t="shared" si="53"/>
        <v>3.4602834333704466E-2</v>
      </c>
      <c r="K289" s="60">
        <f t="shared" si="51"/>
        <v>443334.45</v>
      </c>
      <c r="L289" s="62"/>
    </row>
    <row r="290" spans="1:12" ht="11.25" customHeight="1" x14ac:dyDescent="0.2">
      <c r="A290" s="122" t="s">
        <v>188</v>
      </c>
      <c r="B290" s="62">
        <v>1739000</v>
      </c>
      <c r="C290" s="62">
        <v>1739000</v>
      </c>
      <c r="D290" s="62">
        <v>326168.39</v>
      </c>
      <c r="E290" s="62">
        <v>931855.95</v>
      </c>
      <c r="F290" s="62">
        <f t="shared" si="52"/>
        <v>5.2648941483030863E-2</v>
      </c>
      <c r="G290" s="62">
        <f t="shared" si="50"/>
        <v>807144.05</v>
      </c>
      <c r="H290" s="62">
        <v>326168.39</v>
      </c>
      <c r="I290" s="62">
        <v>931855.95</v>
      </c>
      <c r="J290" s="62">
        <f t="shared" si="53"/>
        <v>7.647021925487342E-2</v>
      </c>
      <c r="K290" s="60">
        <f t="shared" si="51"/>
        <v>807144.05</v>
      </c>
      <c r="L290" s="62"/>
    </row>
    <row r="291" spans="1:12" ht="11.25" customHeight="1" x14ac:dyDescent="0.2">
      <c r="A291" s="122" t="s">
        <v>189</v>
      </c>
      <c r="B291" s="62"/>
      <c r="C291" s="62"/>
      <c r="D291" s="62"/>
      <c r="E291" s="62"/>
      <c r="F291" s="62">
        <f t="shared" si="52"/>
        <v>0</v>
      </c>
      <c r="G291" s="62">
        <f t="shared" si="50"/>
        <v>0</v>
      </c>
      <c r="H291" s="62"/>
      <c r="I291" s="62"/>
      <c r="J291" s="62">
        <f t="shared" si="53"/>
        <v>0</v>
      </c>
      <c r="K291" s="60">
        <f t="shared" si="51"/>
        <v>0</v>
      </c>
      <c r="L291" s="62"/>
    </row>
    <row r="292" spans="1:12" ht="11.25" customHeight="1" x14ac:dyDescent="0.2">
      <c r="A292" s="122" t="s">
        <v>335</v>
      </c>
      <c r="B292" s="62">
        <v>3413000</v>
      </c>
      <c r="C292" s="62">
        <v>3413000</v>
      </c>
      <c r="D292" s="62">
        <v>505443.29</v>
      </c>
      <c r="E292" s="62">
        <v>2171086.5699999998</v>
      </c>
      <c r="F292" s="62">
        <f t="shared" si="52"/>
        <v>0.12266424845870673</v>
      </c>
      <c r="G292" s="62">
        <f t="shared" si="50"/>
        <v>1241913.4300000002</v>
      </c>
      <c r="H292" s="62">
        <v>577826.78</v>
      </c>
      <c r="I292" s="62">
        <v>1463470.06</v>
      </c>
      <c r="J292" s="62">
        <f t="shared" si="53"/>
        <v>0.12009568255817091</v>
      </c>
      <c r="K292" s="60">
        <f t="shared" si="51"/>
        <v>1949529.94</v>
      </c>
      <c r="L292" s="62"/>
    </row>
    <row r="293" spans="1:12" ht="11.25" customHeight="1" x14ac:dyDescent="0.2">
      <c r="A293" s="122" t="s">
        <v>329</v>
      </c>
      <c r="B293" s="62"/>
      <c r="C293" s="62"/>
      <c r="D293" s="62"/>
      <c r="E293" s="62"/>
      <c r="F293" s="62">
        <f t="shared" si="52"/>
        <v>0</v>
      </c>
      <c r="G293" s="62">
        <f t="shared" si="50"/>
        <v>0</v>
      </c>
      <c r="H293" s="62"/>
      <c r="I293" s="62"/>
      <c r="J293" s="62">
        <f t="shared" si="53"/>
        <v>0</v>
      </c>
      <c r="K293" s="60">
        <f t="shared" si="51"/>
        <v>0</v>
      </c>
      <c r="L293" s="62"/>
    </row>
    <row r="294" spans="1:12" ht="11.25" customHeight="1" x14ac:dyDescent="0.2">
      <c r="A294" s="74" t="s">
        <v>240</v>
      </c>
      <c r="B294" s="62">
        <f>SUM(B295:B300)</f>
        <v>0</v>
      </c>
      <c r="C294" s="62">
        <f>SUM(C295:C300)</f>
        <v>0</v>
      </c>
      <c r="D294" s="62">
        <f>SUM(D295:D300)</f>
        <v>0</v>
      </c>
      <c r="E294" s="62">
        <f>SUM(E295:E300)</f>
        <v>0</v>
      </c>
      <c r="F294" s="62">
        <f t="shared" si="52"/>
        <v>0</v>
      </c>
      <c r="G294" s="62">
        <f>SUM(G295:G300)</f>
        <v>0</v>
      </c>
      <c r="H294" s="62">
        <f>SUM(H295:H300)</f>
        <v>0</v>
      </c>
      <c r="I294" s="62">
        <f>SUM(I295:I300)</f>
        <v>0</v>
      </c>
      <c r="J294" s="62">
        <f t="shared" si="53"/>
        <v>0</v>
      </c>
      <c r="K294" s="60">
        <f>SUM(K295:K300)</f>
        <v>0</v>
      </c>
      <c r="L294" s="62">
        <f>SUM(L295:L300)</f>
        <v>0</v>
      </c>
    </row>
    <row r="295" spans="1:12" ht="11.25" customHeight="1" x14ac:dyDescent="0.2">
      <c r="A295" s="122" t="s">
        <v>361</v>
      </c>
      <c r="B295" s="62"/>
      <c r="C295" s="62"/>
      <c r="D295" s="62"/>
      <c r="E295" s="62"/>
      <c r="F295" s="62">
        <f t="shared" si="52"/>
        <v>0</v>
      </c>
      <c r="G295" s="62">
        <f t="shared" ref="G295:G300" si="54">C295-E295</f>
        <v>0</v>
      </c>
      <c r="H295" s="62"/>
      <c r="I295" s="62"/>
      <c r="J295" s="62">
        <f t="shared" si="53"/>
        <v>0</v>
      </c>
      <c r="K295" s="60">
        <f t="shared" ref="K295:K300" si="55">C295-I295</f>
        <v>0</v>
      </c>
      <c r="L295" s="62"/>
    </row>
    <row r="296" spans="1:12" ht="11.25" customHeight="1" x14ac:dyDescent="0.2">
      <c r="A296" s="122" t="s">
        <v>362</v>
      </c>
      <c r="B296" s="62"/>
      <c r="C296" s="62"/>
      <c r="D296" s="62"/>
      <c r="E296" s="62"/>
      <c r="F296" s="62">
        <f t="shared" si="52"/>
        <v>0</v>
      </c>
      <c r="G296" s="62">
        <f t="shared" si="54"/>
        <v>0</v>
      </c>
      <c r="H296" s="62"/>
      <c r="I296" s="62"/>
      <c r="J296" s="62">
        <f t="shared" si="53"/>
        <v>0</v>
      </c>
      <c r="K296" s="60">
        <f t="shared" si="55"/>
        <v>0</v>
      </c>
      <c r="L296" s="62"/>
    </row>
    <row r="297" spans="1:12" ht="11.25" customHeight="1" x14ac:dyDescent="0.2">
      <c r="A297" s="122" t="s">
        <v>363</v>
      </c>
      <c r="B297" s="62"/>
      <c r="C297" s="62"/>
      <c r="D297" s="62"/>
      <c r="E297" s="62"/>
      <c r="F297" s="62">
        <f t="shared" si="52"/>
        <v>0</v>
      </c>
      <c r="G297" s="62">
        <f t="shared" si="54"/>
        <v>0</v>
      </c>
      <c r="H297" s="62"/>
      <c r="I297" s="62"/>
      <c r="J297" s="62">
        <f t="shared" si="53"/>
        <v>0</v>
      </c>
      <c r="K297" s="60">
        <f t="shared" si="55"/>
        <v>0</v>
      </c>
      <c r="L297" s="62"/>
    </row>
    <row r="298" spans="1:12" ht="11.25" customHeight="1" x14ac:dyDescent="0.2">
      <c r="A298" s="122" t="s">
        <v>364</v>
      </c>
      <c r="B298" s="62"/>
      <c r="C298" s="62"/>
      <c r="D298" s="62"/>
      <c r="E298" s="62"/>
      <c r="F298" s="62">
        <f t="shared" si="52"/>
        <v>0</v>
      </c>
      <c r="G298" s="62">
        <f t="shared" si="54"/>
        <v>0</v>
      </c>
      <c r="H298" s="62"/>
      <c r="I298" s="62"/>
      <c r="J298" s="62">
        <f t="shared" si="53"/>
        <v>0</v>
      </c>
      <c r="K298" s="60">
        <f t="shared" si="55"/>
        <v>0</v>
      </c>
      <c r="L298" s="62"/>
    </row>
    <row r="299" spans="1:12" ht="11.25" customHeight="1" x14ac:dyDescent="0.2">
      <c r="A299" s="122" t="s">
        <v>335</v>
      </c>
      <c r="B299" s="62"/>
      <c r="C299" s="62"/>
      <c r="D299" s="62"/>
      <c r="E299" s="62"/>
      <c r="F299" s="62">
        <f t="shared" si="52"/>
        <v>0</v>
      </c>
      <c r="G299" s="62">
        <f t="shared" si="54"/>
        <v>0</v>
      </c>
      <c r="H299" s="62"/>
      <c r="I299" s="62"/>
      <c r="J299" s="62">
        <f t="shared" si="53"/>
        <v>0</v>
      </c>
      <c r="K299" s="60">
        <f t="shared" si="55"/>
        <v>0</v>
      </c>
      <c r="L299" s="62"/>
    </row>
    <row r="300" spans="1:12" ht="11.25" customHeight="1" x14ac:dyDescent="0.2">
      <c r="A300" s="122" t="s">
        <v>329</v>
      </c>
      <c r="B300" s="62"/>
      <c r="C300" s="62"/>
      <c r="D300" s="62"/>
      <c r="E300" s="62"/>
      <c r="F300" s="62">
        <f t="shared" si="52"/>
        <v>0</v>
      </c>
      <c r="G300" s="62">
        <f t="shared" si="54"/>
        <v>0</v>
      </c>
      <c r="H300" s="62"/>
      <c r="I300" s="62"/>
      <c r="J300" s="62">
        <f t="shared" si="53"/>
        <v>0</v>
      </c>
      <c r="K300" s="60">
        <f t="shared" si="55"/>
        <v>0</v>
      </c>
      <c r="L300" s="62"/>
    </row>
    <row r="301" spans="1:12" ht="11.25" customHeight="1" x14ac:dyDescent="0.2">
      <c r="A301" s="74" t="s">
        <v>241</v>
      </c>
      <c r="B301" s="62">
        <f>SUM(B302:B311)</f>
        <v>55365000</v>
      </c>
      <c r="C301" s="62">
        <f>SUM(C302:C311)</f>
        <v>86157500</v>
      </c>
      <c r="D301" s="62">
        <f>SUM(D302:D311)</f>
        <v>12426922.83</v>
      </c>
      <c r="E301" s="62">
        <f>SUM(E302:E311)</f>
        <v>40009041.640000001</v>
      </c>
      <c r="F301" s="62">
        <f t="shared" si="52"/>
        <v>2.2604713658763518</v>
      </c>
      <c r="G301" s="62">
        <f>SUM(G302:G311)</f>
        <v>46148458.359999999</v>
      </c>
      <c r="H301" s="62">
        <f>SUM(H302:H311)</f>
        <v>13636903.020000001</v>
      </c>
      <c r="I301" s="62">
        <f>SUM(I302:I311)</f>
        <v>36840603.090000004</v>
      </c>
      <c r="J301" s="62">
        <f t="shared" si="53"/>
        <v>3.0232237029490103</v>
      </c>
      <c r="K301" s="60">
        <f>SUM(K302:K311)</f>
        <v>49316896.909999996</v>
      </c>
      <c r="L301" s="62">
        <f>SUM(L302:L311)</f>
        <v>0</v>
      </c>
    </row>
    <row r="302" spans="1:12" ht="11.25" customHeight="1" x14ac:dyDescent="0.2">
      <c r="A302" s="122" t="s">
        <v>365</v>
      </c>
      <c r="B302" s="62">
        <v>31776000</v>
      </c>
      <c r="C302" s="62">
        <v>51756000</v>
      </c>
      <c r="D302" s="62">
        <v>7449774.8799999999</v>
      </c>
      <c r="E302" s="62">
        <v>23308382.16</v>
      </c>
      <c r="F302" s="62">
        <f t="shared" si="52"/>
        <v>1.3169005879137872</v>
      </c>
      <c r="G302" s="62">
        <f t="shared" ref="G302:G311" si="56">C302-E302</f>
        <v>28447617.84</v>
      </c>
      <c r="H302" s="62">
        <v>8000369.5599999996</v>
      </c>
      <c r="I302" s="62">
        <v>21695009.609999999</v>
      </c>
      <c r="J302" s="62">
        <f t="shared" si="53"/>
        <v>1.7803418453391708</v>
      </c>
      <c r="K302" s="60">
        <f t="shared" ref="K302:K311" si="57">C302-I302</f>
        <v>30060990.390000001</v>
      </c>
      <c r="L302" s="62"/>
    </row>
    <row r="303" spans="1:12" ht="11.25" customHeight="1" x14ac:dyDescent="0.2">
      <c r="A303" s="122" t="s">
        <v>366</v>
      </c>
      <c r="B303" s="62">
        <v>93000</v>
      </c>
      <c r="C303" s="62">
        <v>93000</v>
      </c>
      <c r="D303" s="62">
        <v>2804.55</v>
      </c>
      <c r="E303" s="62">
        <v>4972.51</v>
      </c>
      <c r="F303" s="62">
        <f t="shared" si="52"/>
        <v>2.8094190739865512E-4</v>
      </c>
      <c r="G303" s="62">
        <f t="shared" si="56"/>
        <v>88027.49</v>
      </c>
      <c r="H303" s="62">
        <v>2804.55</v>
      </c>
      <c r="I303" s="62">
        <v>4972.51</v>
      </c>
      <c r="J303" s="62">
        <f t="shared" si="53"/>
        <v>4.0805548319678667E-4</v>
      </c>
      <c r="K303" s="60">
        <f t="shared" si="57"/>
        <v>88027.49</v>
      </c>
      <c r="L303" s="62"/>
    </row>
    <row r="304" spans="1:12" ht="11.25" customHeight="1" x14ac:dyDescent="0.2">
      <c r="A304" s="122" t="s">
        <v>367</v>
      </c>
      <c r="B304" s="62">
        <v>3864000</v>
      </c>
      <c r="C304" s="62">
        <v>4901500</v>
      </c>
      <c r="D304" s="62">
        <v>686582.76</v>
      </c>
      <c r="E304" s="62">
        <v>2183937.35</v>
      </c>
      <c r="F304" s="62">
        <f t="shared" si="52"/>
        <v>0.12339030484567438</v>
      </c>
      <c r="G304" s="62">
        <f t="shared" si="56"/>
        <v>2717562.65</v>
      </c>
      <c r="H304" s="62">
        <v>719789.65</v>
      </c>
      <c r="I304" s="62">
        <v>2015786.81</v>
      </c>
      <c r="J304" s="62">
        <f t="shared" si="53"/>
        <v>0.16542005159894282</v>
      </c>
      <c r="K304" s="60">
        <f t="shared" si="57"/>
        <v>2885713.19</v>
      </c>
      <c r="L304" s="62"/>
    </row>
    <row r="305" spans="1:12" ht="11.25" customHeight="1" x14ac:dyDescent="0.2">
      <c r="A305" s="122" t="s">
        <v>368</v>
      </c>
      <c r="B305" s="62">
        <v>168000</v>
      </c>
      <c r="C305" s="62">
        <v>168000</v>
      </c>
      <c r="D305" s="62">
        <v>21043.71</v>
      </c>
      <c r="E305" s="62">
        <v>57424.38</v>
      </c>
      <c r="F305" s="62">
        <f t="shared" si="52"/>
        <v>3.2444207952090961E-3</v>
      </c>
      <c r="G305" s="62">
        <f t="shared" si="56"/>
        <v>110575.62</v>
      </c>
      <c r="H305" s="62">
        <v>21043.71</v>
      </c>
      <c r="I305" s="62">
        <v>57424.38</v>
      </c>
      <c r="J305" s="62">
        <f t="shared" si="53"/>
        <v>4.7123752648412761E-3</v>
      </c>
      <c r="K305" s="60">
        <f t="shared" si="57"/>
        <v>110575.62</v>
      </c>
      <c r="L305" s="62"/>
    </row>
    <row r="306" spans="1:12" ht="11.25" customHeight="1" x14ac:dyDescent="0.2">
      <c r="A306" s="122" t="s">
        <v>369</v>
      </c>
      <c r="B306" s="62">
        <v>19430000</v>
      </c>
      <c r="C306" s="62">
        <v>29205000</v>
      </c>
      <c r="D306" s="62">
        <v>4261746.3</v>
      </c>
      <c r="E306" s="62">
        <v>14440057.460000001</v>
      </c>
      <c r="F306" s="62">
        <f t="shared" si="52"/>
        <v>0.81584899492581808</v>
      </c>
      <c r="G306" s="62">
        <f t="shared" si="56"/>
        <v>14764942.539999999</v>
      </c>
      <c r="H306" s="62">
        <v>4887924.92</v>
      </c>
      <c r="I306" s="62">
        <v>13053142</v>
      </c>
      <c r="J306" s="62">
        <f t="shared" si="53"/>
        <v>1.0711705287764672</v>
      </c>
      <c r="K306" s="60">
        <f t="shared" si="57"/>
        <v>16151858</v>
      </c>
      <c r="L306" s="62"/>
    </row>
    <row r="307" spans="1:12" ht="11.25" customHeight="1" x14ac:dyDescent="0.2">
      <c r="A307" s="122" t="s">
        <v>370</v>
      </c>
      <c r="B307" s="62">
        <v>34000</v>
      </c>
      <c r="C307" s="62">
        <v>34000</v>
      </c>
      <c r="D307" s="62">
        <v>4970.63</v>
      </c>
      <c r="E307" s="62">
        <v>14267.78</v>
      </c>
      <c r="F307" s="62">
        <f t="shared" si="52"/>
        <v>8.0611548846445437E-4</v>
      </c>
      <c r="G307" s="62">
        <f t="shared" si="56"/>
        <v>19732.22</v>
      </c>
      <c r="H307" s="62">
        <v>4970.63</v>
      </c>
      <c r="I307" s="62">
        <v>14267.78</v>
      </c>
      <c r="J307" s="62">
        <f t="shared" si="53"/>
        <v>1.170846486391269E-3</v>
      </c>
      <c r="K307" s="60">
        <f t="shared" si="57"/>
        <v>19732.22</v>
      </c>
      <c r="L307" s="62"/>
    </row>
    <row r="308" spans="1:12" ht="11.25" customHeight="1" x14ac:dyDescent="0.2">
      <c r="A308" s="122" t="s">
        <v>371</v>
      </c>
      <c r="B308" s="62"/>
      <c r="C308" s="62"/>
      <c r="D308" s="62"/>
      <c r="E308" s="62"/>
      <c r="F308" s="62">
        <f t="shared" si="52"/>
        <v>0</v>
      </c>
      <c r="G308" s="62">
        <f t="shared" si="56"/>
        <v>0</v>
      </c>
      <c r="H308" s="62"/>
      <c r="I308" s="62"/>
      <c r="J308" s="62">
        <f t="shared" si="53"/>
        <v>0</v>
      </c>
      <c r="K308" s="60">
        <f t="shared" si="57"/>
        <v>0</v>
      </c>
      <c r="L308" s="62"/>
    </row>
    <row r="309" spans="1:12" ht="11.25" customHeight="1" x14ac:dyDescent="0.2">
      <c r="A309" s="122" t="s">
        <v>500</v>
      </c>
      <c r="B309" s="62"/>
      <c r="C309" s="62"/>
      <c r="D309" s="62"/>
      <c r="E309" s="62"/>
      <c r="F309" s="62">
        <f t="shared" si="52"/>
        <v>0</v>
      </c>
      <c r="G309" s="62">
        <f t="shared" si="56"/>
        <v>0</v>
      </c>
      <c r="H309" s="62"/>
      <c r="I309" s="62"/>
      <c r="J309" s="62">
        <f t="shared" si="53"/>
        <v>0</v>
      </c>
      <c r="K309" s="60">
        <f t="shared" si="57"/>
        <v>0</v>
      </c>
      <c r="L309" s="62"/>
    </row>
    <row r="310" spans="1:12" ht="11.25" customHeight="1" x14ac:dyDescent="0.2">
      <c r="A310" s="122" t="s">
        <v>335</v>
      </c>
      <c r="B310" s="62"/>
      <c r="C310" s="62"/>
      <c r="D310" s="62"/>
      <c r="E310" s="62"/>
      <c r="F310" s="62">
        <f t="shared" si="52"/>
        <v>0</v>
      </c>
      <c r="G310" s="62">
        <f t="shared" si="56"/>
        <v>0</v>
      </c>
      <c r="H310" s="62"/>
      <c r="I310" s="62"/>
      <c r="J310" s="62">
        <f t="shared" si="53"/>
        <v>0</v>
      </c>
      <c r="K310" s="60">
        <f t="shared" si="57"/>
        <v>0</v>
      </c>
      <c r="L310" s="62"/>
    </row>
    <row r="311" spans="1:12" ht="11.25" customHeight="1" x14ac:dyDescent="0.2">
      <c r="A311" s="122" t="s">
        <v>329</v>
      </c>
      <c r="B311" s="62"/>
      <c r="C311" s="62"/>
      <c r="D311" s="62"/>
      <c r="E311" s="62"/>
      <c r="F311" s="62">
        <f t="shared" si="52"/>
        <v>0</v>
      </c>
      <c r="G311" s="62">
        <f t="shared" si="56"/>
        <v>0</v>
      </c>
      <c r="H311" s="62"/>
      <c r="I311" s="62"/>
      <c r="J311" s="62">
        <f t="shared" si="53"/>
        <v>0</v>
      </c>
      <c r="K311" s="60">
        <f t="shared" si="57"/>
        <v>0</v>
      </c>
      <c r="L311" s="62"/>
    </row>
    <row r="312" spans="1:12" ht="11.25" customHeight="1" x14ac:dyDescent="0.2">
      <c r="A312" s="74" t="s">
        <v>242</v>
      </c>
      <c r="B312" s="62">
        <f>SUM(B313:B316)</f>
        <v>2412000</v>
      </c>
      <c r="C312" s="62">
        <f>SUM(C313:C316)</f>
        <v>2412000</v>
      </c>
      <c r="D312" s="62">
        <f>SUM(D313:D316)</f>
        <v>330589.32</v>
      </c>
      <c r="E312" s="62">
        <f>SUM(E313:E316)</f>
        <v>942260.28</v>
      </c>
      <c r="F312" s="62">
        <f t="shared" si="52"/>
        <v>5.323677585951378E-2</v>
      </c>
      <c r="G312" s="62">
        <f>SUM(G313:G316)</f>
        <v>1469739.72</v>
      </c>
      <c r="H312" s="62">
        <f>SUM(H313:H316)</f>
        <v>330589.32</v>
      </c>
      <c r="I312" s="62">
        <f>SUM(I313:I316)</f>
        <v>942260.28</v>
      </c>
      <c r="J312" s="62">
        <f t="shared" si="53"/>
        <v>7.7324022244809873E-2</v>
      </c>
      <c r="K312" s="60">
        <f>SUM(K313:K316)</f>
        <v>1469739.72</v>
      </c>
      <c r="L312" s="62">
        <f>SUM(L313:L316)</f>
        <v>0</v>
      </c>
    </row>
    <row r="313" spans="1:12" ht="11.25" customHeight="1" x14ac:dyDescent="0.2">
      <c r="A313" s="122" t="s">
        <v>372</v>
      </c>
      <c r="B313" s="62"/>
      <c r="C313" s="62"/>
      <c r="D313" s="62"/>
      <c r="E313" s="62"/>
      <c r="F313" s="62">
        <f t="shared" si="52"/>
        <v>0</v>
      </c>
      <c r="G313" s="62">
        <f>C313-E313</f>
        <v>0</v>
      </c>
      <c r="H313" s="62"/>
      <c r="I313" s="62"/>
      <c r="J313" s="62">
        <f t="shared" si="53"/>
        <v>0</v>
      </c>
      <c r="K313" s="60">
        <f>C313-I313</f>
        <v>0</v>
      </c>
      <c r="L313" s="62"/>
    </row>
    <row r="314" spans="1:12" ht="11.25" customHeight="1" x14ac:dyDescent="0.2">
      <c r="A314" s="122" t="s">
        <v>373</v>
      </c>
      <c r="B314" s="62">
        <v>2412000</v>
      </c>
      <c r="C314" s="62">
        <v>2412000</v>
      </c>
      <c r="D314" s="62">
        <v>330589.32</v>
      </c>
      <c r="E314" s="62">
        <v>942260.28</v>
      </c>
      <c r="F314" s="62">
        <f t="shared" si="52"/>
        <v>5.323677585951378E-2</v>
      </c>
      <c r="G314" s="62">
        <f>C314-E314</f>
        <v>1469739.72</v>
      </c>
      <c r="H314" s="62">
        <v>330589.32</v>
      </c>
      <c r="I314" s="62">
        <v>942260.28</v>
      </c>
      <c r="J314" s="62">
        <f t="shared" si="53"/>
        <v>7.7324022244809873E-2</v>
      </c>
      <c r="K314" s="60">
        <f>C314-I314</f>
        <v>1469739.72</v>
      </c>
      <c r="L314" s="62"/>
    </row>
    <row r="315" spans="1:12" ht="11.25" customHeight="1" x14ac:dyDescent="0.2">
      <c r="A315" s="122" t="s">
        <v>335</v>
      </c>
      <c r="B315" s="62"/>
      <c r="C315" s="62"/>
      <c r="D315" s="62"/>
      <c r="E315" s="62"/>
      <c r="F315" s="62">
        <f t="shared" si="52"/>
        <v>0</v>
      </c>
      <c r="G315" s="62">
        <f>C315-E315</f>
        <v>0</v>
      </c>
      <c r="H315" s="62"/>
      <c r="I315" s="62"/>
      <c r="J315" s="62">
        <f t="shared" si="53"/>
        <v>0</v>
      </c>
      <c r="K315" s="60">
        <f>C315-I315</f>
        <v>0</v>
      </c>
      <c r="L315" s="62"/>
    </row>
    <row r="316" spans="1:12" ht="11.25" customHeight="1" x14ac:dyDescent="0.2">
      <c r="A316" s="122" t="s">
        <v>329</v>
      </c>
      <c r="B316" s="62"/>
      <c r="C316" s="62"/>
      <c r="D316" s="62"/>
      <c r="E316" s="62"/>
      <c r="F316" s="62">
        <f t="shared" si="52"/>
        <v>0</v>
      </c>
      <c r="G316" s="62">
        <f>C316-E316</f>
        <v>0</v>
      </c>
      <c r="H316" s="62"/>
      <c r="I316" s="62"/>
      <c r="J316" s="62">
        <f t="shared" si="53"/>
        <v>0</v>
      </c>
      <c r="K316" s="60">
        <f>C316-I316</f>
        <v>0</v>
      </c>
      <c r="L316" s="62"/>
    </row>
    <row r="317" spans="1:12" ht="11.25" customHeight="1" x14ac:dyDescent="0.2">
      <c r="A317" s="74" t="s">
        <v>243</v>
      </c>
      <c r="B317" s="62">
        <f>SUM(B318:B322)</f>
        <v>0</v>
      </c>
      <c r="C317" s="62">
        <f>SUM(C318:C322)</f>
        <v>0</v>
      </c>
      <c r="D317" s="62">
        <f>SUM(D318:D322)</f>
        <v>0</v>
      </c>
      <c r="E317" s="62">
        <f>SUM(E318:E322)</f>
        <v>0</v>
      </c>
      <c r="F317" s="62">
        <f t="shared" si="52"/>
        <v>0</v>
      </c>
      <c r="G317" s="62">
        <f>SUM(G318:G322)</f>
        <v>0</v>
      </c>
      <c r="H317" s="62">
        <f>SUM(H318:H322)</f>
        <v>0</v>
      </c>
      <c r="I317" s="62">
        <f>SUM(I318:I322)</f>
        <v>0</v>
      </c>
      <c r="J317" s="62">
        <f t="shared" si="53"/>
        <v>0</v>
      </c>
      <c r="K317" s="60">
        <f>SUM(K318:K322)</f>
        <v>0</v>
      </c>
      <c r="L317" s="62">
        <f>SUM(L318:L322)</f>
        <v>0</v>
      </c>
    </row>
    <row r="318" spans="1:12" ht="11.25" customHeight="1" x14ac:dyDescent="0.2">
      <c r="A318" s="122" t="s">
        <v>374</v>
      </c>
      <c r="B318" s="62"/>
      <c r="C318" s="62"/>
      <c r="D318" s="62"/>
      <c r="E318" s="62"/>
      <c r="F318" s="62">
        <f t="shared" si="52"/>
        <v>0</v>
      </c>
      <c r="G318" s="62">
        <f>C318-E318</f>
        <v>0</v>
      </c>
      <c r="H318" s="62"/>
      <c r="I318" s="62"/>
      <c r="J318" s="62">
        <f t="shared" si="53"/>
        <v>0</v>
      </c>
      <c r="K318" s="60">
        <f>C318-I318</f>
        <v>0</v>
      </c>
      <c r="L318" s="62"/>
    </row>
    <row r="319" spans="1:12" ht="11.25" customHeight="1" x14ac:dyDescent="0.2">
      <c r="A319" s="122" t="s">
        <v>375</v>
      </c>
      <c r="B319" s="62"/>
      <c r="C319" s="62"/>
      <c r="D319" s="62"/>
      <c r="E319" s="62"/>
      <c r="F319" s="62">
        <f t="shared" ref="F319:F350" si="58">IF($E$215&gt;0,E319/$E$215,0)*100</f>
        <v>0</v>
      </c>
      <c r="G319" s="62">
        <f>C319-E319</f>
        <v>0</v>
      </c>
      <c r="H319" s="62"/>
      <c r="I319" s="62"/>
      <c r="J319" s="62">
        <f t="shared" ref="J319:J350" si="59">IF($I$215&gt;0,I319/$I$215,0)*100</f>
        <v>0</v>
      </c>
      <c r="K319" s="60">
        <f>C319-I319</f>
        <v>0</v>
      </c>
      <c r="L319" s="62"/>
    </row>
    <row r="320" spans="1:12" ht="11.25" customHeight="1" x14ac:dyDescent="0.2">
      <c r="A320" s="122" t="s">
        <v>376</v>
      </c>
      <c r="B320" s="62"/>
      <c r="C320" s="62"/>
      <c r="D320" s="62"/>
      <c r="E320" s="62"/>
      <c r="F320" s="62">
        <f t="shared" si="58"/>
        <v>0</v>
      </c>
      <c r="G320" s="62">
        <f>C320-E320</f>
        <v>0</v>
      </c>
      <c r="H320" s="62"/>
      <c r="I320" s="62"/>
      <c r="J320" s="62">
        <f t="shared" si="59"/>
        <v>0</v>
      </c>
      <c r="K320" s="60">
        <f>C320-I320</f>
        <v>0</v>
      </c>
      <c r="L320" s="62"/>
    </row>
    <row r="321" spans="1:12" ht="11.25" customHeight="1" x14ac:dyDescent="0.2">
      <c r="A321" s="122" t="s">
        <v>335</v>
      </c>
      <c r="B321" s="62"/>
      <c r="C321" s="62"/>
      <c r="D321" s="62"/>
      <c r="E321" s="62"/>
      <c r="F321" s="62">
        <f t="shared" si="58"/>
        <v>0</v>
      </c>
      <c r="G321" s="62">
        <f>C321-E321</f>
        <v>0</v>
      </c>
      <c r="H321" s="62"/>
      <c r="I321" s="62"/>
      <c r="J321" s="62">
        <f t="shared" si="59"/>
        <v>0</v>
      </c>
      <c r="K321" s="60">
        <f>C321-I321</f>
        <v>0</v>
      </c>
      <c r="L321" s="62"/>
    </row>
    <row r="322" spans="1:12" ht="11.25" customHeight="1" x14ac:dyDescent="0.2">
      <c r="A322" s="122" t="s">
        <v>329</v>
      </c>
      <c r="B322" s="62"/>
      <c r="C322" s="62"/>
      <c r="D322" s="62"/>
      <c r="E322" s="62"/>
      <c r="F322" s="62">
        <f t="shared" si="58"/>
        <v>0</v>
      </c>
      <c r="G322" s="62">
        <f>C322-E322</f>
        <v>0</v>
      </c>
      <c r="H322" s="62"/>
      <c r="I322" s="62"/>
      <c r="J322" s="62">
        <f t="shared" si="59"/>
        <v>0</v>
      </c>
      <c r="K322" s="60">
        <f>C322-I322</f>
        <v>0</v>
      </c>
      <c r="L322" s="62"/>
    </row>
    <row r="323" spans="1:12" ht="11.25" customHeight="1" x14ac:dyDescent="0.2">
      <c r="A323" s="74" t="s">
        <v>244</v>
      </c>
      <c r="B323" s="62">
        <f>SUM(B324:B328)</f>
        <v>7666000</v>
      </c>
      <c r="C323" s="62">
        <f>SUM(C324:C328)</f>
        <v>7666000</v>
      </c>
      <c r="D323" s="62">
        <f>SUM(D324:D328)</f>
        <v>1264643.43</v>
      </c>
      <c r="E323" s="62">
        <f>SUM(E324:E328)</f>
        <v>3374062.6399999997</v>
      </c>
      <c r="F323" s="62">
        <f t="shared" si="58"/>
        <v>0.19063120914068382</v>
      </c>
      <c r="G323" s="62">
        <f>SUM(G324:G328)</f>
        <v>4291937.3599999994</v>
      </c>
      <c r="H323" s="62">
        <f>SUM(H324:H328)</f>
        <v>1264643.43</v>
      </c>
      <c r="I323" s="62">
        <f>SUM(I324:I328)</f>
        <v>3374062.6399999997</v>
      </c>
      <c r="J323" s="62">
        <f t="shared" si="59"/>
        <v>0.27688325632355199</v>
      </c>
      <c r="K323" s="60">
        <f>SUM(K324:K328)</f>
        <v>4291937.3599999994</v>
      </c>
      <c r="L323" s="62">
        <f>SUM(L324:L328)</f>
        <v>0</v>
      </c>
    </row>
    <row r="324" spans="1:12" ht="11.25" customHeight="1" x14ac:dyDescent="0.2">
      <c r="A324" s="122" t="s">
        <v>377</v>
      </c>
      <c r="B324" s="62">
        <v>3975000</v>
      </c>
      <c r="C324" s="62">
        <v>3975000</v>
      </c>
      <c r="D324" s="62">
        <v>723800.47</v>
      </c>
      <c r="E324" s="62">
        <v>1906904.15</v>
      </c>
      <c r="F324" s="62">
        <f t="shared" si="58"/>
        <v>0.10773820246262172</v>
      </c>
      <c r="G324" s="62">
        <f>C324-E324</f>
        <v>2068095.85</v>
      </c>
      <c r="H324" s="62">
        <v>723800.47</v>
      </c>
      <c r="I324" s="62">
        <v>1906904.15</v>
      </c>
      <c r="J324" s="62">
        <f t="shared" si="59"/>
        <v>0.15648489280830161</v>
      </c>
      <c r="K324" s="60">
        <f>C324-I324</f>
        <v>2068095.85</v>
      </c>
      <c r="L324" s="62"/>
    </row>
    <row r="325" spans="1:12" ht="11.25" customHeight="1" x14ac:dyDescent="0.2">
      <c r="A325" s="122" t="s">
        <v>378</v>
      </c>
      <c r="B325" s="62">
        <v>3691000</v>
      </c>
      <c r="C325" s="62">
        <v>3691000</v>
      </c>
      <c r="D325" s="62">
        <v>540842.96</v>
      </c>
      <c r="E325" s="62">
        <v>1467158.49</v>
      </c>
      <c r="F325" s="62">
        <f t="shared" si="58"/>
        <v>8.2893006678062126E-2</v>
      </c>
      <c r="G325" s="62">
        <f>C325-E325</f>
        <v>2223841.5099999998</v>
      </c>
      <c r="H325" s="62">
        <v>540842.96</v>
      </c>
      <c r="I325" s="62">
        <v>1467158.49</v>
      </c>
      <c r="J325" s="62">
        <f t="shared" si="59"/>
        <v>0.12039836351525042</v>
      </c>
      <c r="K325" s="60">
        <f>C325-I325</f>
        <v>2223841.5099999998</v>
      </c>
      <c r="L325" s="62"/>
    </row>
    <row r="326" spans="1:12" ht="11.25" customHeight="1" x14ac:dyDescent="0.2">
      <c r="A326" s="122" t="s">
        <v>379</v>
      </c>
      <c r="B326" s="62"/>
      <c r="C326" s="62"/>
      <c r="D326" s="62"/>
      <c r="E326" s="62"/>
      <c r="F326" s="62">
        <f t="shared" si="58"/>
        <v>0</v>
      </c>
      <c r="G326" s="62">
        <f>C326-E326</f>
        <v>0</v>
      </c>
      <c r="H326" s="62"/>
      <c r="I326" s="62"/>
      <c r="J326" s="62">
        <f t="shared" si="59"/>
        <v>0</v>
      </c>
      <c r="K326" s="60">
        <f>C326-I326</f>
        <v>0</v>
      </c>
      <c r="L326" s="62"/>
    </row>
    <row r="327" spans="1:12" ht="11.25" customHeight="1" x14ac:dyDescent="0.2">
      <c r="A327" s="122" t="s">
        <v>335</v>
      </c>
      <c r="B327" s="62"/>
      <c r="C327" s="62"/>
      <c r="D327" s="62"/>
      <c r="E327" s="62"/>
      <c r="F327" s="62">
        <f t="shared" si="58"/>
        <v>0</v>
      </c>
      <c r="G327" s="62">
        <f>C327-E327</f>
        <v>0</v>
      </c>
      <c r="H327" s="62"/>
      <c r="I327" s="62"/>
      <c r="J327" s="62">
        <f t="shared" si="59"/>
        <v>0</v>
      </c>
      <c r="K327" s="60">
        <f>C327-I327</f>
        <v>0</v>
      </c>
      <c r="L327" s="62"/>
    </row>
    <row r="328" spans="1:12" ht="11.25" customHeight="1" x14ac:dyDescent="0.2">
      <c r="A328" s="122" t="s">
        <v>329</v>
      </c>
      <c r="B328" s="62"/>
      <c r="C328" s="62"/>
      <c r="D328" s="62"/>
      <c r="E328" s="62"/>
      <c r="F328" s="62">
        <f t="shared" si="58"/>
        <v>0</v>
      </c>
      <c r="G328" s="62">
        <f>C328-E328</f>
        <v>0</v>
      </c>
      <c r="H328" s="62"/>
      <c r="I328" s="62"/>
      <c r="J328" s="62">
        <f t="shared" si="59"/>
        <v>0</v>
      </c>
      <c r="K328" s="60">
        <f>C328-I328</f>
        <v>0</v>
      </c>
      <c r="L328" s="62"/>
    </row>
    <row r="329" spans="1:12" ht="11.25" customHeight="1" x14ac:dyDescent="0.2">
      <c r="A329" s="74" t="s">
        <v>245</v>
      </c>
      <c r="B329" s="62">
        <f>SUM(B330:B333)</f>
        <v>504000</v>
      </c>
      <c r="C329" s="62">
        <f>SUM(C330:C333)</f>
        <v>504000</v>
      </c>
      <c r="D329" s="62">
        <f>SUM(D330:D333)</f>
        <v>80883.37</v>
      </c>
      <c r="E329" s="62">
        <f>SUM(E330:E333)</f>
        <v>237236.72</v>
      </c>
      <c r="F329" s="62">
        <f t="shared" si="58"/>
        <v>1.3403640540049326E-2</v>
      </c>
      <c r="G329" s="62">
        <f>SUM(G330:G333)</f>
        <v>266763.28000000003</v>
      </c>
      <c r="H329" s="62">
        <f>SUM(H330:H333)</f>
        <v>80883.37</v>
      </c>
      <c r="I329" s="62">
        <f>SUM(I330:I333)</f>
        <v>237236.72</v>
      </c>
      <c r="J329" s="62">
        <f t="shared" si="59"/>
        <v>1.9468184963252116E-2</v>
      </c>
      <c r="K329" s="60">
        <f>SUM(K330:K333)</f>
        <v>266763.28000000003</v>
      </c>
      <c r="L329" s="62">
        <f>SUM(L330:L333)</f>
        <v>0</v>
      </c>
    </row>
    <row r="330" spans="1:12" ht="11.25" customHeight="1" x14ac:dyDescent="0.2">
      <c r="A330" s="122" t="s">
        <v>380</v>
      </c>
      <c r="B330" s="62"/>
      <c r="C330" s="62"/>
      <c r="D330" s="62"/>
      <c r="E330" s="62"/>
      <c r="F330" s="62">
        <f t="shared" si="58"/>
        <v>0</v>
      </c>
      <c r="G330" s="62">
        <f>C330-E330</f>
        <v>0</v>
      </c>
      <c r="H330" s="62"/>
      <c r="I330" s="62"/>
      <c r="J330" s="62">
        <f t="shared" si="59"/>
        <v>0</v>
      </c>
      <c r="K330" s="60">
        <f>C330-I330</f>
        <v>0</v>
      </c>
      <c r="L330" s="62"/>
    </row>
    <row r="331" spans="1:12" ht="11.25" customHeight="1" x14ac:dyDescent="0.2">
      <c r="A331" s="122" t="s">
        <v>381</v>
      </c>
      <c r="B331" s="62">
        <v>504000</v>
      </c>
      <c r="C331" s="62">
        <v>504000</v>
      </c>
      <c r="D331" s="62">
        <v>80883.37</v>
      </c>
      <c r="E331" s="62">
        <v>237236.72</v>
      </c>
      <c r="F331" s="62">
        <f t="shared" si="58"/>
        <v>1.3403640540049326E-2</v>
      </c>
      <c r="G331" s="62">
        <f>C331-E331</f>
        <v>266763.28000000003</v>
      </c>
      <c r="H331" s="62">
        <v>80883.37</v>
      </c>
      <c r="I331" s="62">
        <v>237236.72</v>
      </c>
      <c r="J331" s="62">
        <f t="shared" si="59"/>
        <v>1.9468184963252116E-2</v>
      </c>
      <c r="K331" s="60">
        <f>C331-I331</f>
        <v>266763.28000000003</v>
      </c>
      <c r="L331" s="62"/>
    </row>
    <row r="332" spans="1:12" ht="11.25" customHeight="1" x14ac:dyDescent="0.2">
      <c r="A332" s="122" t="s">
        <v>335</v>
      </c>
      <c r="B332" s="62"/>
      <c r="C332" s="62"/>
      <c r="D332" s="62"/>
      <c r="E332" s="62"/>
      <c r="F332" s="62">
        <f t="shared" si="58"/>
        <v>0</v>
      </c>
      <c r="G332" s="62">
        <f>C332-E332</f>
        <v>0</v>
      </c>
      <c r="H332" s="62"/>
      <c r="I332" s="62"/>
      <c r="J332" s="62">
        <f t="shared" si="59"/>
        <v>0</v>
      </c>
      <c r="K332" s="60">
        <f>C332-I332</f>
        <v>0</v>
      </c>
      <c r="L332" s="62"/>
    </row>
    <row r="333" spans="1:12" ht="11.25" customHeight="1" x14ac:dyDescent="0.2">
      <c r="A333" s="122" t="s">
        <v>329</v>
      </c>
      <c r="B333" s="62"/>
      <c r="C333" s="62"/>
      <c r="D333" s="62"/>
      <c r="E333" s="62"/>
      <c r="F333" s="62">
        <f t="shared" si="58"/>
        <v>0</v>
      </c>
      <c r="G333" s="62">
        <f>C333-E333</f>
        <v>0</v>
      </c>
      <c r="H333" s="62"/>
      <c r="I333" s="62"/>
      <c r="J333" s="62">
        <f t="shared" si="59"/>
        <v>0</v>
      </c>
      <c r="K333" s="60">
        <f>C333-I333</f>
        <v>0</v>
      </c>
      <c r="L333" s="62"/>
    </row>
    <row r="334" spans="1:12" ht="11.25" customHeight="1" x14ac:dyDescent="0.2">
      <c r="A334" s="74" t="s">
        <v>246</v>
      </c>
      <c r="B334" s="62">
        <f>SUM(B335:B338)</f>
        <v>17600000</v>
      </c>
      <c r="C334" s="62">
        <f>SUM(C335:C338)</f>
        <v>17600000</v>
      </c>
      <c r="D334" s="62">
        <f>SUM(D335:D338)</f>
        <v>2540677.7999999998</v>
      </c>
      <c r="E334" s="62">
        <f>SUM(E335:E338)</f>
        <v>9026859.1199999992</v>
      </c>
      <c r="F334" s="62">
        <f t="shared" si="58"/>
        <v>0.51000863125297791</v>
      </c>
      <c r="G334" s="62">
        <f>SUM(G335:G338)</f>
        <v>8573140.8800000008</v>
      </c>
      <c r="H334" s="62">
        <f>SUM(H335:H338)</f>
        <v>2944049.87</v>
      </c>
      <c r="I334" s="62">
        <f>SUM(I335:I338)</f>
        <v>7080327.5800000001</v>
      </c>
      <c r="J334" s="62">
        <f t="shared" si="59"/>
        <v>0.5810277891544583</v>
      </c>
      <c r="K334" s="60">
        <f>SUM(K335:K338)</f>
        <v>10519672.42</v>
      </c>
      <c r="L334" s="62">
        <f>SUM(L335:L338)</f>
        <v>0</v>
      </c>
    </row>
    <row r="335" spans="1:12" ht="11.25" customHeight="1" x14ac:dyDescent="0.2">
      <c r="A335" s="122" t="s">
        <v>382</v>
      </c>
      <c r="B335" s="62"/>
      <c r="C335" s="62"/>
      <c r="D335" s="62"/>
      <c r="E335" s="62"/>
      <c r="F335" s="62">
        <f t="shared" si="58"/>
        <v>0</v>
      </c>
      <c r="G335" s="62">
        <f>C335-E335</f>
        <v>0</v>
      </c>
      <c r="H335" s="62"/>
      <c r="I335" s="62"/>
      <c r="J335" s="62">
        <f t="shared" si="59"/>
        <v>0</v>
      </c>
      <c r="K335" s="60">
        <f>C335-I335</f>
        <v>0</v>
      </c>
      <c r="L335" s="62"/>
    </row>
    <row r="336" spans="1:12" ht="11.25" customHeight="1" x14ac:dyDescent="0.2">
      <c r="A336" s="122" t="s">
        <v>383</v>
      </c>
      <c r="B336" s="62">
        <v>17600000</v>
      </c>
      <c r="C336" s="62">
        <v>17600000</v>
      </c>
      <c r="D336" s="62">
        <v>2540677.7999999998</v>
      </c>
      <c r="E336" s="62">
        <v>9026859.1199999992</v>
      </c>
      <c r="F336" s="62">
        <f t="shared" si="58"/>
        <v>0.51000863125297791</v>
      </c>
      <c r="G336" s="62">
        <f>C336-E336</f>
        <v>8573140.8800000008</v>
      </c>
      <c r="H336" s="62">
        <v>2944049.87</v>
      </c>
      <c r="I336" s="62">
        <v>7080327.5800000001</v>
      </c>
      <c r="J336" s="62">
        <f t="shared" si="59"/>
        <v>0.5810277891544583</v>
      </c>
      <c r="K336" s="60">
        <f>C336-I336</f>
        <v>10519672.42</v>
      </c>
      <c r="L336" s="62"/>
    </row>
    <row r="337" spans="1:12" ht="11.25" customHeight="1" x14ac:dyDescent="0.2">
      <c r="A337" s="122" t="s">
        <v>335</v>
      </c>
      <c r="B337" s="62"/>
      <c r="C337" s="62"/>
      <c r="D337" s="62"/>
      <c r="E337" s="62"/>
      <c r="F337" s="62">
        <f t="shared" si="58"/>
        <v>0</v>
      </c>
      <c r="G337" s="62">
        <f>C337-E337</f>
        <v>0</v>
      </c>
      <c r="H337" s="62"/>
      <c r="I337" s="62"/>
      <c r="J337" s="62">
        <f t="shared" si="59"/>
        <v>0</v>
      </c>
      <c r="K337" s="60">
        <f>C337-I337</f>
        <v>0</v>
      </c>
      <c r="L337" s="62"/>
    </row>
    <row r="338" spans="1:12" ht="11.25" customHeight="1" x14ac:dyDescent="0.2">
      <c r="A338" s="122" t="s">
        <v>329</v>
      </c>
      <c r="B338" s="62"/>
      <c r="C338" s="62"/>
      <c r="D338" s="62"/>
      <c r="E338" s="62"/>
      <c r="F338" s="62">
        <f t="shared" si="58"/>
        <v>0</v>
      </c>
      <c r="G338" s="62">
        <f>C338-E338</f>
        <v>0</v>
      </c>
      <c r="H338" s="62"/>
      <c r="I338" s="62"/>
      <c r="J338" s="62">
        <f t="shared" si="59"/>
        <v>0</v>
      </c>
      <c r="K338" s="60">
        <f>C338-I338</f>
        <v>0</v>
      </c>
      <c r="L338" s="62"/>
    </row>
    <row r="339" spans="1:12" ht="11.25" customHeight="1" x14ac:dyDescent="0.2">
      <c r="A339" s="74" t="s">
        <v>247</v>
      </c>
      <c r="B339" s="62">
        <f>SUM(B340:B346)</f>
        <v>0</v>
      </c>
      <c r="C339" s="62">
        <f>SUM(C340:C346)</f>
        <v>0</v>
      </c>
      <c r="D339" s="62">
        <f>SUM(D340:D346)</f>
        <v>0</v>
      </c>
      <c r="E339" s="62">
        <f>SUM(E340:E346)</f>
        <v>0</v>
      </c>
      <c r="F339" s="62">
        <f t="shared" si="58"/>
        <v>0</v>
      </c>
      <c r="G339" s="62">
        <f>SUM(G340:G346)</f>
        <v>0</v>
      </c>
      <c r="H339" s="62">
        <f>SUM(H340:H346)</f>
        <v>0</v>
      </c>
      <c r="I339" s="62">
        <f>SUM(I340:I346)</f>
        <v>0</v>
      </c>
      <c r="J339" s="62">
        <f t="shared" si="59"/>
        <v>0</v>
      </c>
      <c r="K339" s="60">
        <f>SUM(K340:K346)</f>
        <v>0</v>
      </c>
      <c r="L339" s="62">
        <f>SUM(L340:L346)</f>
        <v>0</v>
      </c>
    </row>
    <row r="340" spans="1:12" ht="11.25" customHeight="1" x14ac:dyDescent="0.2">
      <c r="A340" s="122" t="s">
        <v>384</v>
      </c>
      <c r="B340" s="62"/>
      <c r="C340" s="62"/>
      <c r="D340" s="62"/>
      <c r="E340" s="62"/>
      <c r="F340" s="62">
        <f t="shared" si="58"/>
        <v>0</v>
      </c>
      <c r="G340" s="62">
        <f t="shared" ref="G340:G346" si="60">C340-E340</f>
        <v>0</v>
      </c>
      <c r="H340" s="62"/>
      <c r="I340" s="62"/>
      <c r="J340" s="62">
        <f t="shared" si="59"/>
        <v>0</v>
      </c>
      <c r="K340" s="60">
        <f t="shared" ref="K340:K346" si="61">C340-I340</f>
        <v>0</v>
      </c>
      <c r="L340" s="62"/>
    </row>
    <row r="341" spans="1:12" ht="11.25" customHeight="1" x14ac:dyDescent="0.2">
      <c r="A341" s="122" t="s">
        <v>385</v>
      </c>
      <c r="B341" s="62"/>
      <c r="C341" s="62"/>
      <c r="D341" s="62"/>
      <c r="E341" s="62"/>
      <c r="F341" s="62">
        <f t="shared" si="58"/>
        <v>0</v>
      </c>
      <c r="G341" s="62">
        <f t="shared" si="60"/>
        <v>0</v>
      </c>
      <c r="H341" s="62"/>
      <c r="I341" s="62"/>
      <c r="J341" s="62">
        <f t="shared" si="59"/>
        <v>0</v>
      </c>
      <c r="K341" s="60">
        <f t="shared" si="61"/>
        <v>0</v>
      </c>
      <c r="L341" s="62"/>
    </row>
    <row r="342" spans="1:12" ht="11.25" customHeight="1" x14ac:dyDescent="0.2">
      <c r="A342" s="122" t="s">
        <v>386</v>
      </c>
      <c r="B342" s="62"/>
      <c r="C342" s="62"/>
      <c r="D342" s="62"/>
      <c r="E342" s="62"/>
      <c r="F342" s="62">
        <f t="shared" si="58"/>
        <v>0</v>
      </c>
      <c r="G342" s="62">
        <f t="shared" si="60"/>
        <v>0</v>
      </c>
      <c r="H342" s="62"/>
      <c r="I342" s="62"/>
      <c r="J342" s="62">
        <f t="shared" si="59"/>
        <v>0</v>
      </c>
      <c r="K342" s="60">
        <f t="shared" si="61"/>
        <v>0</v>
      </c>
      <c r="L342" s="62"/>
    </row>
    <row r="343" spans="1:12" ht="11.25" customHeight="1" x14ac:dyDescent="0.2">
      <c r="A343" s="122" t="s">
        <v>387</v>
      </c>
      <c r="B343" s="62"/>
      <c r="C343" s="62"/>
      <c r="D343" s="62"/>
      <c r="E343" s="62"/>
      <c r="F343" s="62">
        <f t="shared" si="58"/>
        <v>0</v>
      </c>
      <c r="G343" s="62">
        <f t="shared" si="60"/>
        <v>0</v>
      </c>
      <c r="H343" s="62"/>
      <c r="I343" s="62"/>
      <c r="J343" s="62">
        <f t="shared" si="59"/>
        <v>0</v>
      </c>
      <c r="K343" s="60">
        <f t="shared" si="61"/>
        <v>0</v>
      </c>
      <c r="L343" s="62"/>
    </row>
    <row r="344" spans="1:12" ht="11.25" customHeight="1" x14ac:dyDescent="0.2">
      <c r="A344" s="122" t="s">
        <v>388</v>
      </c>
      <c r="B344" s="62"/>
      <c r="C344" s="62"/>
      <c r="D344" s="62"/>
      <c r="E344" s="62"/>
      <c r="F344" s="62">
        <f t="shared" si="58"/>
        <v>0</v>
      </c>
      <c r="G344" s="62">
        <f t="shared" si="60"/>
        <v>0</v>
      </c>
      <c r="H344" s="62"/>
      <c r="I344" s="62"/>
      <c r="J344" s="62">
        <f t="shared" si="59"/>
        <v>0</v>
      </c>
      <c r="K344" s="60">
        <f t="shared" si="61"/>
        <v>0</v>
      </c>
      <c r="L344" s="62"/>
    </row>
    <row r="345" spans="1:12" ht="11.25" customHeight="1" x14ac:dyDescent="0.2">
      <c r="A345" s="122" t="s">
        <v>335</v>
      </c>
      <c r="B345" s="62"/>
      <c r="C345" s="62"/>
      <c r="D345" s="62"/>
      <c r="E345" s="62"/>
      <c r="F345" s="62">
        <f t="shared" si="58"/>
        <v>0</v>
      </c>
      <c r="G345" s="62">
        <f t="shared" si="60"/>
        <v>0</v>
      </c>
      <c r="H345" s="62"/>
      <c r="I345" s="62"/>
      <c r="J345" s="62">
        <f t="shared" si="59"/>
        <v>0</v>
      </c>
      <c r="K345" s="60">
        <f t="shared" si="61"/>
        <v>0</v>
      </c>
      <c r="L345" s="62"/>
    </row>
    <row r="346" spans="1:12" ht="11.25" customHeight="1" x14ac:dyDescent="0.2">
      <c r="A346" s="122" t="s">
        <v>329</v>
      </c>
      <c r="B346" s="62"/>
      <c r="C346" s="62"/>
      <c r="D346" s="62"/>
      <c r="E346" s="62"/>
      <c r="F346" s="62">
        <f t="shared" si="58"/>
        <v>0</v>
      </c>
      <c r="G346" s="62">
        <f t="shared" si="60"/>
        <v>0</v>
      </c>
      <c r="H346" s="62"/>
      <c r="I346" s="62"/>
      <c r="J346" s="62">
        <f t="shared" si="59"/>
        <v>0</v>
      </c>
      <c r="K346" s="60">
        <f t="shared" si="61"/>
        <v>0</v>
      </c>
      <c r="L346" s="62"/>
    </row>
    <row r="347" spans="1:12" ht="11.25" customHeight="1" x14ac:dyDescent="0.2">
      <c r="A347" s="74" t="s">
        <v>248</v>
      </c>
      <c r="B347" s="62">
        <f>SUM(B348:B352)</f>
        <v>0</v>
      </c>
      <c r="C347" s="62">
        <f>SUM(C348:C352)</f>
        <v>2850000</v>
      </c>
      <c r="D347" s="62">
        <f>SUM(D348:D352)</f>
        <v>365038.69</v>
      </c>
      <c r="E347" s="62">
        <f>SUM(E348:E352)</f>
        <v>365038.69</v>
      </c>
      <c r="F347" s="62">
        <f t="shared" si="58"/>
        <v>2.0624325711342234E-2</v>
      </c>
      <c r="G347" s="62">
        <f>SUM(G348:G352)</f>
        <v>2484961.31</v>
      </c>
      <c r="H347" s="62">
        <f>SUM(H348:H352)</f>
        <v>365038.69</v>
      </c>
      <c r="I347" s="62">
        <f>SUM(I348:I352)</f>
        <v>365038.69</v>
      </c>
      <c r="J347" s="62">
        <f t="shared" si="59"/>
        <v>2.9955905374443093E-2</v>
      </c>
      <c r="K347" s="60">
        <f>SUM(K348:K352)</f>
        <v>2484961.31</v>
      </c>
      <c r="L347" s="62">
        <f>SUM(L348:L352)</f>
        <v>0</v>
      </c>
    </row>
    <row r="348" spans="1:12" ht="11.25" customHeight="1" x14ac:dyDescent="0.2">
      <c r="A348" s="122" t="s">
        <v>389</v>
      </c>
      <c r="B348" s="62"/>
      <c r="C348" s="62"/>
      <c r="D348" s="62"/>
      <c r="E348" s="62"/>
      <c r="F348" s="62">
        <f t="shared" si="58"/>
        <v>0</v>
      </c>
      <c r="G348" s="62">
        <f>C348-E348</f>
        <v>0</v>
      </c>
      <c r="H348" s="62"/>
      <c r="I348" s="62"/>
      <c r="J348" s="62">
        <f t="shared" si="59"/>
        <v>0</v>
      </c>
      <c r="K348" s="60">
        <f>C348-I348</f>
        <v>0</v>
      </c>
      <c r="L348" s="62"/>
    </row>
    <row r="349" spans="1:12" ht="11.25" customHeight="1" x14ac:dyDescent="0.2">
      <c r="A349" s="122" t="s">
        <v>390</v>
      </c>
      <c r="B349" s="62"/>
      <c r="C349" s="62"/>
      <c r="D349" s="62"/>
      <c r="E349" s="62"/>
      <c r="F349" s="62">
        <f t="shared" si="58"/>
        <v>0</v>
      </c>
      <c r="G349" s="62">
        <f>C349-E349</f>
        <v>0</v>
      </c>
      <c r="H349" s="62"/>
      <c r="I349" s="62"/>
      <c r="J349" s="62">
        <f t="shared" si="59"/>
        <v>0</v>
      </c>
      <c r="K349" s="60">
        <f>C349-I349</f>
        <v>0</v>
      </c>
      <c r="L349" s="62"/>
    </row>
    <row r="350" spans="1:12" ht="11.25" customHeight="1" x14ac:dyDescent="0.2">
      <c r="A350" s="122" t="s">
        <v>391</v>
      </c>
      <c r="B350" s="62"/>
      <c r="C350" s="62"/>
      <c r="D350" s="62"/>
      <c r="E350" s="62"/>
      <c r="F350" s="62">
        <f t="shared" si="58"/>
        <v>0</v>
      </c>
      <c r="G350" s="62">
        <f>C350-E350</f>
        <v>0</v>
      </c>
      <c r="H350" s="62"/>
      <c r="I350" s="62"/>
      <c r="J350" s="62">
        <f t="shared" si="59"/>
        <v>0</v>
      </c>
      <c r="K350" s="60">
        <f>C350-I350</f>
        <v>0</v>
      </c>
      <c r="L350" s="62"/>
    </row>
    <row r="351" spans="1:12" ht="11.25" customHeight="1" x14ac:dyDescent="0.2">
      <c r="A351" s="122" t="s">
        <v>335</v>
      </c>
      <c r="B351" s="62"/>
      <c r="C351" s="62"/>
      <c r="D351" s="62"/>
      <c r="E351" s="62"/>
      <c r="F351" s="62">
        <f t="shared" ref="F351:F382" si="62">IF($E$215&gt;0,E351/$E$215,0)*100</f>
        <v>0</v>
      </c>
      <c r="G351" s="62">
        <f>C351-E351</f>
        <v>0</v>
      </c>
      <c r="H351" s="62"/>
      <c r="I351" s="62"/>
      <c r="J351" s="62">
        <f t="shared" ref="J351:J382" si="63">IF($I$215&gt;0,I351/$I$215,0)*100</f>
        <v>0</v>
      </c>
      <c r="K351" s="60">
        <f>C351-I351</f>
        <v>0</v>
      </c>
      <c r="L351" s="62"/>
    </row>
    <row r="352" spans="1:12" ht="11.25" customHeight="1" x14ac:dyDescent="0.2">
      <c r="A352" s="122" t="s">
        <v>329</v>
      </c>
      <c r="B352" s="62">
        <v>0</v>
      </c>
      <c r="C352" s="62">
        <v>2850000</v>
      </c>
      <c r="D352" s="62">
        <v>365038.69</v>
      </c>
      <c r="E352" s="62">
        <v>365038.69</v>
      </c>
      <c r="F352" s="62">
        <f t="shared" si="62"/>
        <v>2.0624325711342234E-2</v>
      </c>
      <c r="G352" s="62">
        <f>C352-E352</f>
        <v>2484961.31</v>
      </c>
      <c r="H352" s="62">
        <v>365038.69</v>
      </c>
      <c r="I352" s="62">
        <v>365038.69</v>
      </c>
      <c r="J352" s="62">
        <f t="shared" si="63"/>
        <v>2.9955905374443093E-2</v>
      </c>
      <c r="K352" s="60">
        <f>C352-I352</f>
        <v>2484961.31</v>
      </c>
      <c r="L352" s="62"/>
    </row>
    <row r="353" spans="1:12" ht="11.25" customHeight="1" x14ac:dyDescent="0.2">
      <c r="A353" s="74" t="s">
        <v>249</v>
      </c>
      <c r="B353" s="62">
        <f>SUM(B354:B360)</f>
        <v>0</v>
      </c>
      <c r="C353" s="62">
        <f>SUM(C354:C360)</f>
        <v>0</v>
      </c>
      <c r="D353" s="62">
        <f>SUM(D354:D360)</f>
        <v>0</v>
      </c>
      <c r="E353" s="62">
        <f>SUM(E354:E360)</f>
        <v>0</v>
      </c>
      <c r="F353" s="62">
        <f t="shared" si="62"/>
        <v>0</v>
      </c>
      <c r="G353" s="62">
        <f>SUM(G354:G360)</f>
        <v>0</v>
      </c>
      <c r="H353" s="62">
        <f>SUM(H354:H360)</f>
        <v>0</v>
      </c>
      <c r="I353" s="62">
        <f>SUM(I354:I360)</f>
        <v>0</v>
      </c>
      <c r="J353" s="62">
        <f t="shared" si="63"/>
        <v>0</v>
      </c>
      <c r="K353" s="60">
        <f>SUM(K354:K360)</f>
        <v>0</v>
      </c>
      <c r="L353" s="62">
        <f>SUM(L354:L360)</f>
        <v>0</v>
      </c>
    </row>
    <row r="354" spans="1:12" ht="11.25" customHeight="1" x14ac:dyDescent="0.2">
      <c r="A354" s="122" t="s">
        <v>392</v>
      </c>
      <c r="B354" s="62"/>
      <c r="C354" s="62"/>
      <c r="D354" s="62"/>
      <c r="E354" s="62"/>
      <c r="F354" s="62">
        <f t="shared" si="62"/>
        <v>0</v>
      </c>
      <c r="G354" s="62">
        <f t="shared" ref="G354:G360" si="64">C354-E354</f>
        <v>0</v>
      </c>
      <c r="H354" s="62"/>
      <c r="I354" s="62"/>
      <c r="J354" s="62">
        <f t="shared" si="63"/>
        <v>0</v>
      </c>
      <c r="K354" s="60">
        <f t="shared" ref="K354:K360" si="65">C354-I354</f>
        <v>0</v>
      </c>
      <c r="L354" s="62"/>
    </row>
    <row r="355" spans="1:12" ht="11.25" customHeight="1" x14ac:dyDescent="0.2">
      <c r="A355" s="122" t="s">
        <v>393</v>
      </c>
      <c r="B355" s="62"/>
      <c r="C355" s="62"/>
      <c r="D355" s="62"/>
      <c r="E355" s="62"/>
      <c r="F355" s="62">
        <f t="shared" si="62"/>
        <v>0</v>
      </c>
      <c r="G355" s="62">
        <f t="shared" si="64"/>
        <v>0</v>
      </c>
      <c r="H355" s="62"/>
      <c r="I355" s="62"/>
      <c r="J355" s="62">
        <f t="shared" si="63"/>
        <v>0</v>
      </c>
      <c r="K355" s="60">
        <f t="shared" si="65"/>
        <v>0</v>
      </c>
      <c r="L355" s="62"/>
    </row>
    <row r="356" spans="1:12" ht="11.25" customHeight="1" x14ac:dyDescent="0.2">
      <c r="A356" s="122" t="s">
        <v>394</v>
      </c>
      <c r="B356" s="62"/>
      <c r="C356" s="62"/>
      <c r="D356" s="62"/>
      <c r="E356" s="62"/>
      <c r="F356" s="62">
        <f t="shared" si="62"/>
        <v>0</v>
      </c>
      <c r="G356" s="62">
        <f t="shared" si="64"/>
        <v>0</v>
      </c>
      <c r="H356" s="62"/>
      <c r="I356" s="62"/>
      <c r="J356" s="62">
        <f t="shared" si="63"/>
        <v>0</v>
      </c>
      <c r="K356" s="60">
        <f t="shared" si="65"/>
        <v>0</v>
      </c>
      <c r="L356" s="62"/>
    </row>
    <row r="357" spans="1:12" ht="11.25" customHeight="1" x14ac:dyDescent="0.2">
      <c r="A357" s="122" t="s">
        <v>510</v>
      </c>
      <c r="B357" s="62"/>
      <c r="C357" s="62"/>
      <c r="D357" s="62"/>
      <c r="E357" s="62"/>
      <c r="F357" s="62">
        <f t="shared" si="62"/>
        <v>0</v>
      </c>
      <c r="G357" s="62">
        <f t="shared" si="64"/>
        <v>0</v>
      </c>
      <c r="H357" s="62"/>
      <c r="I357" s="62"/>
      <c r="J357" s="62">
        <f t="shared" si="63"/>
        <v>0</v>
      </c>
      <c r="K357" s="60">
        <f t="shared" si="65"/>
        <v>0</v>
      </c>
      <c r="L357" s="62"/>
    </row>
    <row r="358" spans="1:12" ht="11.25" customHeight="1" x14ac:dyDescent="0.2">
      <c r="A358" s="122" t="s">
        <v>511</v>
      </c>
      <c r="B358" s="62"/>
      <c r="C358" s="62"/>
      <c r="D358" s="62"/>
      <c r="E358" s="62"/>
      <c r="F358" s="62">
        <f t="shared" si="62"/>
        <v>0</v>
      </c>
      <c r="G358" s="62">
        <f t="shared" si="64"/>
        <v>0</v>
      </c>
      <c r="H358" s="62"/>
      <c r="I358" s="62"/>
      <c r="J358" s="62">
        <f t="shared" si="63"/>
        <v>0</v>
      </c>
      <c r="K358" s="60">
        <f t="shared" si="65"/>
        <v>0</v>
      </c>
      <c r="L358" s="62"/>
    </row>
    <row r="359" spans="1:12" ht="11.25" customHeight="1" x14ac:dyDescent="0.2">
      <c r="A359" s="122" t="s">
        <v>335</v>
      </c>
      <c r="B359" s="62"/>
      <c r="C359" s="62"/>
      <c r="D359" s="62"/>
      <c r="E359" s="62"/>
      <c r="F359" s="62">
        <f t="shared" si="62"/>
        <v>0</v>
      </c>
      <c r="G359" s="62">
        <f t="shared" si="64"/>
        <v>0</v>
      </c>
      <c r="H359" s="62"/>
      <c r="I359" s="62"/>
      <c r="J359" s="62">
        <f t="shared" si="63"/>
        <v>0</v>
      </c>
      <c r="K359" s="60">
        <f t="shared" si="65"/>
        <v>0</v>
      </c>
      <c r="L359" s="62"/>
    </row>
    <row r="360" spans="1:12" ht="11.25" customHeight="1" x14ac:dyDescent="0.2">
      <c r="A360" s="122" t="s">
        <v>329</v>
      </c>
      <c r="B360" s="62"/>
      <c r="C360" s="62"/>
      <c r="D360" s="62"/>
      <c r="E360" s="62"/>
      <c r="F360" s="62">
        <f t="shared" si="62"/>
        <v>0</v>
      </c>
      <c r="G360" s="62">
        <f t="shared" si="64"/>
        <v>0</v>
      </c>
      <c r="H360" s="62"/>
      <c r="I360" s="62"/>
      <c r="J360" s="62">
        <f t="shared" si="63"/>
        <v>0</v>
      </c>
      <c r="K360" s="60">
        <f t="shared" si="65"/>
        <v>0</v>
      </c>
      <c r="L360" s="62"/>
    </row>
    <row r="361" spans="1:12" ht="11.25" customHeight="1" x14ac:dyDescent="0.2">
      <c r="A361" s="74" t="s">
        <v>250</v>
      </c>
      <c r="B361" s="62">
        <f>SUM(B362:B365)</f>
        <v>0</v>
      </c>
      <c r="C361" s="62">
        <f>SUM(C362:C365)</f>
        <v>0</v>
      </c>
      <c r="D361" s="62">
        <f>SUM(D362:D365)</f>
        <v>0</v>
      </c>
      <c r="E361" s="62">
        <f>SUM(E362:E365)</f>
        <v>0</v>
      </c>
      <c r="F361" s="62">
        <f t="shared" si="62"/>
        <v>0</v>
      </c>
      <c r="G361" s="62">
        <f>SUM(G362:G365)</f>
        <v>0</v>
      </c>
      <c r="H361" s="62">
        <f>SUM(H362:H365)</f>
        <v>0</v>
      </c>
      <c r="I361" s="62">
        <f>SUM(I362:I365)</f>
        <v>0</v>
      </c>
      <c r="J361" s="62">
        <f t="shared" si="63"/>
        <v>0</v>
      </c>
      <c r="K361" s="60">
        <f>SUM(K362:K365)</f>
        <v>0</v>
      </c>
      <c r="L361" s="62">
        <f>SUM(L362:L365)</f>
        <v>0</v>
      </c>
    </row>
    <row r="362" spans="1:12" ht="11.25" customHeight="1" x14ac:dyDescent="0.2">
      <c r="A362" s="122" t="s">
        <v>395</v>
      </c>
      <c r="B362" s="62"/>
      <c r="C362" s="62"/>
      <c r="D362" s="62"/>
      <c r="E362" s="62"/>
      <c r="F362" s="62">
        <f t="shared" si="62"/>
        <v>0</v>
      </c>
      <c r="G362" s="62">
        <f>C362-E362</f>
        <v>0</v>
      </c>
      <c r="H362" s="62"/>
      <c r="I362" s="62"/>
      <c r="J362" s="62">
        <f t="shared" si="63"/>
        <v>0</v>
      </c>
      <c r="K362" s="60">
        <f>C362-I362</f>
        <v>0</v>
      </c>
      <c r="L362" s="62"/>
    </row>
    <row r="363" spans="1:12" ht="11.25" customHeight="1" x14ac:dyDescent="0.2">
      <c r="A363" s="122" t="s">
        <v>396</v>
      </c>
      <c r="B363" s="62"/>
      <c r="C363" s="62"/>
      <c r="D363" s="62"/>
      <c r="E363" s="62"/>
      <c r="F363" s="62">
        <f t="shared" si="62"/>
        <v>0</v>
      </c>
      <c r="G363" s="62">
        <f>C363-E363</f>
        <v>0</v>
      </c>
      <c r="H363" s="62"/>
      <c r="I363" s="62"/>
      <c r="J363" s="62">
        <f t="shared" si="63"/>
        <v>0</v>
      </c>
      <c r="K363" s="60">
        <f>C363-I363</f>
        <v>0</v>
      </c>
      <c r="L363" s="62"/>
    </row>
    <row r="364" spans="1:12" ht="11.25" customHeight="1" x14ac:dyDescent="0.2">
      <c r="A364" s="122" t="s">
        <v>335</v>
      </c>
      <c r="B364" s="62"/>
      <c r="C364" s="62"/>
      <c r="D364" s="62"/>
      <c r="E364" s="62"/>
      <c r="F364" s="62">
        <f t="shared" si="62"/>
        <v>0</v>
      </c>
      <c r="G364" s="62">
        <f>C364-E364</f>
        <v>0</v>
      </c>
      <c r="H364" s="62"/>
      <c r="I364" s="62"/>
      <c r="J364" s="62">
        <f t="shared" si="63"/>
        <v>0</v>
      </c>
      <c r="K364" s="60">
        <f>C364-I364</f>
        <v>0</v>
      </c>
      <c r="L364" s="62"/>
    </row>
    <row r="365" spans="1:12" ht="11.25" customHeight="1" x14ac:dyDescent="0.2">
      <c r="A365" s="122" t="s">
        <v>329</v>
      </c>
      <c r="B365" s="62"/>
      <c r="C365" s="62"/>
      <c r="D365" s="62"/>
      <c r="E365" s="62"/>
      <c r="F365" s="62">
        <f t="shared" si="62"/>
        <v>0</v>
      </c>
      <c r="G365" s="62">
        <f>C365-E365</f>
        <v>0</v>
      </c>
      <c r="H365" s="62"/>
      <c r="I365" s="62"/>
      <c r="J365" s="62">
        <f t="shared" si="63"/>
        <v>0</v>
      </c>
      <c r="K365" s="60">
        <f>C365-I365</f>
        <v>0</v>
      </c>
      <c r="L365" s="62"/>
    </row>
    <row r="366" spans="1:12" ht="11.25" customHeight="1" x14ac:dyDescent="0.2">
      <c r="A366" s="74" t="s">
        <v>251</v>
      </c>
      <c r="B366" s="62">
        <f>SUM(B367:B373)</f>
        <v>503000</v>
      </c>
      <c r="C366" s="62">
        <f>SUM(C367:C373)</f>
        <v>887055.98</v>
      </c>
      <c r="D366" s="62">
        <f>SUM(D367:D373)</f>
        <v>102207.94</v>
      </c>
      <c r="E366" s="62">
        <f>SUM(E367:E373)</f>
        <v>289263.92000000004</v>
      </c>
      <c r="F366" s="62">
        <f t="shared" si="62"/>
        <v>1.634312599198634E-2</v>
      </c>
      <c r="G366" s="62">
        <f>SUM(G367:G373)</f>
        <v>597792.06000000006</v>
      </c>
      <c r="H366" s="62">
        <f>SUM(H367:H373)</f>
        <v>102207.94</v>
      </c>
      <c r="I366" s="62">
        <f>SUM(I367:I373)</f>
        <v>289263.92000000004</v>
      </c>
      <c r="J366" s="62">
        <f t="shared" si="63"/>
        <v>2.3737655358560698E-2</v>
      </c>
      <c r="K366" s="60">
        <f>SUM(K367:K373)</f>
        <v>597792.06000000006</v>
      </c>
      <c r="L366" s="62">
        <f>SUM(L367:L373)</f>
        <v>0</v>
      </c>
    </row>
    <row r="367" spans="1:12" ht="11.25" customHeight="1" x14ac:dyDescent="0.2">
      <c r="A367" s="122" t="s">
        <v>397</v>
      </c>
      <c r="B367" s="62">
        <v>503000</v>
      </c>
      <c r="C367" s="62">
        <v>187055.98</v>
      </c>
      <c r="D367" s="62">
        <v>0</v>
      </c>
      <c r="E367" s="62">
        <v>187055.98</v>
      </c>
      <c r="F367" s="62">
        <f t="shared" si="62"/>
        <v>1.056847825575508E-2</v>
      </c>
      <c r="G367" s="62">
        <f t="shared" ref="G367:G373" si="66">C367-E367</f>
        <v>0</v>
      </c>
      <c r="H367" s="62">
        <v>0</v>
      </c>
      <c r="I367" s="62">
        <v>187055.98</v>
      </c>
      <c r="J367" s="62">
        <f t="shared" si="63"/>
        <v>1.535023927629074E-2</v>
      </c>
      <c r="K367" s="60">
        <f t="shared" ref="K367:K373" si="67">C367-I367</f>
        <v>0</v>
      </c>
      <c r="L367" s="62"/>
    </row>
    <row r="368" spans="1:12" ht="11.25" customHeight="1" x14ac:dyDescent="0.2">
      <c r="A368" s="122" t="s">
        <v>398</v>
      </c>
      <c r="B368" s="62"/>
      <c r="C368" s="62"/>
      <c r="D368" s="62"/>
      <c r="E368" s="62"/>
      <c r="F368" s="62">
        <f t="shared" si="62"/>
        <v>0</v>
      </c>
      <c r="G368" s="62">
        <f t="shared" si="66"/>
        <v>0</v>
      </c>
      <c r="H368" s="62"/>
      <c r="I368" s="62"/>
      <c r="J368" s="62">
        <f t="shared" si="63"/>
        <v>0</v>
      </c>
      <c r="K368" s="60">
        <f t="shared" si="67"/>
        <v>0</v>
      </c>
      <c r="L368" s="62"/>
    </row>
    <row r="369" spans="1:12" ht="11.25" customHeight="1" x14ac:dyDescent="0.2">
      <c r="A369" s="122" t="s">
        <v>399</v>
      </c>
      <c r="B369" s="62"/>
      <c r="C369" s="62"/>
      <c r="D369" s="62"/>
      <c r="E369" s="62"/>
      <c r="F369" s="62">
        <f t="shared" si="62"/>
        <v>0</v>
      </c>
      <c r="G369" s="62">
        <f t="shared" si="66"/>
        <v>0</v>
      </c>
      <c r="H369" s="62"/>
      <c r="I369" s="62"/>
      <c r="J369" s="62">
        <f t="shared" si="63"/>
        <v>0</v>
      </c>
      <c r="K369" s="60">
        <f t="shared" si="67"/>
        <v>0</v>
      </c>
      <c r="L369" s="62"/>
    </row>
    <row r="370" spans="1:12" ht="11.25" customHeight="1" x14ac:dyDescent="0.2">
      <c r="A370" s="122" t="s">
        <v>400</v>
      </c>
      <c r="B370" s="62"/>
      <c r="C370" s="62"/>
      <c r="D370" s="62"/>
      <c r="E370" s="62"/>
      <c r="F370" s="62">
        <f t="shared" si="62"/>
        <v>0</v>
      </c>
      <c r="G370" s="62">
        <f t="shared" si="66"/>
        <v>0</v>
      </c>
      <c r="H370" s="62"/>
      <c r="I370" s="62"/>
      <c r="J370" s="62">
        <f t="shared" si="63"/>
        <v>0</v>
      </c>
      <c r="K370" s="60">
        <f t="shared" si="67"/>
        <v>0</v>
      </c>
      <c r="L370" s="62"/>
    </row>
    <row r="371" spans="1:12" ht="11.25" customHeight="1" x14ac:dyDescent="0.2">
      <c r="A371" s="122" t="s">
        <v>401</v>
      </c>
      <c r="B371" s="62"/>
      <c r="C371" s="62"/>
      <c r="D371" s="62"/>
      <c r="E371" s="62"/>
      <c r="F371" s="62">
        <f t="shared" si="62"/>
        <v>0</v>
      </c>
      <c r="G371" s="62">
        <f t="shared" si="66"/>
        <v>0</v>
      </c>
      <c r="H371" s="62"/>
      <c r="I371" s="62"/>
      <c r="J371" s="62">
        <f t="shared" si="63"/>
        <v>0</v>
      </c>
      <c r="K371" s="60">
        <f t="shared" si="67"/>
        <v>0</v>
      </c>
      <c r="L371" s="62"/>
    </row>
    <row r="372" spans="1:12" ht="11.25" customHeight="1" x14ac:dyDescent="0.2">
      <c r="A372" s="122" t="s">
        <v>335</v>
      </c>
      <c r="B372" s="62"/>
      <c r="C372" s="62"/>
      <c r="D372" s="62"/>
      <c r="E372" s="62"/>
      <c r="F372" s="62">
        <f t="shared" si="62"/>
        <v>0</v>
      </c>
      <c r="G372" s="62">
        <f t="shared" si="66"/>
        <v>0</v>
      </c>
      <c r="H372" s="62"/>
      <c r="I372" s="62"/>
      <c r="J372" s="62">
        <f t="shared" si="63"/>
        <v>0</v>
      </c>
      <c r="K372" s="60">
        <f t="shared" si="67"/>
        <v>0</v>
      </c>
      <c r="L372" s="62"/>
    </row>
    <row r="373" spans="1:12" ht="11.25" customHeight="1" x14ac:dyDescent="0.2">
      <c r="A373" s="122" t="s">
        <v>329</v>
      </c>
      <c r="B373" s="62">
        <v>0</v>
      </c>
      <c r="C373" s="62">
        <v>700000</v>
      </c>
      <c r="D373" s="62">
        <v>102207.94</v>
      </c>
      <c r="E373" s="62">
        <v>102207.94</v>
      </c>
      <c r="F373" s="62">
        <f t="shared" si="62"/>
        <v>5.7746477362312591E-3</v>
      </c>
      <c r="G373" s="62">
        <f t="shared" si="66"/>
        <v>597792.06000000006</v>
      </c>
      <c r="H373" s="62">
        <v>102207.94</v>
      </c>
      <c r="I373" s="62">
        <v>102207.94</v>
      </c>
      <c r="J373" s="62">
        <f t="shared" si="63"/>
        <v>8.3874160822699564E-3</v>
      </c>
      <c r="K373" s="60">
        <f t="shared" si="67"/>
        <v>597792.06000000006</v>
      </c>
      <c r="L373" s="62"/>
    </row>
    <row r="374" spans="1:12" ht="11.25" customHeight="1" x14ac:dyDescent="0.2">
      <c r="A374" s="74" t="s">
        <v>252</v>
      </c>
      <c r="B374" s="62">
        <f>SUM(B375:B381)</f>
        <v>0</v>
      </c>
      <c r="C374" s="62">
        <f>SUM(C375:C381)</f>
        <v>0</v>
      </c>
      <c r="D374" s="62">
        <f>SUM(D375:D381)</f>
        <v>0</v>
      </c>
      <c r="E374" s="62">
        <f>SUM(E375:E381)</f>
        <v>0</v>
      </c>
      <c r="F374" s="62">
        <f t="shared" si="62"/>
        <v>0</v>
      </c>
      <c r="G374" s="62">
        <f>SUM(G375:G381)</f>
        <v>0</v>
      </c>
      <c r="H374" s="62">
        <f>SUM(H375:H381)</f>
        <v>0</v>
      </c>
      <c r="I374" s="62">
        <f>SUM(I375:I381)</f>
        <v>0</v>
      </c>
      <c r="J374" s="62">
        <f t="shared" si="63"/>
        <v>0</v>
      </c>
      <c r="K374" s="60">
        <f>SUM(K375:K381)</f>
        <v>0</v>
      </c>
      <c r="L374" s="62">
        <f>SUM(L375:L381)</f>
        <v>0</v>
      </c>
    </row>
    <row r="375" spans="1:12" ht="11.25" customHeight="1" x14ac:dyDescent="0.2">
      <c r="A375" s="122" t="s">
        <v>402</v>
      </c>
      <c r="B375" s="62"/>
      <c r="C375" s="62"/>
      <c r="D375" s="62"/>
      <c r="E375" s="62"/>
      <c r="F375" s="62">
        <f t="shared" si="62"/>
        <v>0</v>
      </c>
      <c r="G375" s="62">
        <f t="shared" ref="G375:G381" si="68">C375-E375</f>
        <v>0</v>
      </c>
      <c r="H375" s="62"/>
      <c r="I375" s="62"/>
      <c r="J375" s="62">
        <f t="shared" si="63"/>
        <v>0</v>
      </c>
      <c r="K375" s="60">
        <f t="shared" ref="K375:K381" si="69">C375-I375</f>
        <v>0</v>
      </c>
      <c r="L375" s="62"/>
    </row>
    <row r="376" spans="1:12" ht="11.25" customHeight="1" x14ac:dyDescent="0.2">
      <c r="A376" s="122" t="s">
        <v>403</v>
      </c>
      <c r="B376" s="62"/>
      <c r="C376" s="62"/>
      <c r="D376" s="62"/>
      <c r="E376" s="62"/>
      <c r="F376" s="62">
        <f t="shared" si="62"/>
        <v>0</v>
      </c>
      <c r="G376" s="62">
        <f t="shared" si="68"/>
        <v>0</v>
      </c>
      <c r="H376" s="62"/>
      <c r="I376" s="62"/>
      <c r="J376" s="62">
        <f t="shared" si="63"/>
        <v>0</v>
      </c>
      <c r="K376" s="60">
        <f t="shared" si="69"/>
        <v>0</v>
      </c>
      <c r="L376" s="62"/>
    </row>
    <row r="377" spans="1:12" ht="11.25" customHeight="1" x14ac:dyDescent="0.2">
      <c r="A377" s="122" t="s">
        <v>404</v>
      </c>
      <c r="B377" s="62"/>
      <c r="C377" s="62"/>
      <c r="D377" s="62"/>
      <c r="E377" s="62"/>
      <c r="F377" s="62">
        <f t="shared" si="62"/>
        <v>0</v>
      </c>
      <c r="G377" s="62">
        <f t="shared" si="68"/>
        <v>0</v>
      </c>
      <c r="H377" s="62"/>
      <c r="I377" s="62"/>
      <c r="J377" s="62">
        <f t="shared" si="63"/>
        <v>0</v>
      </c>
      <c r="K377" s="60">
        <f t="shared" si="69"/>
        <v>0</v>
      </c>
      <c r="L377" s="62"/>
    </row>
    <row r="378" spans="1:12" ht="11.25" customHeight="1" x14ac:dyDescent="0.2">
      <c r="A378" s="122" t="s">
        <v>405</v>
      </c>
      <c r="B378" s="62"/>
      <c r="C378" s="62"/>
      <c r="D378" s="62"/>
      <c r="E378" s="62"/>
      <c r="F378" s="62">
        <f t="shared" si="62"/>
        <v>0</v>
      </c>
      <c r="G378" s="62">
        <f t="shared" si="68"/>
        <v>0</v>
      </c>
      <c r="H378" s="62"/>
      <c r="I378" s="62"/>
      <c r="J378" s="62">
        <f t="shared" si="63"/>
        <v>0</v>
      </c>
      <c r="K378" s="60">
        <f t="shared" si="69"/>
        <v>0</v>
      </c>
      <c r="L378" s="62"/>
    </row>
    <row r="379" spans="1:12" ht="11.25" customHeight="1" x14ac:dyDescent="0.2">
      <c r="A379" s="122" t="s">
        <v>406</v>
      </c>
      <c r="B379" s="62"/>
      <c r="C379" s="62"/>
      <c r="D379" s="62"/>
      <c r="E379" s="62"/>
      <c r="F379" s="62">
        <f t="shared" si="62"/>
        <v>0</v>
      </c>
      <c r="G379" s="62">
        <f t="shared" si="68"/>
        <v>0</v>
      </c>
      <c r="H379" s="62"/>
      <c r="I379" s="62"/>
      <c r="J379" s="62">
        <f t="shared" si="63"/>
        <v>0</v>
      </c>
      <c r="K379" s="60">
        <f t="shared" si="69"/>
        <v>0</v>
      </c>
      <c r="L379" s="62"/>
    </row>
    <row r="380" spans="1:12" ht="11.25" customHeight="1" x14ac:dyDescent="0.2">
      <c r="A380" s="122" t="s">
        <v>335</v>
      </c>
      <c r="B380" s="62"/>
      <c r="C380" s="62"/>
      <c r="D380" s="62"/>
      <c r="E380" s="62"/>
      <c r="F380" s="62">
        <f t="shared" si="62"/>
        <v>0</v>
      </c>
      <c r="G380" s="62">
        <f t="shared" si="68"/>
        <v>0</v>
      </c>
      <c r="H380" s="62"/>
      <c r="I380" s="62"/>
      <c r="J380" s="62">
        <f t="shared" si="63"/>
        <v>0</v>
      </c>
      <c r="K380" s="60">
        <f t="shared" si="69"/>
        <v>0</v>
      </c>
      <c r="L380" s="62"/>
    </row>
    <row r="381" spans="1:12" ht="11.25" customHeight="1" x14ac:dyDescent="0.2">
      <c r="A381" s="122" t="s">
        <v>329</v>
      </c>
      <c r="B381" s="62"/>
      <c r="C381" s="62"/>
      <c r="D381" s="62"/>
      <c r="E381" s="62"/>
      <c r="F381" s="62">
        <f t="shared" si="62"/>
        <v>0</v>
      </c>
      <c r="G381" s="62">
        <f t="shared" si="68"/>
        <v>0</v>
      </c>
      <c r="H381" s="62"/>
      <c r="I381" s="62"/>
      <c r="J381" s="62">
        <f t="shared" si="63"/>
        <v>0</v>
      </c>
      <c r="K381" s="60">
        <f t="shared" si="69"/>
        <v>0</v>
      </c>
      <c r="L381" s="62"/>
    </row>
    <row r="382" spans="1:12" ht="11.25" customHeight="1" x14ac:dyDescent="0.2">
      <c r="A382" s="74" t="s">
        <v>253</v>
      </c>
      <c r="B382" s="62">
        <f>SUM(B383:B386)</f>
        <v>0</v>
      </c>
      <c r="C382" s="62">
        <f>SUM(C383:C386)</f>
        <v>0</v>
      </c>
      <c r="D382" s="62">
        <f>SUM(D383:D386)</f>
        <v>0</v>
      </c>
      <c r="E382" s="62">
        <f>SUM(E383:E386)</f>
        <v>0</v>
      </c>
      <c r="F382" s="62">
        <f t="shared" si="62"/>
        <v>0</v>
      </c>
      <c r="G382" s="62">
        <f>SUM(G383:G386)</f>
        <v>0</v>
      </c>
      <c r="H382" s="62">
        <f>SUM(H383:H386)</f>
        <v>0</v>
      </c>
      <c r="I382" s="62">
        <f>SUM(I383:I386)</f>
        <v>0</v>
      </c>
      <c r="J382" s="62">
        <f t="shared" si="63"/>
        <v>0</v>
      </c>
      <c r="K382" s="60">
        <f>SUM(K383:K386)</f>
        <v>0</v>
      </c>
      <c r="L382" s="62">
        <f>SUM(L383:L386)</f>
        <v>0</v>
      </c>
    </row>
    <row r="383" spans="1:12" ht="11.25" customHeight="1" x14ac:dyDescent="0.2">
      <c r="A383" s="122" t="s">
        <v>407</v>
      </c>
      <c r="B383" s="62"/>
      <c r="C383" s="62"/>
      <c r="D383" s="62"/>
      <c r="E383" s="62"/>
      <c r="F383" s="62">
        <f t="shared" ref="F383:F414" si="70">IF($E$215&gt;0,E383/$E$215,0)*100</f>
        <v>0</v>
      </c>
      <c r="G383" s="62">
        <f>C383-E383</f>
        <v>0</v>
      </c>
      <c r="H383" s="62"/>
      <c r="I383" s="62"/>
      <c r="J383" s="62">
        <f t="shared" ref="J383:J414" si="71">IF($I$215&gt;0,I383/$I$215,0)*100</f>
        <v>0</v>
      </c>
      <c r="K383" s="60">
        <f>C383-I383</f>
        <v>0</v>
      </c>
      <c r="L383" s="62"/>
    </row>
    <row r="384" spans="1:12" ht="11.25" customHeight="1" x14ac:dyDescent="0.2">
      <c r="A384" s="122" t="s">
        <v>408</v>
      </c>
      <c r="B384" s="62"/>
      <c r="C384" s="62"/>
      <c r="D384" s="62"/>
      <c r="E384" s="62"/>
      <c r="F384" s="62">
        <f t="shared" si="70"/>
        <v>0</v>
      </c>
      <c r="G384" s="62">
        <f>C384-E384</f>
        <v>0</v>
      </c>
      <c r="H384" s="62"/>
      <c r="I384" s="62"/>
      <c r="J384" s="62">
        <f t="shared" si="71"/>
        <v>0</v>
      </c>
      <c r="K384" s="60">
        <f>C384-I384</f>
        <v>0</v>
      </c>
      <c r="L384" s="62"/>
    </row>
    <row r="385" spans="1:12" ht="11.25" customHeight="1" x14ac:dyDescent="0.2">
      <c r="A385" s="122" t="s">
        <v>335</v>
      </c>
      <c r="B385" s="62"/>
      <c r="C385" s="62"/>
      <c r="D385" s="62"/>
      <c r="E385" s="62"/>
      <c r="F385" s="62">
        <f t="shared" si="70"/>
        <v>0</v>
      </c>
      <c r="G385" s="62">
        <f>C385-E385</f>
        <v>0</v>
      </c>
      <c r="H385" s="62"/>
      <c r="I385" s="62"/>
      <c r="J385" s="62">
        <f t="shared" si="71"/>
        <v>0</v>
      </c>
      <c r="K385" s="60">
        <f>C385-I385</f>
        <v>0</v>
      </c>
      <c r="L385" s="62"/>
    </row>
    <row r="386" spans="1:12" ht="11.25" customHeight="1" x14ac:dyDescent="0.2">
      <c r="A386" s="122" t="s">
        <v>329</v>
      </c>
      <c r="B386" s="62"/>
      <c r="C386" s="62"/>
      <c r="D386" s="62"/>
      <c r="E386" s="62"/>
      <c r="F386" s="62">
        <f t="shared" si="70"/>
        <v>0</v>
      </c>
      <c r="G386" s="62">
        <f>C386-E386</f>
        <v>0</v>
      </c>
      <c r="H386" s="62"/>
      <c r="I386" s="62"/>
      <c r="J386" s="62">
        <f t="shared" si="71"/>
        <v>0</v>
      </c>
      <c r="K386" s="60">
        <f>C386-I386</f>
        <v>0</v>
      </c>
      <c r="L386" s="62"/>
    </row>
    <row r="387" spans="1:12" ht="11.25" customHeight="1" x14ac:dyDescent="0.2">
      <c r="A387" s="74" t="s">
        <v>254</v>
      </c>
      <c r="B387" s="62">
        <f>SUM(B388:B393)</f>
        <v>0</v>
      </c>
      <c r="C387" s="62">
        <f>SUM(C388:C393)</f>
        <v>0</v>
      </c>
      <c r="D387" s="62">
        <f>SUM(D388:D393)</f>
        <v>0</v>
      </c>
      <c r="E387" s="62">
        <f>SUM(E388:E393)</f>
        <v>0</v>
      </c>
      <c r="F387" s="62">
        <f t="shared" si="70"/>
        <v>0</v>
      </c>
      <c r="G387" s="62">
        <f>SUM(G388:G393)</f>
        <v>0</v>
      </c>
      <c r="H387" s="62">
        <f>SUM(H388:H393)</f>
        <v>0</v>
      </c>
      <c r="I387" s="62">
        <f>SUM(I388:I393)</f>
        <v>0</v>
      </c>
      <c r="J387" s="62">
        <f t="shared" si="71"/>
        <v>0</v>
      </c>
      <c r="K387" s="60">
        <f>SUM(K388:K393)</f>
        <v>0</v>
      </c>
      <c r="L387" s="62">
        <f>SUM(L388:L393)</f>
        <v>0</v>
      </c>
    </row>
    <row r="388" spans="1:12" ht="11.25" customHeight="1" x14ac:dyDescent="0.2">
      <c r="A388" s="122" t="s">
        <v>409</v>
      </c>
      <c r="B388" s="62"/>
      <c r="C388" s="62"/>
      <c r="D388" s="62"/>
      <c r="E388" s="62"/>
      <c r="F388" s="62">
        <f t="shared" si="70"/>
        <v>0</v>
      </c>
      <c r="G388" s="62">
        <f t="shared" ref="G388:G393" si="72">C388-E388</f>
        <v>0</v>
      </c>
      <c r="H388" s="62"/>
      <c r="I388" s="62"/>
      <c r="J388" s="62">
        <f t="shared" si="71"/>
        <v>0</v>
      </c>
      <c r="K388" s="60">
        <f t="shared" ref="K388:K393" si="73">C388-I388</f>
        <v>0</v>
      </c>
      <c r="L388" s="62"/>
    </row>
    <row r="389" spans="1:12" ht="11.25" customHeight="1" x14ac:dyDescent="0.2">
      <c r="A389" s="122" t="s">
        <v>410</v>
      </c>
      <c r="B389" s="62"/>
      <c r="C389" s="62"/>
      <c r="D389" s="62"/>
      <c r="E389" s="62"/>
      <c r="F389" s="62">
        <f t="shared" si="70"/>
        <v>0</v>
      </c>
      <c r="G389" s="62">
        <f t="shared" si="72"/>
        <v>0</v>
      </c>
      <c r="H389" s="62"/>
      <c r="I389" s="62"/>
      <c r="J389" s="62">
        <f t="shared" si="71"/>
        <v>0</v>
      </c>
      <c r="K389" s="60">
        <f t="shared" si="73"/>
        <v>0</v>
      </c>
      <c r="L389" s="62"/>
    </row>
    <row r="390" spans="1:12" ht="11.25" customHeight="1" x14ac:dyDescent="0.2">
      <c r="A390" s="122" t="s">
        <v>1121</v>
      </c>
      <c r="B390" s="62"/>
      <c r="C390" s="62"/>
      <c r="D390" s="62"/>
      <c r="E390" s="62"/>
      <c r="F390" s="62">
        <f t="shared" si="70"/>
        <v>0</v>
      </c>
      <c r="G390" s="62">
        <f t="shared" si="72"/>
        <v>0</v>
      </c>
      <c r="H390" s="62"/>
      <c r="I390" s="62"/>
      <c r="J390" s="62">
        <f t="shared" si="71"/>
        <v>0</v>
      </c>
      <c r="K390" s="60">
        <f t="shared" si="73"/>
        <v>0</v>
      </c>
      <c r="L390" s="62"/>
    </row>
    <row r="391" spans="1:12" ht="11.25" customHeight="1" x14ac:dyDescent="0.2">
      <c r="A391" s="122" t="s">
        <v>1122</v>
      </c>
      <c r="B391" s="62"/>
      <c r="C391" s="62"/>
      <c r="D391" s="62"/>
      <c r="E391" s="62"/>
      <c r="F391" s="62">
        <f t="shared" si="70"/>
        <v>0</v>
      </c>
      <c r="G391" s="62">
        <f t="shared" si="72"/>
        <v>0</v>
      </c>
      <c r="H391" s="62"/>
      <c r="I391" s="62"/>
      <c r="J391" s="62">
        <f t="shared" si="71"/>
        <v>0</v>
      </c>
      <c r="K391" s="60">
        <f t="shared" si="73"/>
        <v>0</v>
      </c>
      <c r="L391" s="62"/>
    </row>
    <row r="392" spans="1:12" ht="11.25" customHeight="1" x14ac:dyDescent="0.2">
      <c r="A392" s="122" t="s">
        <v>335</v>
      </c>
      <c r="B392" s="62"/>
      <c r="C392" s="62"/>
      <c r="D392" s="62"/>
      <c r="E392" s="62"/>
      <c r="F392" s="62">
        <f t="shared" si="70"/>
        <v>0</v>
      </c>
      <c r="G392" s="62">
        <f t="shared" si="72"/>
        <v>0</v>
      </c>
      <c r="H392" s="62"/>
      <c r="I392" s="62"/>
      <c r="J392" s="62">
        <f t="shared" si="71"/>
        <v>0</v>
      </c>
      <c r="K392" s="60">
        <f t="shared" si="73"/>
        <v>0</v>
      </c>
      <c r="L392" s="62"/>
    </row>
    <row r="393" spans="1:12" ht="11.25" customHeight="1" x14ac:dyDescent="0.2">
      <c r="A393" s="122" t="s">
        <v>329</v>
      </c>
      <c r="B393" s="62"/>
      <c r="C393" s="62"/>
      <c r="D393" s="62"/>
      <c r="E393" s="62"/>
      <c r="F393" s="62">
        <f t="shared" si="70"/>
        <v>0</v>
      </c>
      <c r="G393" s="62">
        <f t="shared" si="72"/>
        <v>0</v>
      </c>
      <c r="H393" s="62"/>
      <c r="I393" s="62"/>
      <c r="J393" s="62">
        <f t="shared" si="71"/>
        <v>0</v>
      </c>
      <c r="K393" s="60">
        <f t="shared" si="73"/>
        <v>0</v>
      </c>
      <c r="L393" s="62"/>
    </row>
    <row r="394" spans="1:12" ht="11.25" customHeight="1" x14ac:dyDescent="0.2">
      <c r="A394" s="74" t="s">
        <v>255</v>
      </c>
      <c r="B394" s="62">
        <f>SUM(B395:B401)</f>
        <v>2000000</v>
      </c>
      <c r="C394" s="62">
        <f>SUM(C395:C401)</f>
        <v>2000000</v>
      </c>
      <c r="D394" s="62">
        <f>SUM(D395:D401)</f>
        <v>318092.61</v>
      </c>
      <c r="E394" s="62">
        <f>SUM(E395:E401)</f>
        <v>822602.05</v>
      </c>
      <c r="F394" s="62">
        <f t="shared" si="70"/>
        <v>4.6476203960785174E-2</v>
      </c>
      <c r="G394" s="62">
        <f>SUM(G395:G401)</f>
        <v>1177397.95</v>
      </c>
      <c r="H394" s="62">
        <f>SUM(H395:H401)</f>
        <v>318092.61</v>
      </c>
      <c r="I394" s="62">
        <f>SUM(I395:I401)</f>
        <v>822602.05</v>
      </c>
      <c r="J394" s="62">
        <f t="shared" si="71"/>
        <v>6.7504595665251008E-2</v>
      </c>
      <c r="K394" s="60">
        <f>SUM(K395:K401)</f>
        <v>1177397.95</v>
      </c>
      <c r="L394" s="62">
        <f>SUM(L395:L401)</f>
        <v>0</v>
      </c>
    </row>
    <row r="395" spans="1:12" ht="11.25" customHeight="1" x14ac:dyDescent="0.2">
      <c r="A395" s="122" t="s">
        <v>411</v>
      </c>
      <c r="B395" s="62"/>
      <c r="C395" s="62"/>
      <c r="D395" s="62"/>
      <c r="E395" s="62"/>
      <c r="F395" s="62">
        <f t="shared" si="70"/>
        <v>0</v>
      </c>
      <c r="G395" s="62">
        <f t="shared" ref="G395:G401" si="74">C395-E395</f>
        <v>0</v>
      </c>
      <c r="H395" s="62"/>
      <c r="I395" s="62"/>
      <c r="J395" s="62">
        <f t="shared" si="71"/>
        <v>0</v>
      </c>
      <c r="K395" s="60">
        <f t="shared" ref="K395:K401" si="75">C395-I395</f>
        <v>0</v>
      </c>
      <c r="L395" s="62"/>
    </row>
    <row r="396" spans="1:12" ht="11.25" customHeight="1" x14ac:dyDescent="0.2">
      <c r="A396" s="122" t="s">
        <v>412</v>
      </c>
      <c r="B396" s="62"/>
      <c r="C396" s="62"/>
      <c r="D396" s="62"/>
      <c r="E396" s="62"/>
      <c r="F396" s="62">
        <f t="shared" si="70"/>
        <v>0</v>
      </c>
      <c r="G396" s="62">
        <f t="shared" si="74"/>
        <v>0</v>
      </c>
      <c r="H396" s="62"/>
      <c r="I396" s="62"/>
      <c r="J396" s="62">
        <f t="shared" si="71"/>
        <v>0</v>
      </c>
      <c r="K396" s="60">
        <f t="shared" si="75"/>
        <v>0</v>
      </c>
      <c r="L396" s="62"/>
    </row>
    <row r="397" spans="1:12" ht="11.25" customHeight="1" x14ac:dyDescent="0.2">
      <c r="A397" s="122" t="s">
        <v>413</v>
      </c>
      <c r="B397" s="62"/>
      <c r="C397" s="62"/>
      <c r="D397" s="62"/>
      <c r="E397" s="62"/>
      <c r="F397" s="62">
        <f t="shared" si="70"/>
        <v>0</v>
      </c>
      <c r="G397" s="62">
        <f t="shared" si="74"/>
        <v>0</v>
      </c>
      <c r="H397" s="62"/>
      <c r="I397" s="62"/>
      <c r="J397" s="62">
        <f t="shared" si="71"/>
        <v>0</v>
      </c>
      <c r="K397" s="60">
        <f t="shared" si="75"/>
        <v>0</v>
      </c>
      <c r="L397" s="62"/>
    </row>
    <row r="398" spans="1:12" ht="11.25" customHeight="1" x14ac:dyDescent="0.2">
      <c r="A398" s="122" t="s">
        <v>414</v>
      </c>
      <c r="B398" s="62"/>
      <c r="C398" s="62"/>
      <c r="D398" s="62"/>
      <c r="E398" s="62"/>
      <c r="F398" s="62">
        <f t="shared" si="70"/>
        <v>0</v>
      </c>
      <c r="G398" s="62">
        <f t="shared" si="74"/>
        <v>0</v>
      </c>
      <c r="H398" s="62"/>
      <c r="I398" s="62"/>
      <c r="J398" s="62">
        <f t="shared" si="71"/>
        <v>0</v>
      </c>
      <c r="K398" s="60">
        <f t="shared" si="75"/>
        <v>0</v>
      </c>
      <c r="L398" s="62"/>
    </row>
    <row r="399" spans="1:12" ht="11.25" customHeight="1" x14ac:dyDescent="0.2">
      <c r="A399" s="122" t="s">
        <v>415</v>
      </c>
      <c r="B399" s="62"/>
      <c r="C399" s="62"/>
      <c r="D399" s="62"/>
      <c r="E399" s="62"/>
      <c r="F399" s="62">
        <f t="shared" si="70"/>
        <v>0</v>
      </c>
      <c r="G399" s="62">
        <f t="shared" si="74"/>
        <v>0</v>
      </c>
      <c r="H399" s="62"/>
      <c r="I399" s="62"/>
      <c r="J399" s="62">
        <f t="shared" si="71"/>
        <v>0</v>
      </c>
      <c r="K399" s="60">
        <f t="shared" si="75"/>
        <v>0</v>
      </c>
      <c r="L399" s="62"/>
    </row>
    <row r="400" spans="1:12" ht="11.25" customHeight="1" x14ac:dyDescent="0.2">
      <c r="A400" s="122" t="s">
        <v>335</v>
      </c>
      <c r="B400" s="62"/>
      <c r="C400" s="62"/>
      <c r="D400" s="62"/>
      <c r="E400" s="62"/>
      <c r="F400" s="62">
        <f t="shared" si="70"/>
        <v>0</v>
      </c>
      <c r="G400" s="62">
        <f t="shared" si="74"/>
        <v>0</v>
      </c>
      <c r="H400" s="62"/>
      <c r="I400" s="62"/>
      <c r="J400" s="62">
        <f t="shared" si="71"/>
        <v>0</v>
      </c>
      <c r="K400" s="60">
        <f t="shared" si="75"/>
        <v>0</v>
      </c>
      <c r="L400" s="62"/>
    </row>
    <row r="401" spans="1:12" ht="11.25" customHeight="1" x14ac:dyDescent="0.2">
      <c r="A401" s="122" t="s">
        <v>329</v>
      </c>
      <c r="B401" s="62">
        <v>2000000</v>
      </c>
      <c r="C401" s="62">
        <v>2000000</v>
      </c>
      <c r="D401" s="62">
        <v>318092.61</v>
      </c>
      <c r="E401" s="62">
        <v>822602.05</v>
      </c>
      <c r="F401" s="62">
        <f t="shared" si="70"/>
        <v>4.6476203960785174E-2</v>
      </c>
      <c r="G401" s="62">
        <f t="shared" si="74"/>
        <v>1177397.95</v>
      </c>
      <c r="H401" s="62">
        <v>318092.61</v>
      </c>
      <c r="I401" s="62">
        <v>822602.05</v>
      </c>
      <c r="J401" s="62">
        <f t="shared" si="71"/>
        <v>6.7504595665251008E-2</v>
      </c>
      <c r="K401" s="60">
        <f t="shared" si="75"/>
        <v>1177397.95</v>
      </c>
      <c r="L401" s="62"/>
    </row>
    <row r="402" spans="1:12" ht="11.25" customHeight="1" x14ac:dyDescent="0.2">
      <c r="A402" s="74" t="s">
        <v>256</v>
      </c>
      <c r="B402" s="62">
        <f>SUM(B403:B407)</f>
        <v>4794000</v>
      </c>
      <c r="C402" s="62">
        <f>SUM(C403:C407)</f>
        <v>4794000</v>
      </c>
      <c r="D402" s="62">
        <f>SUM(D403:D407)</f>
        <v>841302.78</v>
      </c>
      <c r="E402" s="62">
        <f>SUM(E403:E407)</f>
        <v>2320275.15</v>
      </c>
      <c r="F402" s="62">
        <f t="shared" si="70"/>
        <v>0.13109325598755975</v>
      </c>
      <c r="G402" s="62">
        <f>SUM(G403:G407)</f>
        <v>2473724.85</v>
      </c>
      <c r="H402" s="62">
        <f>SUM(H403:H407)</f>
        <v>847544.61</v>
      </c>
      <c r="I402" s="62">
        <f>SUM(I403:I407)</f>
        <v>2298348.39</v>
      </c>
      <c r="J402" s="62">
        <f t="shared" si="71"/>
        <v>0.18860769768909599</v>
      </c>
      <c r="K402" s="60">
        <f>SUM(K403:K407)</f>
        <v>2495651.61</v>
      </c>
      <c r="L402" s="62">
        <f>SUM(L403:L407)</f>
        <v>0</v>
      </c>
    </row>
    <row r="403" spans="1:12" ht="11.25" customHeight="1" x14ac:dyDescent="0.2">
      <c r="A403" s="122" t="s">
        <v>416</v>
      </c>
      <c r="B403" s="62"/>
      <c r="C403" s="62"/>
      <c r="D403" s="62"/>
      <c r="E403" s="62"/>
      <c r="F403" s="62">
        <f t="shared" si="70"/>
        <v>0</v>
      </c>
      <c r="G403" s="62">
        <f>C403-E403</f>
        <v>0</v>
      </c>
      <c r="H403" s="62"/>
      <c r="I403" s="62"/>
      <c r="J403" s="62">
        <f t="shared" si="71"/>
        <v>0</v>
      </c>
      <c r="K403" s="60">
        <f>C403-I403</f>
        <v>0</v>
      </c>
      <c r="L403" s="62"/>
    </row>
    <row r="404" spans="1:12" ht="11.25" customHeight="1" x14ac:dyDescent="0.2">
      <c r="A404" s="122" t="s">
        <v>417</v>
      </c>
      <c r="B404" s="62">
        <v>4794000</v>
      </c>
      <c r="C404" s="62">
        <v>4794000</v>
      </c>
      <c r="D404" s="62">
        <v>841302.78</v>
      </c>
      <c r="E404" s="62">
        <v>2320275.15</v>
      </c>
      <c r="F404" s="62">
        <f t="shared" si="70"/>
        <v>0.13109325598755975</v>
      </c>
      <c r="G404" s="62">
        <f>C404-E404</f>
        <v>2473724.85</v>
      </c>
      <c r="H404" s="62">
        <v>847544.61</v>
      </c>
      <c r="I404" s="62">
        <v>2298348.39</v>
      </c>
      <c r="J404" s="62">
        <f t="shared" si="71"/>
        <v>0.18860769768909599</v>
      </c>
      <c r="K404" s="60">
        <f>C404-I404</f>
        <v>2495651.61</v>
      </c>
      <c r="L404" s="62"/>
    </row>
    <row r="405" spans="1:12" ht="11.25" customHeight="1" x14ac:dyDescent="0.2">
      <c r="A405" s="122" t="s">
        <v>418</v>
      </c>
      <c r="B405" s="62"/>
      <c r="C405" s="62"/>
      <c r="D405" s="62"/>
      <c r="E405" s="62"/>
      <c r="F405" s="62">
        <f t="shared" si="70"/>
        <v>0</v>
      </c>
      <c r="G405" s="62">
        <f>C405-E405</f>
        <v>0</v>
      </c>
      <c r="H405" s="62"/>
      <c r="I405" s="62"/>
      <c r="J405" s="62">
        <f t="shared" si="71"/>
        <v>0</v>
      </c>
      <c r="K405" s="60">
        <f>C405-I405</f>
        <v>0</v>
      </c>
      <c r="L405" s="62"/>
    </row>
    <row r="406" spans="1:12" ht="11.25" customHeight="1" x14ac:dyDescent="0.2">
      <c r="A406" s="122" t="s">
        <v>335</v>
      </c>
      <c r="B406" s="62"/>
      <c r="C406" s="62"/>
      <c r="D406" s="62"/>
      <c r="E406" s="62"/>
      <c r="F406" s="62">
        <f t="shared" si="70"/>
        <v>0</v>
      </c>
      <c r="G406" s="62">
        <f>C406-E406</f>
        <v>0</v>
      </c>
      <c r="H406" s="62"/>
      <c r="I406" s="62"/>
      <c r="J406" s="62">
        <f t="shared" si="71"/>
        <v>0</v>
      </c>
      <c r="K406" s="60">
        <f>C406-I406</f>
        <v>0</v>
      </c>
      <c r="L406" s="62"/>
    </row>
    <row r="407" spans="1:12" ht="11.25" customHeight="1" x14ac:dyDescent="0.2">
      <c r="A407" s="122" t="s">
        <v>329</v>
      </c>
      <c r="B407" s="62"/>
      <c r="C407" s="62"/>
      <c r="D407" s="62"/>
      <c r="E407" s="62"/>
      <c r="F407" s="62">
        <f t="shared" si="70"/>
        <v>0</v>
      </c>
      <c r="G407" s="62">
        <f>C407-E407</f>
        <v>0</v>
      </c>
      <c r="H407" s="62"/>
      <c r="I407" s="62"/>
      <c r="J407" s="62">
        <f t="shared" si="71"/>
        <v>0</v>
      </c>
      <c r="K407" s="60">
        <f>C407-I407</f>
        <v>0</v>
      </c>
      <c r="L407" s="62"/>
    </row>
    <row r="408" spans="1:12" ht="11.25" customHeight="1" x14ac:dyDescent="0.2">
      <c r="A408" s="74" t="s">
        <v>257</v>
      </c>
      <c r="B408" s="62">
        <f>SUM(B409:B417)</f>
        <v>457000</v>
      </c>
      <c r="C408" s="62">
        <f>SUM(C409:C417)</f>
        <v>457000</v>
      </c>
      <c r="D408" s="62">
        <f>SUM(D409:D417)</f>
        <v>70447.929999999993</v>
      </c>
      <c r="E408" s="62">
        <f>SUM(E409:E417)</f>
        <v>201256.28</v>
      </c>
      <c r="F408" s="62">
        <f t="shared" si="70"/>
        <v>1.1370781190818682E-2</v>
      </c>
      <c r="G408" s="62">
        <f>SUM(G409:G417)</f>
        <v>255743.72</v>
      </c>
      <c r="H408" s="62">
        <f>SUM(H409:H417)</f>
        <v>70447.929999999993</v>
      </c>
      <c r="I408" s="62">
        <f>SUM(I409:I417)</f>
        <v>201256.28</v>
      </c>
      <c r="J408" s="62">
        <f t="shared" si="71"/>
        <v>1.6515548200363155E-2</v>
      </c>
      <c r="K408" s="60">
        <f>SUM(K409:K417)</f>
        <v>255743.72</v>
      </c>
      <c r="L408" s="62">
        <f>SUM(L409:L417)</f>
        <v>0</v>
      </c>
    </row>
    <row r="409" spans="1:12" ht="11.25" customHeight="1" x14ac:dyDescent="0.2">
      <c r="A409" s="122" t="s">
        <v>419</v>
      </c>
      <c r="B409" s="62"/>
      <c r="C409" s="62"/>
      <c r="D409" s="62"/>
      <c r="E409" s="62"/>
      <c r="F409" s="62">
        <f t="shared" si="70"/>
        <v>0</v>
      </c>
      <c r="G409" s="62">
        <f t="shared" ref="G409:G417" si="76">C409-E409</f>
        <v>0</v>
      </c>
      <c r="H409" s="62"/>
      <c r="I409" s="62"/>
      <c r="J409" s="62">
        <f t="shared" si="71"/>
        <v>0</v>
      </c>
      <c r="K409" s="60">
        <f t="shared" ref="K409:K417" si="77">C409-I409</f>
        <v>0</v>
      </c>
      <c r="L409" s="62"/>
    </row>
    <row r="410" spans="1:12" ht="11.25" customHeight="1" x14ac:dyDescent="0.2">
      <c r="A410" s="122" t="s">
        <v>420</v>
      </c>
      <c r="B410" s="62"/>
      <c r="C410" s="62"/>
      <c r="D410" s="62"/>
      <c r="E410" s="62"/>
      <c r="F410" s="62">
        <f t="shared" si="70"/>
        <v>0</v>
      </c>
      <c r="G410" s="62">
        <f t="shared" si="76"/>
        <v>0</v>
      </c>
      <c r="H410" s="62"/>
      <c r="I410" s="62"/>
      <c r="J410" s="62">
        <f t="shared" si="71"/>
        <v>0</v>
      </c>
      <c r="K410" s="60">
        <f t="shared" si="77"/>
        <v>0</v>
      </c>
      <c r="L410" s="62"/>
    </row>
    <row r="411" spans="1:12" ht="11.25" customHeight="1" x14ac:dyDescent="0.2">
      <c r="A411" s="122" t="s">
        <v>421</v>
      </c>
      <c r="B411" s="62"/>
      <c r="C411" s="62"/>
      <c r="D411" s="62"/>
      <c r="E411" s="62"/>
      <c r="F411" s="62">
        <f t="shared" si="70"/>
        <v>0</v>
      </c>
      <c r="G411" s="62">
        <f t="shared" si="76"/>
        <v>0</v>
      </c>
      <c r="H411" s="62"/>
      <c r="I411" s="62"/>
      <c r="J411" s="62">
        <f t="shared" si="71"/>
        <v>0</v>
      </c>
      <c r="K411" s="60">
        <f t="shared" si="77"/>
        <v>0</v>
      </c>
      <c r="L411" s="62"/>
    </row>
    <row r="412" spans="1:12" ht="11.25" customHeight="1" x14ac:dyDescent="0.2">
      <c r="A412" s="122" t="s">
        <v>422</v>
      </c>
      <c r="B412" s="62"/>
      <c r="C412" s="62"/>
      <c r="D412" s="62"/>
      <c r="E412" s="62"/>
      <c r="F412" s="62">
        <f t="shared" si="70"/>
        <v>0</v>
      </c>
      <c r="G412" s="62">
        <f t="shared" si="76"/>
        <v>0</v>
      </c>
      <c r="H412" s="62"/>
      <c r="I412" s="62"/>
      <c r="J412" s="62">
        <f t="shared" si="71"/>
        <v>0</v>
      </c>
      <c r="K412" s="60">
        <f t="shared" si="77"/>
        <v>0</v>
      </c>
      <c r="L412" s="62"/>
    </row>
    <row r="413" spans="1:12" ht="11.25" customHeight="1" x14ac:dyDescent="0.2">
      <c r="A413" s="122" t="s">
        <v>423</v>
      </c>
      <c r="B413" s="62"/>
      <c r="C413" s="62"/>
      <c r="D413" s="62"/>
      <c r="E413" s="62"/>
      <c r="F413" s="62">
        <f t="shared" si="70"/>
        <v>0</v>
      </c>
      <c r="G413" s="62">
        <f t="shared" si="76"/>
        <v>0</v>
      </c>
      <c r="H413" s="62"/>
      <c r="I413" s="62"/>
      <c r="J413" s="62">
        <f t="shared" si="71"/>
        <v>0</v>
      </c>
      <c r="K413" s="60">
        <f t="shared" si="77"/>
        <v>0</v>
      </c>
      <c r="L413" s="62"/>
    </row>
    <row r="414" spans="1:12" ht="11.25" customHeight="1" x14ac:dyDescent="0.2">
      <c r="A414" s="122" t="s">
        <v>424</v>
      </c>
      <c r="B414" s="62">
        <v>457000</v>
      </c>
      <c r="C414" s="62">
        <v>457000</v>
      </c>
      <c r="D414" s="62">
        <v>70447.929999999993</v>
      </c>
      <c r="E414" s="62">
        <v>201256.28</v>
      </c>
      <c r="F414" s="62">
        <f t="shared" si="70"/>
        <v>1.1370781190818682E-2</v>
      </c>
      <c r="G414" s="62">
        <f t="shared" si="76"/>
        <v>255743.72</v>
      </c>
      <c r="H414" s="62">
        <v>70447.929999999993</v>
      </c>
      <c r="I414" s="62">
        <v>201256.28</v>
      </c>
      <c r="J414" s="62">
        <f t="shared" si="71"/>
        <v>1.6515548200363155E-2</v>
      </c>
      <c r="K414" s="60">
        <f t="shared" si="77"/>
        <v>255743.72</v>
      </c>
      <c r="L414" s="62"/>
    </row>
    <row r="415" spans="1:12" ht="11.25" customHeight="1" x14ac:dyDescent="0.2">
      <c r="A415" s="122" t="s">
        <v>498</v>
      </c>
      <c r="B415" s="62"/>
      <c r="C415" s="62"/>
      <c r="D415" s="62"/>
      <c r="E415" s="62"/>
      <c r="F415" s="62">
        <f t="shared" ref="F415:F417" si="78">IF($E$215&gt;0,E415/$E$215,0)*100</f>
        <v>0</v>
      </c>
      <c r="G415" s="62">
        <f t="shared" si="76"/>
        <v>0</v>
      </c>
      <c r="H415" s="62"/>
      <c r="I415" s="62"/>
      <c r="J415" s="62">
        <f t="shared" ref="J415:J417" si="79">IF($I$215&gt;0,I415/$I$215,0)*100</f>
        <v>0</v>
      </c>
      <c r="K415" s="60">
        <f t="shared" si="77"/>
        <v>0</v>
      </c>
      <c r="L415" s="62"/>
    </row>
    <row r="416" spans="1:12" ht="11.25" customHeight="1" x14ac:dyDescent="0.2">
      <c r="A416" s="122" t="s">
        <v>329</v>
      </c>
      <c r="B416" s="19"/>
      <c r="C416" s="19"/>
      <c r="D416" s="19"/>
      <c r="E416" s="19"/>
      <c r="F416" s="19">
        <f t="shared" si="78"/>
        <v>0</v>
      </c>
      <c r="G416" s="19">
        <f t="shared" si="76"/>
        <v>0</v>
      </c>
      <c r="H416" s="19"/>
      <c r="I416" s="19"/>
      <c r="J416" s="19">
        <f t="shared" si="79"/>
        <v>0</v>
      </c>
      <c r="K416" s="16">
        <f t="shared" si="77"/>
        <v>0</v>
      </c>
      <c r="L416" s="19"/>
    </row>
    <row r="417" spans="1:12" ht="11.25" customHeight="1" x14ac:dyDescent="0.2">
      <c r="A417" s="74" t="s">
        <v>60</v>
      </c>
      <c r="B417" s="19"/>
      <c r="C417" s="19"/>
      <c r="D417" s="19"/>
      <c r="E417" s="19"/>
      <c r="F417" s="19">
        <f t="shared" si="78"/>
        <v>0</v>
      </c>
      <c r="G417" s="19">
        <f t="shared" si="76"/>
        <v>0</v>
      </c>
      <c r="H417" s="19"/>
      <c r="I417" s="19"/>
      <c r="J417" s="19">
        <f t="shared" si="79"/>
        <v>0</v>
      </c>
      <c r="K417" s="16">
        <f t="shared" si="77"/>
        <v>0</v>
      </c>
      <c r="L417" s="19"/>
    </row>
    <row r="418" spans="1:12" ht="11.25" customHeight="1" x14ac:dyDescent="0.2">
      <c r="A418" s="708" t="s">
        <v>1167</v>
      </c>
      <c r="B418" s="717"/>
      <c r="C418" s="717"/>
      <c r="D418" s="717"/>
      <c r="E418" s="717"/>
      <c r="F418" s="717"/>
      <c r="G418" s="717"/>
      <c r="H418" s="717"/>
      <c r="I418" s="717"/>
      <c r="J418" s="717"/>
      <c r="K418" s="717"/>
      <c r="L418" s="717"/>
    </row>
    <row r="419" spans="1:12" ht="11.25" customHeight="1" x14ac:dyDescent="0.2">
      <c r="A419" s="712" t="s">
        <v>430</v>
      </c>
      <c r="B419" s="712"/>
      <c r="C419" s="712"/>
      <c r="D419" s="106"/>
      <c r="E419" s="106"/>
      <c r="F419" s="106"/>
      <c r="G419" s="106"/>
      <c r="H419" s="106"/>
      <c r="I419" s="106"/>
      <c r="J419" s="106"/>
      <c r="K419" s="106"/>
      <c r="L419" s="106"/>
    </row>
    <row r="423" spans="1:12" ht="11.25" customHeight="1" x14ac:dyDescent="0.2">
      <c r="A423" s="689" t="s">
        <v>1161</v>
      </c>
      <c r="B423" s="700"/>
      <c r="C423" s="700"/>
      <c r="D423" s="690" t="s">
        <v>1162</v>
      </c>
      <c r="E423" s="704"/>
      <c r="F423" s="704"/>
      <c r="G423" s="704"/>
      <c r="H423" s="704"/>
      <c r="I423" s="691" t="s">
        <v>1164</v>
      </c>
      <c r="J423" s="699"/>
      <c r="K423" s="699"/>
      <c r="L423" s="699"/>
    </row>
    <row r="424" spans="1:12" ht="11.25" customHeight="1" x14ac:dyDescent="0.2">
      <c r="A424" s="689" t="s">
        <v>943</v>
      </c>
      <c r="B424" s="700"/>
      <c r="C424" s="700"/>
      <c r="D424" s="690" t="s">
        <v>1163</v>
      </c>
      <c r="E424" s="704"/>
      <c r="F424" s="704"/>
      <c r="G424" s="704"/>
      <c r="H424" s="704"/>
      <c r="I424" s="691" t="s">
        <v>1165</v>
      </c>
      <c r="J424" s="699"/>
      <c r="K424" s="699"/>
      <c r="L424" s="699"/>
    </row>
    <row r="425" spans="1:12" ht="11.25" customHeight="1" x14ac:dyDescent="0.2">
      <c r="D425" s="697"/>
      <c r="E425" s="698"/>
      <c r="F425" s="698"/>
      <c r="G425" s="698"/>
      <c r="H425" s="698"/>
    </row>
  </sheetData>
  <mergeCells count="21">
    <mergeCell ref="D425:H425"/>
    <mergeCell ref="D423:H423"/>
    <mergeCell ref="A418:L418"/>
    <mergeCell ref="A419:C419"/>
    <mergeCell ref="A423:C423"/>
    <mergeCell ref="I423:L423"/>
    <mergeCell ref="A424:C424"/>
    <mergeCell ref="L16:L18"/>
    <mergeCell ref="L220:L222"/>
    <mergeCell ref="A11:M11"/>
    <mergeCell ref="A216:L216"/>
    <mergeCell ref="A13:M13"/>
    <mergeCell ref="H220:J220"/>
    <mergeCell ref="H16:J16"/>
    <mergeCell ref="D16:F16"/>
    <mergeCell ref="D220:F220"/>
    <mergeCell ref="O25:O27"/>
    <mergeCell ref="A218:J218"/>
    <mergeCell ref="I424:L424"/>
    <mergeCell ref="A217:C217"/>
    <mergeCell ref="D424:H424"/>
  </mergeCells>
  <phoneticPr fontId="3" type="noConversion"/>
  <printOptions horizontalCentered="1"/>
  <pageMargins left="0.39370078740157483" right="0.39370078740157483" top="0.98425196850393704" bottom="0.98425196850393704" header="0" footer="0"/>
  <pageSetup scale="5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1E913-B497-4DFE-BC15-6C0EE2A86B9B}">
  <sheetPr codeName="Plan22">
    <pageSetUpPr fitToPage="1"/>
  </sheetPr>
  <dimension ref="A1:O73"/>
  <sheetViews>
    <sheetView showGridLines="0" tabSelected="1" topLeftCell="A45" zoomScaleNormal="100" zoomScaleSheetLayoutView="130" workbookViewId="0">
      <selection activeCell="O82" sqref="O82"/>
    </sheetView>
  </sheetViews>
  <sheetFormatPr defaultRowHeight="11.25" customHeight="1" x14ac:dyDescent="0.2"/>
  <cols>
    <col min="1" max="1" width="52.7109375" style="49" customWidth="1"/>
    <col min="2" max="13" width="12.85546875" style="49" bestFit="1" customWidth="1"/>
    <col min="14" max="15" width="14.28515625" style="49" bestFit="1" customWidth="1"/>
    <col min="16" max="16384" width="9.140625" style="49"/>
  </cols>
  <sheetData>
    <row r="1" spans="1:15" ht="12.75" x14ac:dyDescent="0.2"/>
    <row r="2" spans="1:15" ht="25.5" customHeight="1" x14ac:dyDescent="0.35">
      <c r="A2" s="469" t="s">
        <v>1156</v>
      </c>
    </row>
    <row r="3" spans="1:15" ht="15.75" customHeight="1" x14ac:dyDescent="0.25">
      <c r="A3" s="180" t="s">
        <v>1157</v>
      </c>
    </row>
    <row r="4" spans="1:15" ht="15.75" customHeight="1" x14ac:dyDescent="0.25">
      <c r="A4" s="180" t="s">
        <v>1158</v>
      </c>
    </row>
    <row r="5" spans="1:15" ht="15.75" customHeight="1" x14ac:dyDescent="0.25">
      <c r="A5" s="180" t="s">
        <v>1159</v>
      </c>
    </row>
    <row r="6" spans="1:15" ht="15.75" x14ac:dyDescent="0.25">
      <c r="A6" s="50" t="s">
        <v>76</v>
      </c>
    </row>
    <row r="7" spans="1:15" ht="12.75" x14ac:dyDescent="0.2">
      <c r="A7" s="51"/>
    </row>
    <row r="8" spans="1:15" ht="12.75" x14ac:dyDescent="0.2">
      <c r="A8" s="341" t="s">
        <v>1156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</row>
    <row r="9" spans="1:15" ht="12.75" x14ac:dyDescent="0.2">
      <c r="A9" s="52" t="s">
        <v>63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</row>
    <row r="10" spans="1:15" ht="12.75" x14ac:dyDescent="0.2">
      <c r="A10" s="53" t="s">
        <v>105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spans="1:15" ht="12.75" x14ac:dyDescent="0.2">
      <c r="A11" s="716" t="s">
        <v>65</v>
      </c>
      <c r="B11" s="716"/>
      <c r="C11" s="716"/>
      <c r="D11" s="716"/>
      <c r="E11" s="716"/>
      <c r="F11" s="716"/>
      <c r="G11" s="716"/>
      <c r="H11" s="716"/>
      <c r="I11" s="716"/>
      <c r="J11" s="716"/>
      <c r="K11" s="716"/>
      <c r="L11" s="716"/>
      <c r="M11" s="716"/>
      <c r="N11" s="716"/>
      <c r="O11" s="716"/>
    </row>
    <row r="12" spans="1:15" ht="12.75" x14ac:dyDescent="0.2">
      <c r="A12" s="341" t="s">
        <v>1160</v>
      </c>
      <c r="B12" s="120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</row>
    <row r="13" spans="1:15" ht="12.75" hidden="1" x14ac:dyDescent="0.2">
      <c r="A13" s="716"/>
      <c r="B13" s="716"/>
      <c r="C13" s="716"/>
      <c r="D13" s="716"/>
      <c r="E13" s="716"/>
      <c r="F13" s="716"/>
      <c r="G13" s="716"/>
      <c r="H13" s="716"/>
      <c r="I13" s="716"/>
      <c r="J13" s="716"/>
      <c r="K13" s="716"/>
      <c r="L13" s="716"/>
      <c r="M13" s="716"/>
      <c r="N13" s="716"/>
      <c r="O13" s="716"/>
    </row>
    <row r="14" spans="1:15" ht="12.75" hidden="1" x14ac:dyDescent="0.2">
      <c r="A14" s="716"/>
      <c r="B14" s="716"/>
      <c r="C14" s="716"/>
      <c r="D14" s="716"/>
      <c r="E14" s="716"/>
      <c r="F14" s="716"/>
      <c r="G14" s="716"/>
      <c r="H14" s="716"/>
      <c r="I14" s="716"/>
      <c r="J14" s="716"/>
      <c r="K14" s="716"/>
      <c r="L14" s="716"/>
      <c r="M14" s="716"/>
      <c r="N14" s="716"/>
      <c r="O14" s="716"/>
    </row>
    <row r="15" spans="1:15" ht="12.75" x14ac:dyDescent="0.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1:15" ht="11.25" hidden="1" customHeight="1" x14ac:dyDescent="0.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</row>
    <row r="17" spans="1:15" ht="11.25" customHeight="1" x14ac:dyDescent="0.2">
      <c r="A17" s="49" t="s">
        <v>301</v>
      </c>
      <c r="H17" s="56"/>
      <c r="O17" s="56" t="s">
        <v>326</v>
      </c>
    </row>
    <row r="18" spans="1:15" ht="11.25" customHeight="1" x14ac:dyDescent="0.2">
      <c r="A18" s="578"/>
      <c r="B18" s="718" t="s">
        <v>106</v>
      </c>
      <c r="C18" s="719"/>
      <c r="D18" s="719"/>
      <c r="E18" s="719"/>
      <c r="F18" s="719"/>
      <c r="G18" s="719"/>
      <c r="H18" s="719"/>
      <c r="I18" s="719"/>
      <c r="J18" s="719"/>
      <c r="K18" s="719"/>
      <c r="L18" s="719"/>
      <c r="M18" s="720"/>
      <c r="N18" s="567" t="s">
        <v>104</v>
      </c>
      <c r="O18" s="566" t="s">
        <v>66</v>
      </c>
    </row>
    <row r="19" spans="1:15" ht="11.25" customHeight="1" x14ac:dyDescent="0.2">
      <c r="A19" s="568" t="s">
        <v>107</v>
      </c>
      <c r="B19" s="727"/>
      <c r="C19" s="728"/>
      <c r="D19" s="728"/>
      <c r="E19" s="728"/>
      <c r="F19" s="728"/>
      <c r="G19" s="728"/>
      <c r="H19" s="728"/>
      <c r="I19" s="728"/>
      <c r="J19" s="728"/>
      <c r="K19" s="728"/>
      <c r="L19" s="728"/>
      <c r="M19" s="729"/>
      <c r="N19" s="560" t="s">
        <v>108</v>
      </c>
      <c r="O19" s="568" t="s">
        <v>70</v>
      </c>
    </row>
    <row r="20" spans="1:15" ht="11.25" customHeight="1" x14ac:dyDescent="0.2">
      <c r="A20" s="562"/>
      <c r="B20" s="563" t="s">
        <v>150</v>
      </c>
      <c r="C20" s="563" t="s">
        <v>151</v>
      </c>
      <c r="D20" s="563" t="s">
        <v>152</v>
      </c>
      <c r="E20" s="563" t="s">
        <v>153</v>
      </c>
      <c r="F20" s="563" t="s">
        <v>154</v>
      </c>
      <c r="G20" s="563" t="s">
        <v>155</v>
      </c>
      <c r="H20" s="563" t="s">
        <v>156</v>
      </c>
      <c r="I20" s="563" t="s">
        <v>157</v>
      </c>
      <c r="J20" s="563" t="s">
        <v>158</v>
      </c>
      <c r="K20" s="563" t="s">
        <v>159</v>
      </c>
      <c r="L20" s="563" t="s">
        <v>160</v>
      </c>
      <c r="M20" s="563" t="s">
        <v>161</v>
      </c>
      <c r="N20" s="564" t="s">
        <v>109</v>
      </c>
      <c r="O20" s="563" t="s">
        <v>110</v>
      </c>
    </row>
    <row r="21" spans="1:15" s="51" customFormat="1" ht="12.75" x14ac:dyDescent="0.2">
      <c r="A21" s="127" t="s">
        <v>111</v>
      </c>
      <c r="B21" s="61">
        <f t="shared" ref="B21:M21" si="0">B22+B28+B29+B32+B33+B34+B35+B43</f>
        <v>223286154.71000001</v>
      </c>
      <c r="C21" s="61">
        <f t="shared" si="0"/>
        <v>222886250.51999998</v>
      </c>
      <c r="D21" s="61">
        <f t="shared" si="0"/>
        <v>210561112.85000002</v>
      </c>
      <c r="E21" s="61">
        <f t="shared" si="0"/>
        <v>217481922.93000001</v>
      </c>
      <c r="F21" s="61">
        <f t="shared" si="0"/>
        <v>217524066.93000001</v>
      </c>
      <c r="G21" s="61">
        <f t="shared" si="0"/>
        <v>254008965.59999999</v>
      </c>
      <c r="H21" s="63">
        <f t="shared" si="0"/>
        <v>251488395.42000002</v>
      </c>
      <c r="I21" s="61">
        <f t="shared" si="0"/>
        <v>226895335.35999998</v>
      </c>
      <c r="J21" s="61">
        <f t="shared" si="0"/>
        <v>306421707.71000004</v>
      </c>
      <c r="K21" s="61">
        <f t="shared" si="0"/>
        <v>210908812.45000002</v>
      </c>
      <c r="L21" s="61">
        <f t="shared" si="0"/>
        <v>243940009.24000001</v>
      </c>
      <c r="M21" s="60">
        <f t="shared" si="0"/>
        <v>235326800.23000002</v>
      </c>
      <c r="N21" s="61">
        <f t="shared" ref="N21:N55" si="1">SUM(B21:M21)</f>
        <v>2820729533.9500003</v>
      </c>
      <c r="O21" s="63">
        <f>O22+O28+O29+O32+O33+O34+O35+O43</f>
        <v>2665984702.5900002</v>
      </c>
    </row>
    <row r="22" spans="1:15" ht="12.75" x14ac:dyDescent="0.2">
      <c r="A22" s="114" t="s">
        <v>579</v>
      </c>
      <c r="B22" s="60">
        <f t="shared" ref="B22:M22" si="2">SUM(B23:B27)</f>
        <v>61607640.899999999</v>
      </c>
      <c r="C22" s="60">
        <f t="shared" si="2"/>
        <v>62366346.590000004</v>
      </c>
      <c r="D22" s="60">
        <f t="shared" si="2"/>
        <v>62890674.560000002</v>
      </c>
      <c r="E22" s="60">
        <f t="shared" si="2"/>
        <v>68147847.730000004</v>
      </c>
      <c r="F22" s="60">
        <f t="shared" si="2"/>
        <v>68622140.030000001</v>
      </c>
      <c r="G22" s="60">
        <f t="shared" si="2"/>
        <v>76334608.640000001</v>
      </c>
      <c r="H22" s="62">
        <f t="shared" si="2"/>
        <v>55437164.290000007</v>
      </c>
      <c r="I22" s="60">
        <f t="shared" si="2"/>
        <v>52732087.759999998</v>
      </c>
      <c r="J22" s="60">
        <f t="shared" si="2"/>
        <v>128867959.24000001</v>
      </c>
      <c r="K22" s="60">
        <f t="shared" si="2"/>
        <v>65867321.569999993</v>
      </c>
      <c r="L22" s="60">
        <f t="shared" si="2"/>
        <v>70284043.659999996</v>
      </c>
      <c r="M22" s="60">
        <f t="shared" si="2"/>
        <v>72244998.329999998</v>
      </c>
      <c r="N22" s="60">
        <f t="shared" si="1"/>
        <v>845402833.29999995</v>
      </c>
      <c r="O22" s="62">
        <f>SUM(O23:O27)</f>
        <v>826374000</v>
      </c>
    </row>
    <row r="23" spans="1:15" ht="12.75" x14ac:dyDescent="0.2">
      <c r="A23" s="114" t="s">
        <v>461</v>
      </c>
      <c r="B23" s="60">
        <v>17015957.34</v>
      </c>
      <c r="C23" s="60">
        <v>15780935.59</v>
      </c>
      <c r="D23" s="60">
        <v>17296253.18</v>
      </c>
      <c r="E23" s="60">
        <v>18815786.010000002</v>
      </c>
      <c r="F23" s="60">
        <v>17616868.170000002</v>
      </c>
      <c r="G23" s="60">
        <v>18555443.280000001</v>
      </c>
      <c r="H23" s="62">
        <v>6762648.9100000001</v>
      </c>
      <c r="I23" s="60">
        <v>10141854.800000001</v>
      </c>
      <c r="J23" s="60">
        <v>64557958.240000002</v>
      </c>
      <c r="K23" s="60">
        <v>17700519.109999999</v>
      </c>
      <c r="L23" s="60">
        <v>18291810.109999999</v>
      </c>
      <c r="M23" s="60">
        <v>19284144.489999998</v>
      </c>
      <c r="N23" s="60">
        <f t="shared" si="1"/>
        <v>241820179.23000002</v>
      </c>
      <c r="O23" s="62">
        <v>234600000</v>
      </c>
    </row>
    <row r="24" spans="1:15" ht="12.75" x14ac:dyDescent="0.2">
      <c r="A24" s="114" t="s">
        <v>462</v>
      </c>
      <c r="B24" s="60">
        <v>21582824.34</v>
      </c>
      <c r="C24" s="60">
        <v>22971203.530000001</v>
      </c>
      <c r="D24" s="60">
        <v>23765881.18</v>
      </c>
      <c r="E24" s="60">
        <v>25387972.02</v>
      </c>
      <c r="F24" s="60">
        <v>25664526.32</v>
      </c>
      <c r="G24" s="60">
        <v>26051482.420000002</v>
      </c>
      <c r="H24" s="62">
        <v>28462754.789999999</v>
      </c>
      <c r="I24" s="60">
        <v>21199063.109999999</v>
      </c>
      <c r="J24" s="60">
        <v>22981311.530000001</v>
      </c>
      <c r="K24" s="60">
        <v>24688122.690000001</v>
      </c>
      <c r="L24" s="60">
        <v>24054456.100000001</v>
      </c>
      <c r="M24" s="60">
        <v>26755996.539999999</v>
      </c>
      <c r="N24" s="60">
        <f t="shared" si="1"/>
        <v>293565594.56999999</v>
      </c>
      <c r="O24" s="62">
        <v>297000000</v>
      </c>
    </row>
    <row r="25" spans="1:15" ht="12.75" x14ac:dyDescent="0.2">
      <c r="A25" s="114" t="s">
        <v>463</v>
      </c>
      <c r="B25" s="60">
        <v>7802981.4000000004</v>
      </c>
      <c r="C25" s="60">
        <v>9090340</v>
      </c>
      <c r="D25" s="60">
        <v>6597068.1399999997</v>
      </c>
      <c r="E25" s="60">
        <v>8341667.79</v>
      </c>
      <c r="F25" s="60">
        <v>10236878.369999999</v>
      </c>
      <c r="G25" s="60">
        <v>8254548.8799999999</v>
      </c>
      <c r="H25" s="62">
        <v>6382879.0599999996</v>
      </c>
      <c r="I25" s="60">
        <v>7359339.6399999997</v>
      </c>
      <c r="J25" s="60">
        <v>8696958.3499999996</v>
      </c>
      <c r="K25" s="60">
        <v>7486061.4699999997</v>
      </c>
      <c r="L25" s="60">
        <v>11309092.9</v>
      </c>
      <c r="M25" s="60">
        <v>8873188</v>
      </c>
      <c r="N25" s="60">
        <f t="shared" si="1"/>
        <v>100431004</v>
      </c>
      <c r="O25" s="62">
        <v>90374000</v>
      </c>
    </row>
    <row r="26" spans="1:15" ht="12.75" x14ac:dyDescent="0.2">
      <c r="A26" s="114" t="s">
        <v>425</v>
      </c>
      <c r="B26" s="60">
        <v>9474148.8499999996</v>
      </c>
      <c r="C26" s="60">
        <v>9222359.4100000001</v>
      </c>
      <c r="D26" s="60">
        <v>9251871.8900000006</v>
      </c>
      <c r="E26" s="60">
        <v>9506215.7899999991</v>
      </c>
      <c r="F26" s="60">
        <v>9399538.0600000005</v>
      </c>
      <c r="G26" s="60">
        <v>17298980.84</v>
      </c>
      <c r="H26" s="62">
        <v>10587910.609999999</v>
      </c>
      <c r="I26" s="60">
        <v>10337903.26</v>
      </c>
      <c r="J26" s="60">
        <v>8629101.1699999999</v>
      </c>
      <c r="K26" s="60">
        <v>9829064.6799999997</v>
      </c>
      <c r="L26" s="60">
        <v>10339974.17</v>
      </c>
      <c r="M26" s="60">
        <v>10886823.529999999</v>
      </c>
      <c r="N26" s="60">
        <f t="shared" si="1"/>
        <v>124763892.26000001</v>
      </c>
      <c r="O26" s="62">
        <v>124520000</v>
      </c>
    </row>
    <row r="27" spans="1:15" ht="12.75" x14ac:dyDescent="0.2">
      <c r="A27" s="114" t="s">
        <v>580</v>
      </c>
      <c r="B27" s="60">
        <v>5731728.9699999997</v>
      </c>
      <c r="C27" s="60">
        <v>5301508.0599999996</v>
      </c>
      <c r="D27" s="60">
        <v>5979600.1699999999</v>
      </c>
      <c r="E27" s="60">
        <v>6096206.1200000001</v>
      </c>
      <c r="F27" s="60">
        <v>5704329.1100000003</v>
      </c>
      <c r="G27" s="60">
        <v>6174153.2199999997</v>
      </c>
      <c r="H27" s="62">
        <v>3240970.92</v>
      </c>
      <c r="I27" s="60">
        <v>3693926.95</v>
      </c>
      <c r="J27" s="60">
        <v>24002629.949999999</v>
      </c>
      <c r="K27" s="60">
        <v>6163553.6200000001</v>
      </c>
      <c r="L27" s="60">
        <v>6288710.3799999999</v>
      </c>
      <c r="M27" s="60">
        <v>6444845.7699999996</v>
      </c>
      <c r="N27" s="60">
        <f t="shared" si="1"/>
        <v>84822163.239999995</v>
      </c>
      <c r="O27" s="62">
        <v>79880000</v>
      </c>
    </row>
    <row r="28" spans="1:15" ht="12.75" x14ac:dyDescent="0.2">
      <c r="A28" s="114" t="s">
        <v>1129</v>
      </c>
      <c r="B28" s="60">
        <v>9603658.8699999992</v>
      </c>
      <c r="C28" s="60">
        <v>9821223.3699999992</v>
      </c>
      <c r="D28" s="60">
        <v>8551794.4800000004</v>
      </c>
      <c r="E28" s="60">
        <v>11086060.300000001</v>
      </c>
      <c r="F28" s="60">
        <v>10007507.16</v>
      </c>
      <c r="G28" s="60">
        <v>11658087.08</v>
      </c>
      <c r="H28" s="62">
        <v>14070879.949999999</v>
      </c>
      <c r="I28" s="60">
        <v>9790964.6899999995</v>
      </c>
      <c r="J28" s="60">
        <v>11015758.390000001</v>
      </c>
      <c r="K28" s="60">
        <v>10854188.33</v>
      </c>
      <c r="L28" s="60">
        <v>10905651.859999999</v>
      </c>
      <c r="M28" s="60">
        <v>11240478.33</v>
      </c>
      <c r="N28" s="60">
        <f t="shared" si="1"/>
        <v>128606252.80999999</v>
      </c>
      <c r="O28" s="62">
        <v>123829000</v>
      </c>
    </row>
    <row r="29" spans="1:15" ht="12.75" x14ac:dyDescent="0.2">
      <c r="A29" s="114" t="s">
        <v>112</v>
      </c>
      <c r="B29" s="60">
        <f t="shared" ref="B29:M29" si="3">SUM(B30:B31)</f>
        <v>21680243.960000001</v>
      </c>
      <c r="C29" s="60">
        <f t="shared" si="3"/>
        <v>41675121.670000002</v>
      </c>
      <c r="D29" s="60">
        <f t="shared" si="3"/>
        <v>16931437.780000001</v>
      </c>
      <c r="E29" s="60">
        <f t="shared" si="3"/>
        <v>22123590.119999997</v>
      </c>
      <c r="F29" s="60">
        <f t="shared" si="3"/>
        <v>33118822.09</v>
      </c>
      <c r="G29" s="60">
        <f t="shared" si="3"/>
        <v>17055382.369999997</v>
      </c>
      <c r="H29" s="62">
        <f t="shared" si="3"/>
        <v>19418429.800000001</v>
      </c>
      <c r="I29" s="60">
        <f t="shared" si="3"/>
        <v>36191483.560000002</v>
      </c>
      <c r="J29" s="60">
        <f t="shared" si="3"/>
        <v>18426575.960000001</v>
      </c>
      <c r="K29" s="60">
        <f t="shared" si="3"/>
        <v>17534126.43</v>
      </c>
      <c r="L29" s="60">
        <f t="shared" si="3"/>
        <v>35778850.82</v>
      </c>
      <c r="M29" s="60">
        <f t="shared" si="3"/>
        <v>20741831.460000001</v>
      </c>
      <c r="N29" s="60">
        <f t="shared" si="1"/>
        <v>300675896.02000004</v>
      </c>
      <c r="O29" s="62">
        <f>SUM(O30:O31)</f>
        <v>204058108.08000001</v>
      </c>
    </row>
    <row r="30" spans="1:15" ht="12.75" x14ac:dyDescent="0.2">
      <c r="A30" s="114" t="s">
        <v>577</v>
      </c>
      <c r="B30" s="60">
        <v>21559151.77</v>
      </c>
      <c r="C30" s="60">
        <v>41560396.960000001</v>
      </c>
      <c r="D30" s="60">
        <v>16777563.710000001</v>
      </c>
      <c r="E30" s="60">
        <v>21973252.969999999</v>
      </c>
      <c r="F30" s="60">
        <v>32997073.719999999</v>
      </c>
      <c r="G30" s="60">
        <v>16862915.829999998</v>
      </c>
      <c r="H30" s="62">
        <v>19315826.620000001</v>
      </c>
      <c r="I30" s="60">
        <v>36106104.5</v>
      </c>
      <c r="J30" s="60">
        <v>18001672.550000001</v>
      </c>
      <c r="K30" s="60">
        <v>17369438.23</v>
      </c>
      <c r="L30" s="60">
        <v>35668648.390000001</v>
      </c>
      <c r="M30" s="60">
        <v>20625685.289999999</v>
      </c>
      <c r="N30" s="60">
        <f t="shared" si="1"/>
        <v>298817730.54000002</v>
      </c>
      <c r="O30" s="62">
        <v>202593108.08000001</v>
      </c>
    </row>
    <row r="31" spans="1:15" ht="12.75" x14ac:dyDescent="0.2">
      <c r="A31" s="114" t="s">
        <v>578</v>
      </c>
      <c r="B31" s="60">
        <v>121092.19</v>
      </c>
      <c r="C31" s="60">
        <v>114724.71</v>
      </c>
      <c r="D31" s="60">
        <v>153874.07</v>
      </c>
      <c r="E31" s="60">
        <v>150337.15</v>
      </c>
      <c r="F31" s="60">
        <v>121748.37</v>
      </c>
      <c r="G31" s="60">
        <v>192466.54</v>
      </c>
      <c r="H31" s="62">
        <v>102603.18</v>
      </c>
      <c r="I31" s="60">
        <v>85379.06</v>
      </c>
      <c r="J31" s="60">
        <v>424903.41</v>
      </c>
      <c r="K31" s="60">
        <v>164688.20000000001</v>
      </c>
      <c r="L31" s="60">
        <v>110202.43</v>
      </c>
      <c r="M31" s="60">
        <v>116146.17</v>
      </c>
      <c r="N31" s="60">
        <f t="shared" si="1"/>
        <v>1858165.4799999997</v>
      </c>
      <c r="O31" s="62">
        <v>1465000</v>
      </c>
    </row>
    <row r="32" spans="1:15" ht="12.75" x14ac:dyDescent="0.2">
      <c r="A32" s="114" t="s">
        <v>113</v>
      </c>
      <c r="B32" s="60"/>
      <c r="C32" s="60"/>
      <c r="D32" s="60"/>
      <c r="E32" s="60"/>
      <c r="F32" s="60"/>
      <c r="G32" s="60"/>
      <c r="H32" s="62"/>
      <c r="I32" s="60"/>
      <c r="J32" s="60"/>
      <c r="K32" s="60"/>
      <c r="L32" s="60"/>
      <c r="M32" s="60"/>
      <c r="N32" s="60">
        <f t="shared" si="1"/>
        <v>0</v>
      </c>
      <c r="O32" s="62"/>
    </row>
    <row r="33" spans="1:15" ht="12.75" x14ac:dyDescent="0.2">
      <c r="A33" s="114" t="s">
        <v>114</v>
      </c>
      <c r="B33" s="60"/>
      <c r="C33" s="60"/>
      <c r="D33" s="60"/>
      <c r="E33" s="60"/>
      <c r="F33" s="60"/>
      <c r="G33" s="60"/>
      <c r="H33" s="62"/>
      <c r="I33" s="60"/>
      <c r="J33" s="60"/>
      <c r="K33" s="60"/>
      <c r="L33" s="60"/>
      <c r="M33" s="60"/>
      <c r="N33" s="60">
        <f t="shared" si="1"/>
        <v>0</v>
      </c>
      <c r="O33" s="62"/>
    </row>
    <row r="34" spans="1:15" ht="12.75" x14ac:dyDescent="0.2">
      <c r="A34" s="114" t="s">
        <v>118</v>
      </c>
      <c r="B34" s="60">
        <v>21251745.68</v>
      </c>
      <c r="C34" s="60">
        <v>19820843.739999998</v>
      </c>
      <c r="D34" s="60">
        <v>19543589.890000001</v>
      </c>
      <c r="E34" s="60">
        <v>23711756.280000001</v>
      </c>
      <c r="F34" s="60">
        <v>16968134.050000001</v>
      </c>
      <c r="G34" s="60">
        <v>18133217.02</v>
      </c>
      <c r="H34" s="62">
        <v>16353589.98</v>
      </c>
      <c r="I34" s="60">
        <v>29052421.260000002</v>
      </c>
      <c r="J34" s="60">
        <v>18226052.640000001</v>
      </c>
      <c r="K34" s="60">
        <v>17385655.43</v>
      </c>
      <c r="L34" s="60">
        <v>18493942.32</v>
      </c>
      <c r="M34" s="60">
        <v>17982349.010000002</v>
      </c>
      <c r="N34" s="60">
        <f t="shared" si="1"/>
        <v>236923297.29999995</v>
      </c>
      <c r="O34" s="62">
        <v>257347000</v>
      </c>
    </row>
    <row r="35" spans="1:15" ht="12.75" x14ac:dyDescent="0.2">
      <c r="A35" s="114" t="s">
        <v>115</v>
      </c>
      <c r="B35" s="60">
        <f t="shared" ref="B35:M35" si="4">SUM(B36:B42)</f>
        <v>103355992.99000001</v>
      </c>
      <c r="C35" s="60">
        <f t="shared" si="4"/>
        <v>84576119.640000001</v>
      </c>
      <c r="D35" s="60">
        <f t="shared" si="4"/>
        <v>96918566.610000014</v>
      </c>
      <c r="E35" s="60">
        <f t="shared" si="4"/>
        <v>86068931.930000007</v>
      </c>
      <c r="F35" s="60">
        <f t="shared" si="4"/>
        <v>79749314.260000005</v>
      </c>
      <c r="G35" s="60">
        <f t="shared" si="4"/>
        <v>124475311.45999999</v>
      </c>
      <c r="H35" s="62">
        <f t="shared" si="4"/>
        <v>140481012.31</v>
      </c>
      <c r="I35" s="60">
        <f t="shared" si="4"/>
        <v>93328930.620000005</v>
      </c>
      <c r="J35" s="60">
        <f t="shared" si="4"/>
        <v>125805490.92</v>
      </c>
      <c r="K35" s="60">
        <f t="shared" si="4"/>
        <v>94945044.860000014</v>
      </c>
      <c r="L35" s="60">
        <f t="shared" si="4"/>
        <v>103925708.64000002</v>
      </c>
      <c r="M35" s="60">
        <f t="shared" si="4"/>
        <v>106279719.81000002</v>
      </c>
      <c r="N35" s="60">
        <f t="shared" si="1"/>
        <v>1239910144.05</v>
      </c>
      <c r="O35" s="62">
        <f>SUM(O36:O42)</f>
        <v>1205760594.51</v>
      </c>
    </row>
    <row r="36" spans="1:15" ht="12.75" x14ac:dyDescent="0.2">
      <c r="A36" s="114" t="s">
        <v>464</v>
      </c>
      <c r="B36" s="60">
        <v>14368935.6</v>
      </c>
      <c r="C36" s="60">
        <v>11072060.460000001</v>
      </c>
      <c r="D36" s="60">
        <v>14050879.74</v>
      </c>
      <c r="E36" s="60">
        <v>9423431.5199999996</v>
      </c>
      <c r="F36" s="60">
        <v>12809644.84</v>
      </c>
      <c r="G36" s="60">
        <v>20628301.359999999</v>
      </c>
      <c r="H36" s="62">
        <v>13088375.48</v>
      </c>
      <c r="I36" s="60">
        <v>16456008.98</v>
      </c>
      <c r="J36" s="60">
        <v>9965109.4399999995</v>
      </c>
      <c r="K36" s="60">
        <v>11732948.35</v>
      </c>
      <c r="L36" s="60">
        <v>14200592.539999999</v>
      </c>
      <c r="M36" s="60">
        <v>14961621.68</v>
      </c>
      <c r="N36" s="60">
        <f t="shared" si="1"/>
        <v>162757909.99000001</v>
      </c>
      <c r="O36" s="62">
        <v>170500000</v>
      </c>
    </row>
    <row r="37" spans="1:15" ht="12.75" x14ac:dyDescent="0.2">
      <c r="A37" s="114" t="s">
        <v>467</v>
      </c>
      <c r="B37" s="60">
        <v>47761424.130000003</v>
      </c>
      <c r="C37" s="60">
        <v>35242134.030000001</v>
      </c>
      <c r="D37" s="60">
        <v>42554375.530000001</v>
      </c>
      <c r="E37" s="60">
        <v>35067125.979999997</v>
      </c>
      <c r="F37" s="60">
        <v>32307892.93</v>
      </c>
      <c r="G37" s="60">
        <v>50648633.359999999</v>
      </c>
      <c r="H37" s="62">
        <v>36566287.969999999</v>
      </c>
      <c r="I37" s="60">
        <v>23370938.710000001</v>
      </c>
      <c r="J37" s="60">
        <v>54902263.25</v>
      </c>
      <c r="K37" s="60">
        <v>35146195.75</v>
      </c>
      <c r="L37" s="60">
        <v>37220553.950000003</v>
      </c>
      <c r="M37" s="60">
        <v>46277380.810000002</v>
      </c>
      <c r="N37" s="60">
        <f t="shared" si="1"/>
        <v>477065206.39999992</v>
      </c>
      <c r="O37" s="62">
        <v>457000000</v>
      </c>
    </row>
    <row r="38" spans="1:15" ht="12.75" x14ac:dyDescent="0.2">
      <c r="A38" s="114" t="s">
        <v>466</v>
      </c>
      <c r="B38" s="60">
        <v>4784092.24</v>
      </c>
      <c r="C38" s="60">
        <v>4370436.0599999996</v>
      </c>
      <c r="D38" s="60">
        <v>4383105.3600000003</v>
      </c>
      <c r="E38" s="60">
        <v>4331017.17</v>
      </c>
      <c r="F38" s="60">
        <v>3191964.08</v>
      </c>
      <c r="G38" s="60">
        <v>4648694.0999999996</v>
      </c>
      <c r="H38" s="62">
        <v>53734105.520000003</v>
      </c>
      <c r="I38" s="60">
        <v>24188606.260000002</v>
      </c>
      <c r="J38" s="60">
        <v>18558858.199999999</v>
      </c>
      <c r="K38" s="60">
        <v>15062185.310000001</v>
      </c>
      <c r="L38" s="60">
        <v>13348597.800000001</v>
      </c>
      <c r="M38" s="60">
        <v>4334604.07</v>
      </c>
      <c r="N38" s="60">
        <f t="shared" si="1"/>
        <v>154936266.17000002</v>
      </c>
      <c r="O38" s="62">
        <v>153000000</v>
      </c>
    </row>
    <row r="39" spans="1:15" ht="12.75" x14ac:dyDescent="0.2">
      <c r="A39" s="114" t="s">
        <v>465</v>
      </c>
      <c r="B39" s="60">
        <v>22668.78</v>
      </c>
      <c r="C39" s="60">
        <v>50581.57</v>
      </c>
      <c r="D39" s="60">
        <v>125473.21</v>
      </c>
      <c r="E39" s="60">
        <v>2888319.84</v>
      </c>
      <c r="F39" s="60">
        <v>42066.27</v>
      </c>
      <c r="G39" s="60">
        <v>13542.12</v>
      </c>
      <c r="H39" s="62">
        <v>59725.68</v>
      </c>
      <c r="I39" s="60">
        <v>2692.55</v>
      </c>
      <c r="J39" s="60">
        <v>5841.4</v>
      </c>
      <c r="K39" s="60">
        <v>1483.51</v>
      </c>
      <c r="L39" s="60">
        <v>7942.46</v>
      </c>
      <c r="M39" s="60">
        <v>3930.06</v>
      </c>
      <c r="N39" s="60">
        <f t="shared" si="1"/>
        <v>3224267.4499999997</v>
      </c>
      <c r="O39" s="62">
        <v>2000000</v>
      </c>
    </row>
    <row r="40" spans="1:15" ht="12.75" x14ac:dyDescent="0.2">
      <c r="A40" s="114" t="s">
        <v>1130</v>
      </c>
      <c r="B40" s="60">
        <v>272724.36</v>
      </c>
      <c r="C40" s="60">
        <v>240920.4</v>
      </c>
      <c r="D40" s="60">
        <v>293312.08</v>
      </c>
      <c r="E40" s="60">
        <v>292225.18</v>
      </c>
      <c r="F40" s="60">
        <v>268941.68</v>
      </c>
      <c r="G40" s="60">
        <v>308929.09999999998</v>
      </c>
      <c r="H40" s="62">
        <v>294723.34999999998</v>
      </c>
      <c r="I40" s="60">
        <v>283239.84000000003</v>
      </c>
      <c r="J40" s="60">
        <v>253650.77</v>
      </c>
      <c r="K40" s="60">
        <v>272895.53000000003</v>
      </c>
      <c r="L40" s="60">
        <v>254070.95</v>
      </c>
      <c r="M40" s="60">
        <v>399434.09</v>
      </c>
      <c r="N40" s="60">
        <f t="shared" si="1"/>
        <v>3435067.33</v>
      </c>
      <c r="O40" s="62">
        <v>3500000</v>
      </c>
    </row>
    <row r="41" spans="1:15" ht="12.75" x14ac:dyDescent="0.2">
      <c r="A41" s="114" t="s">
        <v>426</v>
      </c>
      <c r="B41" s="60">
        <v>20587247.920000002</v>
      </c>
      <c r="C41" s="60">
        <v>16147745.810000001</v>
      </c>
      <c r="D41" s="60">
        <v>18859571.870000001</v>
      </c>
      <c r="E41" s="60">
        <v>16620057.619999999</v>
      </c>
      <c r="F41" s="60">
        <v>15541550.73</v>
      </c>
      <c r="G41" s="60">
        <v>25149171.23</v>
      </c>
      <c r="H41" s="62">
        <v>22268992.82</v>
      </c>
      <c r="I41" s="60">
        <v>14077017.720000001</v>
      </c>
      <c r="J41" s="60">
        <v>24978691.77</v>
      </c>
      <c r="K41" s="60">
        <v>16657066.039999999</v>
      </c>
      <c r="L41" s="60">
        <v>17620463.57</v>
      </c>
      <c r="M41" s="60">
        <v>20076376.43</v>
      </c>
      <c r="N41" s="60">
        <f t="shared" si="1"/>
        <v>228583953.53000003</v>
      </c>
      <c r="O41" s="62">
        <v>229296291.19</v>
      </c>
    </row>
    <row r="42" spans="1:15" ht="12.75" x14ac:dyDescent="0.2">
      <c r="A42" s="114" t="s">
        <v>427</v>
      </c>
      <c r="B42" s="60">
        <v>15558899.960000001</v>
      </c>
      <c r="C42" s="60">
        <v>17452241.309999999</v>
      </c>
      <c r="D42" s="60">
        <v>16651848.82</v>
      </c>
      <c r="E42" s="60">
        <v>17446754.620000001</v>
      </c>
      <c r="F42" s="60">
        <v>15587253.73</v>
      </c>
      <c r="G42" s="60">
        <v>23078040.190000001</v>
      </c>
      <c r="H42" s="62">
        <v>14468801.49</v>
      </c>
      <c r="I42" s="60">
        <v>14950426.560000001</v>
      </c>
      <c r="J42" s="60">
        <v>17141076.09</v>
      </c>
      <c r="K42" s="60">
        <v>16072270.369999999</v>
      </c>
      <c r="L42" s="60">
        <v>21273487.370000001</v>
      </c>
      <c r="M42" s="60">
        <v>20226372.670000002</v>
      </c>
      <c r="N42" s="60">
        <f t="shared" si="1"/>
        <v>209907473.18000001</v>
      </c>
      <c r="O42" s="62">
        <v>190464303.31999999</v>
      </c>
    </row>
    <row r="43" spans="1:15" ht="12.75" x14ac:dyDescent="0.2">
      <c r="A43" s="114" t="s">
        <v>116</v>
      </c>
      <c r="B43" s="60">
        <v>5786872.3099999996</v>
      </c>
      <c r="C43" s="60">
        <v>4626595.51</v>
      </c>
      <c r="D43" s="60">
        <v>5725049.5300000003</v>
      </c>
      <c r="E43" s="60">
        <v>6343736.5700000003</v>
      </c>
      <c r="F43" s="60">
        <v>9058149.3399999999</v>
      </c>
      <c r="G43" s="60">
        <v>6352359.0300000003</v>
      </c>
      <c r="H43" s="62">
        <v>5727319.0899999999</v>
      </c>
      <c r="I43" s="60">
        <v>5799447.4699999997</v>
      </c>
      <c r="J43" s="60">
        <v>4079870.56</v>
      </c>
      <c r="K43" s="60">
        <v>4322475.83</v>
      </c>
      <c r="L43" s="60">
        <v>4551811.9400000004</v>
      </c>
      <c r="M43" s="60">
        <v>6837423.29</v>
      </c>
      <c r="N43" s="60">
        <f t="shared" si="1"/>
        <v>69211110.469999999</v>
      </c>
      <c r="O43" s="62">
        <v>48616000</v>
      </c>
    </row>
    <row r="44" spans="1:15" ht="12.75" x14ac:dyDescent="0.2">
      <c r="A44" s="128" t="s">
        <v>117</v>
      </c>
      <c r="B44" s="60">
        <f t="shared" ref="B44:M44" si="5">SUM(B45:B48)</f>
        <v>22587816.740000002</v>
      </c>
      <c r="C44" s="60">
        <f t="shared" si="5"/>
        <v>41633635.200000003</v>
      </c>
      <c r="D44" s="60">
        <f t="shared" si="5"/>
        <v>17167108.52</v>
      </c>
      <c r="E44" s="60">
        <f t="shared" si="5"/>
        <v>20744046.399999999</v>
      </c>
      <c r="F44" s="60">
        <f t="shared" si="5"/>
        <v>34170772.140000001</v>
      </c>
      <c r="G44" s="60">
        <f t="shared" si="5"/>
        <v>22104256.039999999</v>
      </c>
      <c r="H44" s="62">
        <f t="shared" si="5"/>
        <v>33819962.869999997</v>
      </c>
      <c r="I44" s="60">
        <f t="shared" si="5"/>
        <v>40815813.310000002</v>
      </c>
      <c r="J44" s="60">
        <f t="shared" si="5"/>
        <v>23399466.060000002</v>
      </c>
      <c r="K44" s="60">
        <f t="shared" si="5"/>
        <v>20178435.27</v>
      </c>
      <c r="L44" s="60">
        <f t="shared" si="5"/>
        <v>39055633.709999993</v>
      </c>
      <c r="M44" s="60">
        <f t="shared" si="5"/>
        <v>23842448.43</v>
      </c>
      <c r="N44" s="60">
        <f t="shared" si="1"/>
        <v>339519394.69</v>
      </c>
      <c r="O44" s="62">
        <f>SUM(O45:O48)</f>
        <v>309289000</v>
      </c>
    </row>
    <row r="45" spans="1:15" ht="12.75" x14ac:dyDescent="0.2">
      <c r="A45" s="114" t="s">
        <v>302</v>
      </c>
      <c r="B45" s="60">
        <v>5721101.9000000004</v>
      </c>
      <c r="C45" s="60">
        <v>5697789.8899999997</v>
      </c>
      <c r="D45" s="60">
        <v>5730730.7000000002</v>
      </c>
      <c r="E45" s="60">
        <v>5701994.8200000003</v>
      </c>
      <c r="F45" s="60">
        <v>5775526.5999999996</v>
      </c>
      <c r="G45" s="60">
        <v>7002349.6799999997</v>
      </c>
      <c r="H45" s="62">
        <v>9724594.9800000004</v>
      </c>
      <c r="I45" s="60">
        <v>5669660</v>
      </c>
      <c r="J45" s="60">
        <v>5679183.9500000002</v>
      </c>
      <c r="K45" s="60">
        <v>6404027.4900000002</v>
      </c>
      <c r="L45" s="60">
        <v>6527593.54</v>
      </c>
      <c r="M45" s="60">
        <v>6650538.96</v>
      </c>
      <c r="N45" s="60">
        <f t="shared" si="1"/>
        <v>76285092.50999999</v>
      </c>
      <c r="O45" s="62">
        <v>70924000</v>
      </c>
    </row>
    <row r="46" spans="1:15" ht="12.75" x14ac:dyDescent="0.2">
      <c r="A46" s="114" t="s">
        <v>1131</v>
      </c>
      <c r="B46" s="60">
        <v>869257.06</v>
      </c>
      <c r="C46" s="60">
        <v>476534.67</v>
      </c>
      <c r="D46" s="60">
        <v>588150.85</v>
      </c>
      <c r="E46" s="60">
        <v>541720.07999999996</v>
      </c>
      <c r="F46" s="60">
        <v>649931.75</v>
      </c>
      <c r="G46" s="60">
        <v>893077.24</v>
      </c>
      <c r="H46" s="62">
        <v>599212.55000000005</v>
      </c>
      <c r="I46" s="60">
        <v>538502.56999999995</v>
      </c>
      <c r="J46" s="60">
        <v>703212.15</v>
      </c>
      <c r="K46" s="60">
        <v>569176.39</v>
      </c>
      <c r="L46" s="60">
        <v>570176.31000000006</v>
      </c>
      <c r="M46" s="60">
        <v>601796.49</v>
      </c>
      <c r="N46" s="60">
        <f t="shared" si="1"/>
        <v>7600748.1100000013</v>
      </c>
      <c r="O46" s="62">
        <v>5100000</v>
      </c>
    </row>
    <row r="47" spans="1:15" ht="12.75" x14ac:dyDescent="0.2">
      <c r="A47" s="114" t="s">
        <v>904</v>
      </c>
      <c r="B47" s="60">
        <v>3750863.64</v>
      </c>
      <c r="C47" s="60">
        <v>25264084.170000002</v>
      </c>
      <c r="D47" s="60">
        <v>-410940.75</v>
      </c>
      <c r="E47" s="60">
        <v>4099907.59</v>
      </c>
      <c r="F47" s="60">
        <v>18021211.93</v>
      </c>
      <c r="G47" s="60">
        <v>193164.47</v>
      </c>
      <c r="H47" s="62">
        <v>2747511.76</v>
      </c>
      <c r="I47" s="60">
        <v>21747353.559999999</v>
      </c>
      <c r="J47" s="60">
        <v>279925.40999999997</v>
      </c>
      <c r="K47" s="60">
        <v>762089.74</v>
      </c>
      <c r="L47" s="60">
        <v>18951512.379999999</v>
      </c>
      <c r="M47" s="60">
        <v>3394718.9</v>
      </c>
      <c r="N47" s="60">
        <f t="shared" si="1"/>
        <v>98801402.799999982</v>
      </c>
      <c r="O47" s="62">
        <v>79765000</v>
      </c>
    </row>
    <row r="48" spans="1:15" ht="12.75" x14ac:dyDescent="0.2">
      <c r="A48" s="114" t="s">
        <v>149</v>
      </c>
      <c r="B48" s="60">
        <v>12246594.140000001</v>
      </c>
      <c r="C48" s="60">
        <v>10195226.470000001</v>
      </c>
      <c r="D48" s="60">
        <v>11259167.720000001</v>
      </c>
      <c r="E48" s="60">
        <v>10400423.91</v>
      </c>
      <c r="F48" s="60">
        <v>9724101.8599999994</v>
      </c>
      <c r="G48" s="60">
        <v>14015664.65</v>
      </c>
      <c r="H48" s="62">
        <v>20748643.579999998</v>
      </c>
      <c r="I48" s="60">
        <v>12860297.18</v>
      </c>
      <c r="J48" s="60">
        <v>16737144.550000001</v>
      </c>
      <c r="K48" s="60">
        <v>12443141.65</v>
      </c>
      <c r="L48" s="60">
        <v>13006351.48</v>
      </c>
      <c r="M48" s="60">
        <v>13195394.08</v>
      </c>
      <c r="N48" s="60">
        <f t="shared" si="1"/>
        <v>156832151.27000001</v>
      </c>
      <c r="O48" s="62">
        <v>153500000</v>
      </c>
    </row>
    <row r="49" spans="1:15" ht="12.75" x14ac:dyDescent="0.2">
      <c r="A49" s="579" t="s">
        <v>167</v>
      </c>
      <c r="B49" s="71">
        <f t="shared" ref="B49:M49" si="6">B21-B44</f>
        <v>200698337.97</v>
      </c>
      <c r="C49" s="71">
        <f t="shared" si="6"/>
        <v>181252615.31999999</v>
      </c>
      <c r="D49" s="71">
        <f t="shared" si="6"/>
        <v>193394004.33000001</v>
      </c>
      <c r="E49" s="71">
        <f t="shared" si="6"/>
        <v>196737876.53</v>
      </c>
      <c r="F49" s="72">
        <f t="shared" si="6"/>
        <v>183353294.79000002</v>
      </c>
      <c r="G49" s="71">
        <f t="shared" si="6"/>
        <v>231904709.56</v>
      </c>
      <c r="H49" s="72">
        <f t="shared" si="6"/>
        <v>217668432.55000001</v>
      </c>
      <c r="I49" s="72">
        <f t="shared" si="6"/>
        <v>186079522.04999998</v>
      </c>
      <c r="J49" s="71">
        <f t="shared" si="6"/>
        <v>283022241.65000004</v>
      </c>
      <c r="K49" s="71">
        <f t="shared" si="6"/>
        <v>190730377.18000001</v>
      </c>
      <c r="L49" s="71">
        <f t="shared" si="6"/>
        <v>204884375.53000003</v>
      </c>
      <c r="M49" s="71">
        <f t="shared" si="6"/>
        <v>211484351.80000001</v>
      </c>
      <c r="N49" s="72">
        <f t="shared" si="1"/>
        <v>2481210139.2600002</v>
      </c>
      <c r="O49" s="72">
        <f>O21-O44</f>
        <v>2356695702.5900002</v>
      </c>
    </row>
    <row r="50" spans="1:15" ht="12.75" x14ac:dyDescent="0.2">
      <c r="A50" s="579" t="s">
        <v>653</v>
      </c>
      <c r="B50" s="71">
        <v>466463.09</v>
      </c>
      <c r="C50" s="71">
        <v>554695.22</v>
      </c>
      <c r="D50" s="71">
        <v>54657.17</v>
      </c>
      <c r="E50" s="71">
        <v>542077.03</v>
      </c>
      <c r="F50" s="72">
        <v>237352.4</v>
      </c>
      <c r="G50" s="71">
        <v>1037263.83</v>
      </c>
      <c r="H50" s="72">
        <v>32993.24</v>
      </c>
      <c r="I50" s="72">
        <v>28136.87</v>
      </c>
      <c r="J50" s="71">
        <v>32475.95</v>
      </c>
      <c r="K50" s="71">
        <v>27609.13</v>
      </c>
      <c r="L50" s="71">
        <v>3923435.6</v>
      </c>
      <c r="M50" s="71">
        <v>67342.78</v>
      </c>
      <c r="N50" s="72">
        <f t="shared" si="1"/>
        <v>7004502.3100000005</v>
      </c>
      <c r="O50" s="72">
        <v>1100000</v>
      </c>
    </row>
    <row r="51" spans="1:15" ht="12.75" x14ac:dyDescent="0.2">
      <c r="A51" s="579" t="s">
        <v>652</v>
      </c>
      <c r="B51" s="71">
        <f t="shared" ref="B51:M51" si="7">B49-B50</f>
        <v>200231874.88</v>
      </c>
      <c r="C51" s="71">
        <f t="shared" si="7"/>
        <v>180697920.09999999</v>
      </c>
      <c r="D51" s="71">
        <f t="shared" si="7"/>
        <v>193339347.16000003</v>
      </c>
      <c r="E51" s="71">
        <f t="shared" si="7"/>
        <v>196195799.5</v>
      </c>
      <c r="F51" s="71">
        <f t="shared" si="7"/>
        <v>183115942.39000002</v>
      </c>
      <c r="G51" s="71">
        <f t="shared" si="7"/>
        <v>230867445.72999999</v>
      </c>
      <c r="H51" s="71">
        <f t="shared" si="7"/>
        <v>217635439.31</v>
      </c>
      <c r="I51" s="71">
        <f t="shared" si="7"/>
        <v>186051385.17999998</v>
      </c>
      <c r="J51" s="71">
        <f t="shared" si="7"/>
        <v>282989765.70000005</v>
      </c>
      <c r="K51" s="71">
        <f t="shared" si="7"/>
        <v>190702768.05000001</v>
      </c>
      <c r="L51" s="71">
        <f t="shared" si="7"/>
        <v>200960939.93000004</v>
      </c>
      <c r="M51" s="71">
        <f t="shared" si="7"/>
        <v>211417009.02000001</v>
      </c>
      <c r="N51" s="71">
        <f t="shared" si="1"/>
        <v>2474205636.9499998</v>
      </c>
      <c r="O51" s="72">
        <f>O49-O50</f>
        <v>2355595702.5900002</v>
      </c>
    </row>
    <row r="52" spans="1:15" ht="12.75" x14ac:dyDescent="0.2">
      <c r="A52" s="579" t="s">
        <v>1132</v>
      </c>
      <c r="B52" s="71"/>
      <c r="C52" s="71"/>
      <c r="D52" s="71"/>
      <c r="E52" s="71"/>
      <c r="F52" s="72"/>
      <c r="G52" s="71"/>
      <c r="H52" s="72"/>
      <c r="I52" s="72"/>
      <c r="J52" s="71"/>
      <c r="K52" s="71"/>
      <c r="L52" s="71"/>
      <c r="M52" s="71"/>
      <c r="N52" s="72">
        <f t="shared" si="1"/>
        <v>0</v>
      </c>
      <c r="O52" s="72"/>
    </row>
    <row r="53" spans="1:15" ht="12.75" customHeight="1" x14ac:dyDescent="0.2">
      <c r="A53" s="579" t="s">
        <v>1118</v>
      </c>
      <c r="B53" s="71">
        <v>379500</v>
      </c>
      <c r="C53" s="71">
        <v>379500</v>
      </c>
      <c r="D53" s="71">
        <v>379500</v>
      </c>
      <c r="E53" s="71">
        <v>379500</v>
      </c>
      <c r="F53" s="71">
        <v>379500</v>
      </c>
      <c r="G53" s="71">
        <v>759000</v>
      </c>
      <c r="H53" s="71">
        <v>405250</v>
      </c>
      <c r="I53" s="71">
        <v>405250</v>
      </c>
      <c r="J53" s="71">
        <v>405250</v>
      </c>
      <c r="K53" s="71">
        <v>405250</v>
      </c>
      <c r="L53" s="71">
        <v>405250</v>
      </c>
      <c r="M53" s="71">
        <v>405250</v>
      </c>
      <c r="N53" s="71">
        <f t="shared" si="1"/>
        <v>5088000</v>
      </c>
      <c r="O53" s="72">
        <v>4934000</v>
      </c>
    </row>
    <row r="54" spans="1:15" ht="12.75" x14ac:dyDescent="0.2">
      <c r="A54" s="579" t="s">
        <v>1119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>
        <f t="shared" si="1"/>
        <v>0</v>
      </c>
      <c r="O54" s="72"/>
    </row>
    <row r="55" spans="1:15" ht="12.75" customHeight="1" x14ac:dyDescent="0.2">
      <c r="A55" s="579" t="s">
        <v>1117</v>
      </c>
      <c r="B55" s="71">
        <f t="shared" ref="B55:M55" si="8">B51-SUM(B52:B54)</f>
        <v>199852374.88</v>
      </c>
      <c r="C55" s="71">
        <f t="shared" si="8"/>
        <v>180318420.09999999</v>
      </c>
      <c r="D55" s="71">
        <f t="shared" si="8"/>
        <v>192959847.16000003</v>
      </c>
      <c r="E55" s="71">
        <f t="shared" si="8"/>
        <v>195816299.5</v>
      </c>
      <c r="F55" s="71">
        <f t="shared" si="8"/>
        <v>182736442.39000002</v>
      </c>
      <c r="G55" s="71">
        <f t="shared" si="8"/>
        <v>230108445.72999999</v>
      </c>
      <c r="H55" s="71">
        <f t="shared" si="8"/>
        <v>217230189.31</v>
      </c>
      <c r="I55" s="71">
        <f t="shared" si="8"/>
        <v>185646135.17999998</v>
      </c>
      <c r="J55" s="71">
        <f t="shared" si="8"/>
        <v>282584515.70000005</v>
      </c>
      <c r="K55" s="71">
        <f t="shared" si="8"/>
        <v>190297518.05000001</v>
      </c>
      <c r="L55" s="71">
        <f t="shared" si="8"/>
        <v>200555689.93000004</v>
      </c>
      <c r="M55" s="71">
        <f t="shared" si="8"/>
        <v>211011759.02000001</v>
      </c>
      <c r="N55" s="71">
        <f t="shared" si="1"/>
        <v>2469117636.9499998</v>
      </c>
      <c r="O55" s="72">
        <f>O51-SUM(O52:O54)</f>
        <v>2350661702.5900002</v>
      </c>
    </row>
    <row r="56" spans="1:15" ht="12.75" x14ac:dyDescent="0.2">
      <c r="A56" s="708" t="s">
        <v>1168</v>
      </c>
      <c r="B56" s="717"/>
      <c r="C56" s="717"/>
      <c r="D56" s="717"/>
      <c r="E56" s="717"/>
      <c r="F56" s="717"/>
      <c r="G56" s="717"/>
      <c r="H56" s="717"/>
      <c r="I56" s="717"/>
      <c r="J56" s="717"/>
      <c r="K56" s="717"/>
      <c r="L56" s="717"/>
      <c r="M56" s="717"/>
      <c r="N56" s="717"/>
      <c r="O56" s="717"/>
    </row>
    <row r="57" spans="1:15" ht="12.75" x14ac:dyDescent="0.2"/>
    <row r="58" spans="1:15" ht="12.75" x14ac:dyDescent="0.2">
      <c r="A58" s="580" t="s">
        <v>1178</v>
      </c>
      <c r="B58" s="51"/>
      <c r="C58" s="51"/>
      <c r="D58" s="51"/>
      <c r="E58" s="51"/>
      <c r="F58" s="51"/>
      <c r="G58" s="51"/>
      <c r="H58" s="51"/>
      <c r="I58" s="51"/>
      <c r="J58" s="51"/>
    </row>
    <row r="59" spans="1:15" ht="12.75" x14ac:dyDescent="0.2"/>
    <row r="60" spans="1:15" ht="12.75" x14ac:dyDescent="0.2"/>
    <row r="61" spans="1:15" ht="12.75" x14ac:dyDescent="0.2">
      <c r="A61" s="689" t="s">
        <v>1161</v>
      </c>
      <c r="B61" s="724"/>
      <c r="C61" s="724"/>
      <c r="D61" s="690" t="s">
        <v>1162</v>
      </c>
      <c r="E61" s="725"/>
      <c r="F61" s="725"/>
      <c r="G61" s="725"/>
      <c r="H61" s="725"/>
      <c r="I61" s="725"/>
      <c r="J61" s="691" t="s">
        <v>1164</v>
      </c>
      <c r="K61" s="726"/>
      <c r="L61" s="726"/>
      <c r="M61" s="726"/>
      <c r="N61" s="726"/>
      <c r="O61" s="726"/>
    </row>
    <row r="62" spans="1:15" ht="12.75" x14ac:dyDescent="0.2">
      <c r="A62" s="689" t="s">
        <v>943</v>
      </c>
      <c r="B62" s="724"/>
      <c r="C62" s="724"/>
      <c r="D62" s="690" t="s">
        <v>1163</v>
      </c>
      <c r="E62" s="725"/>
      <c r="F62" s="725"/>
      <c r="G62" s="725"/>
      <c r="H62" s="725"/>
      <c r="I62" s="725"/>
      <c r="J62" s="691" t="s">
        <v>1165</v>
      </c>
      <c r="K62" s="726"/>
      <c r="L62" s="726"/>
      <c r="M62" s="726"/>
      <c r="N62" s="726"/>
      <c r="O62" s="726"/>
    </row>
    <row r="63" spans="1:15" ht="12.75" x14ac:dyDescent="0.2"/>
    <row r="64" spans="1:15" ht="12.75" x14ac:dyDescent="0.2"/>
    <row r="65" spans="1:15" s="51" customFormat="1" ht="12.75" customHeight="1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</row>
    <row r="66" spans="1:15" ht="12.75" x14ac:dyDescent="0.2"/>
    <row r="67" spans="1:15" ht="12.75" x14ac:dyDescent="0.2"/>
    <row r="68" spans="1:15" ht="12.75" x14ac:dyDescent="0.2"/>
    <row r="69" spans="1:15" ht="12.75" x14ac:dyDescent="0.2"/>
    <row r="70" spans="1:15" ht="12.75" x14ac:dyDescent="0.2"/>
    <row r="71" spans="1:15" ht="12.75" x14ac:dyDescent="0.2"/>
    <row r="72" spans="1:15" ht="12.75" x14ac:dyDescent="0.2"/>
    <row r="73" spans="1:15" ht="12.75" x14ac:dyDescent="0.2"/>
  </sheetData>
  <mergeCells count="11">
    <mergeCell ref="B18:M19"/>
    <mergeCell ref="A11:O11"/>
    <mergeCell ref="A13:O13"/>
    <mergeCell ref="A14:O14"/>
    <mergeCell ref="A56:O56"/>
    <mergeCell ref="A62:C62"/>
    <mergeCell ref="D61:I61"/>
    <mergeCell ref="D62:I62"/>
    <mergeCell ref="J61:O61"/>
    <mergeCell ref="J62:O62"/>
    <mergeCell ref="A61:C61"/>
  </mergeCells>
  <printOptions horizontalCentered="1"/>
  <pageMargins left="0.39370078740157483" right="0.39370078740157483" top="0.98425196850393704" bottom="0.98425196850393704" header="0" footer="0.19685039370078741"/>
  <pageSetup paperSize="9" scale="5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8EFD9-487B-4900-94AC-B70D11EA5475}">
  <sheetPr codeName="Plan7"/>
  <dimension ref="A1:Q237"/>
  <sheetViews>
    <sheetView showGridLines="0" tabSelected="1" topLeftCell="A192" zoomScaleNormal="100" workbookViewId="0">
      <selection activeCell="O82" sqref="O82"/>
    </sheetView>
  </sheetViews>
  <sheetFormatPr defaultRowHeight="11.25" customHeight="1" x14ac:dyDescent="0.2"/>
  <cols>
    <col min="1" max="1" width="71" style="49" customWidth="1"/>
    <col min="2" max="9" width="18" style="49" customWidth="1"/>
    <col min="10" max="11" width="12.7109375" style="49" customWidth="1"/>
    <col min="12" max="16384" width="9.140625" style="49"/>
  </cols>
  <sheetData>
    <row r="1" spans="1:6" ht="12.75" x14ac:dyDescent="0.2">
      <c r="A1"/>
      <c r="B1"/>
      <c r="C1"/>
      <c r="D1"/>
      <c r="E1"/>
      <c r="F1"/>
    </row>
    <row r="2" spans="1:6" ht="25.5" customHeight="1" x14ac:dyDescent="0.4">
      <c r="A2" s="552" t="s">
        <v>1156</v>
      </c>
      <c r="B2"/>
      <c r="C2"/>
      <c r="D2"/>
      <c r="E2"/>
      <c r="F2"/>
    </row>
    <row r="3" spans="1:6" ht="15.75" customHeight="1" x14ac:dyDescent="0.2">
      <c r="A3" s="553" t="s">
        <v>1157</v>
      </c>
      <c r="B3"/>
      <c r="C3"/>
      <c r="D3"/>
      <c r="E3"/>
      <c r="F3"/>
    </row>
    <row r="4" spans="1:6" ht="15.75" customHeight="1" x14ac:dyDescent="0.2">
      <c r="A4" s="553" t="s">
        <v>1158</v>
      </c>
      <c r="B4"/>
      <c r="C4"/>
      <c r="D4"/>
      <c r="E4"/>
      <c r="F4"/>
    </row>
    <row r="5" spans="1:6" ht="15.75" customHeight="1" x14ac:dyDescent="0.2">
      <c r="A5" s="553" t="s">
        <v>1159</v>
      </c>
      <c r="B5"/>
      <c r="C5"/>
      <c r="D5"/>
      <c r="E5"/>
      <c r="F5"/>
    </row>
    <row r="6" spans="1:6" ht="15.75" x14ac:dyDescent="0.25">
      <c r="A6" s="50" t="s">
        <v>536</v>
      </c>
      <c r="B6"/>
      <c r="C6"/>
      <c r="D6"/>
      <c r="E6"/>
      <c r="F6"/>
    </row>
    <row r="7" spans="1:6" ht="12.75" x14ac:dyDescent="0.2">
      <c r="A7" s="51"/>
      <c r="B7"/>
      <c r="C7"/>
      <c r="D7"/>
      <c r="E7"/>
      <c r="F7"/>
    </row>
    <row r="8" spans="1:6" ht="12.75" x14ac:dyDescent="0.2">
      <c r="A8" s="341" t="s">
        <v>1156</v>
      </c>
      <c r="B8" s="52"/>
      <c r="C8" s="52"/>
      <c r="D8" s="52"/>
      <c r="E8" s="52"/>
      <c r="F8" s="52"/>
    </row>
    <row r="9" spans="1:6" ht="12.75" x14ac:dyDescent="0.2">
      <c r="A9" s="52" t="s">
        <v>63</v>
      </c>
      <c r="B9" s="52"/>
      <c r="C9" s="52"/>
      <c r="D9" s="52"/>
      <c r="E9" s="52"/>
      <c r="F9" s="52"/>
    </row>
    <row r="10" spans="1:6" ht="12.75" x14ac:dyDescent="0.2">
      <c r="A10" s="53" t="s">
        <v>518</v>
      </c>
      <c r="B10" s="53"/>
      <c r="C10" s="53"/>
      <c r="D10" s="53"/>
      <c r="E10" s="53"/>
      <c r="F10" s="53"/>
    </row>
    <row r="11" spans="1:6" ht="12.75" x14ac:dyDescent="0.2">
      <c r="A11" s="716" t="s">
        <v>119</v>
      </c>
      <c r="B11" s="716"/>
      <c r="C11" s="716"/>
      <c r="D11" s="716"/>
      <c r="E11" s="716"/>
      <c r="F11" s="716"/>
    </row>
    <row r="12" spans="1:6" ht="12.75" x14ac:dyDescent="0.2">
      <c r="A12" s="1" t="s">
        <v>1160</v>
      </c>
      <c r="B12" s="484" t="s">
        <v>925</v>
      </c>
    </row>
    <row r="13" spans="1:6" ht="12.75" x14ac:dyDescent="0.2">
      <c r="B13" s="484"/>
    </row>
    <row r="14" spans="1:6" ht="12.75" hidden="1" customHeight="1" x14ac:dyDescent="0.2">
      <c r="A14" s="52"/>
      <c r="B14" s="52"/>
      <c r="C14" s="52"/>
      <c r="D14" s="52"/>
      <c r="E14" s="52"/>
      <c r="F14" s="52"/>
    </row>
    <row r="15" spans="1:6" ht="11.25" hidden="1" customHeight="1" x14ac:dyDescent="0.2"/>
    <row r="16" spans="1:6" ht="12.75" customHeight="1" x14ac:dyDescent="0.2">
      <c r="A16" s="49" t="s">
        <v>303</v>
      </c>
      <c r="B16"/>
      <c r="C16" s="56" t="s">
        <v>326</v>
      </c>
      <c r="D16"/>
      <c r="E16"/>
      <c r="F16"/>
    </row>
    <row r="17" spans="1:3" ht="12.75" customHeight="1" x14ac:dyDescent="0.2">
      <c r="A17" s="730" t="s">
        <v>906</v>
      </c>
      <c r="B17" s="740" t="s">
        <v>172</v>
      </c>
      <c r="C17" s="692" t="s">
        <v>67</v>
      </c>
    </row>
    <row r="18" spans="1:3" ht="12.75" customHeight="1" x14ac:dyDescent="0.2">
      <c r="A18" s="731"/>
      <c r="B18" s="741"/>
      <c r="C18" s="693"/>
    </row>
    <row r="19" spans="1:3" ht="12.75" customHeight="1" x14ac:dyDescent="0.2">
      <c r="A19" s="732"/>
      <c r="B19" s="742"/>
      <c r="C19" s="694"/>
    </row>
    <row r="20" spans="1:3" ht="12.75" x14ac:dyDescent="0.2">
      <c r="A20" s="49" t="s">
        <v>517</v>
      </c>
      <c r="B20" s="8">
        <f>B21+B25+B29+B33+B34</f>
        <v>233837000</v>
      </c>
      <c r="C20" s="5">
        <f>C21+C25+C29+C33+C34</f>
        <v>136181108.98000002</v>
      </c>
    </row>
    <row r="21" spans="1:3" ht="12.75" x14ac:dyDescent="0.2">
      <c r="A21" s="49" t="s">
        <v>81</v>
      </c>
      <c r="B21" s="8">
        <f>SUM(B22:B24)</f>
        <v>70924000</v>
      </c>
      <c r="C21" s="5">
        <f>SUM(C22:C24)</f>
        <v>40655598.920000002</v>
      </c>
    </row>
    <row r="22" spans="1:3" ht="12.75" x14ac:dyDescent="0.2">
      <c r="A22" s="49" t="s">
        <v>810</v>
      </c>
      <c r="B22" s="8">
        <v>65469000</v>
      </c>
      <c r="C22" s="5">
        <v>37168036.649999999</v>
      </c>
    </row>
    <row r="23" spans="1:3" ht="12.75" x14ac:dyDescent="0.2">
      <c r="A23" s="49" t="s">
        <v>811</v>
      </c>
      <c r="B23" s="8">
        <v>5260000</v>
      </c>
      <c r="C23" s="5">
        <v>3365881.38</v>
      </c>
    </row>
    <row r="24" spans="1:3" ht="12.75" x14ac:dyDescent="0.2">
      <c r="A24" s="49" t="s">
        <v>812</v>
      </c>
      <c r="B24" s="8">
        <v>195000</v>
      </c>
      <c r="C24" s="5">
        <v>121680.89</v>
      </c>
    </row>
    <row r="25" spans="1:3" ht="12.75" x14ac:dyDescent="0.2">
      <c r="A25" s="49" t="s">
        <v>516</v>
      </c>
      <c r="B25" s="8">
        <f>SUM(B26:B28)</f>
        <v>78030000</v>
      </c>
      <c r="C25" s="5">
        <f>SUM(C26:C28)</f>
        <v>44241924.640000001</v>
      </c>
    </row>
    <row r="26" spans="1:3" ht="12.75" x14ac:dyDescent="0.2">
      <c r="A26" s="49" t="s">
        <v>810</v>
      </c>
      <c r="B26" s="8">
        <v>78030000</v>
      </c>
      <c r="C26" s="5">
        <v>44241924.640000001</v>
      </c>
    </row>
    <row r="27" spans="1:3" ht="12.75" x14ac:dyDescent="0.2">
      <c r="A27" s="49" t="s">
        <v>811</v>
      </c>
      <c r="B27" s="8"/>
      <c r="C27" s="5"/>
    </row>
    <row r="28" spans="1:3" ht="12.75" x14ac:dyDescent="0.2">
      <c r="A28" s="49" t="s">
        <v>812</v>
      </c>
      <c r="B28" s="8"/>
      <c r="C28" s="5"/>
    </row>
    <row r="29" spans="1:3" ht="12.75" x14ac:dyDescent="0.2">
      <c r="A29" s="49" t="s">
        <v>280</v>
      </c>
      <c r="B29" s="8">
        <f>SUM(B30:B32)</f>
        <v>79755000</v>
      </c>
      <c r="C29" s="5">
        <f>SUM(C30:C32)</f>
        <v>47686466.270000003</v>
      </c>
    </row>
    <row r="30" spans="1:3" ht="12.75" x14ac:dyDescent="0.2">
      <c r="A30" s="49" t="s">
        <v>12</v>
      </c>
      <c r="B30" s="8"/>
      <c r="C30" s="5"/>
    </row>
    <row r="31" spans="1:3" ht="12.75" x14ac:dyDescent="0.2">
      <c r="A31" s="49" t="s">
        <v>13</v>
      </c>
      <c r="B31" s="8">
        <v>79755000</v>
      </c>
      <c r="C31" s="5">
        <v>47686466.270000003</v>
      </c>
    </row>
    <row r="32" spans="1:3" ht="12.75" x14ac:dyDescent="0.2">
      <c r="A32" s="49" t="s">
        <v>14</v>
      </c>
      <c r="B32" s="8"/>
      <c r="C32" s="5"/>
    </row>
    <row r="33" spans="1:6" ht="12.75" x14ac:dyDescent="0.2">
      <c r="A33" s="49" t="s">
        <v>162</v>
      </c>
      <c r="B33" s="8"/>
      <c r="C33" s="5"/>
      <c r="D33"/>
      <c r="E33"/>
      <c r="F33"/>
    </row>
    <row r="34" spans="1:6" ht="12.75" x14ac:dyDescent="0.2">
      <c r="A34" s="49" t="s">
        <v>258</v>
      </c>
      <c r="B34" s="8">
        <f>SUM(B35:B37)</f>
        <v>5128000</v>
      </c>
      <c r="C34" s="5">
        <f>SUM(C35:C37)</f>
        <v>3597119.15</v>
      </c>
      <c r="D34"/>
      <c r="E34"/>
      <c r="F34"/>
    </row>
    <row r="35" spans="1:6" ht="12.75" x14ac:dyDescent="0.2">
      <c r="A35" s="49" t="s">
        <v>1124</v>
      </c>
      <c r="B35" s="8">
        <v>5100000</v>
      </c>
      <c r="C35" s="5">
        <v>3582076.46</v>
      </c>
      <c r="D35"/>
      <c r="E35"/>
      <c r="F35"/>
    </row>
    <row r="36" spans="1:6" ht="12.75" x14ac:dyDescent="0.2">
      <c r="A36" s="95" t="s">
        <v>1123</v>
      </c>
      <c r="B36" s="8"/>
      <c r="C36" s="5"/>
      <c r="D36"/>
      <c r="E36"/>
      <c r="F36"/>
    </row>
    <row r="37" spans="1:6" ht="12.75" x14ac:dyDescent="0.2">
      <c r="A37" s="49" t="s">
        <v>82</v>
      </c>
      <c r="B37" s="8">
        <v>28000</v>
      </c>
      <c r="C37" s="5">
        <v>15042.69</v>
      </c>
      <c r="D37"/>
      <c r="E37"/>
      <c r="F37"/>
    </row>
    <row r="38" spans="1:6" ht="12.75" x14ac:dyDescent="0.2">
      <c r="A38" s="49" t="s">
        <v>645</v>
      </c>
      <c r="B38" s="8">
        <f>SUM(B39:B41)</f>
        <v>0</v>
      </c>
      <c r="C38" s="5">
        <f>SUM(C39:C41)</f>
        <v>0</v>
      </c>
      <c r="D38"/>
      <c r="E38"/>
      <c r="F38"/>
    </row>
    <row r="39" spans="1:6" ht="12.75" x14ac:dyDescent="0.2">
      <c r="A39" s="49" t="s">
        <v>79</v>
      </c>
      <c r="B39" s="8"/>
      <c r="C39" s="5"/>
      <c r="D39"/>
      <c r="E39"/>
      <c r="F39"/>
    </row>
    <row r="40" spans="1:6" ht="12.75" x14ac:dyDescent="0.2">
      <c r="A40" s="49" t="s">
        <v>163</v>
      </c>
      <c r="B40" s="8"/>
      <c r="C40" s="5"/>
      <c r="D40"/>
      <c r="E40"/>
      <c r="F40"/>
    </row>
    <row r="41" spans="1:6" ht="12.75" x14ac:dyDescent="0.2">
      <c r="A41" s="49" t="s">
        <v>259</v>
      </c>
      <c r="B41" s="8"/>
      <c r="C41" s="5"/>
      <c r="D41"/>
      <c r="E41"/>
      <c r="F41"/>
    </row>
    <row r="42" spans="1:6" ht="12.75" x14ac:dyDescent="0.2">
      <c r="A42" s="485" t="s">
        <v>1133</v>
      </c>
      <c r="B42" s="486">
        <f>B20+B38</f>
        <v>233837000</v>
      </c>
      <c r="C42" s="487">
        <f>C20+C38</f>
        <v>136181108.98000002</v>
      </c>
      <c r="D42"/>
      <c r="E42"/>
      <c r="F42"/>
    </row>
    <row r="43" spans="1:6" ht="15" customHeight="1" x14ac:dyDescent="0.2">
      <c r="A43" s="488"/>
      <c r="B43" s="488"/>
      <c r="C43" s="489"/>
      <c r="D43" s="489"/>
      <c r="E43" s="489"/>
      <c r="F43"/>
    </row>
    <row r="44" spans="1:6" ht="12.75" hidden="1" customHeight="1" x14ac:dyDescent="0.2">
      <c r="A44" s="488"/>
      <c r="B44" s="488"/>
      <c r="C44" s="489"/>
      <c r="D44" s="489"/>
      <c r="E44" s="489"/>
      <c r="F44"/>
    </row>
    <row r="45" spans="1:6" ht="12.75" hidden="1" customHeight="1" x14ac:dyDescent="0.2">
      <c r="A45" s="488"/>
      <c r="B45" s="488"/>
      <c r="C45" s="489"/>
      <c r="D45" s="489"/>
      <c r="E45" s="489"/>
      <c r="F45"/>
    </row>
    <row r="46" spans="1:6" ht="12.75" hidden="1" customHeight="1" x14ac:dyDescent="0.2">
      <c r="A46" s="488"/>
      <c r="B46" s="488"/>
      <c r="C46" s="489"/>
      <c r="D46" s="489"/>
      <c r="E46" s="489"/>
      <c r="F46"/>
    </row>
    <row r="47" spans="1:6" ht="12.75" hidden="1" customHeight="1" x14ac:dyDescent="0.2">
      <c r="A47"/>
    </row>
    <row r="48" spans="1:6" ht="27.75" customHeight="1" x14ac:dyDescent="0.2">
      <c r="A48" s="730" t="s">
        <v>907</v>
      </c>
      <c r="B48" s="692" t="s">
        <v>173</v>
      </c>
      <c r="C48" s="692" t="s">
        <v>813</v>
      </c>
      <c r="D48" s="692" t="s">
        <v>814</v>
      </c>
      <c r="E48" s="692" t="s">
        <v>815</v>
      </c>
      <c r="F48" s="692" t="s">
        <v>288</v>
      </c>
    </row>
    <row r="49" spans="1:17" ht="17.25" customHeight="1" x14ac:dyDescent="0.2">
      <c r="A49" s="746"/>
      <c r="B49" s="733"/>
      <c r="C49" s="733"/>
      <c r="D49" s="733"/>
      <c r="E49" s="733"/>
      <c r="F49" s="693"/>
      <c r="G49"/>
      <c r="H49"/>
      <c r="I49"/>
      <c r="J49"/>
      <c r="K49"/>
      <c r="L49"/>
      <c r="M49"/>
      <c r="N49"/>
      <c r="O49"/>
      <c r="P49"/>
      <c r="Q49"/>
    </row>
    <row r="50" spans="1:17" ht="12.75" x14ac:dyDescent="0.2">
      <c r="A50" s="747"/>
      <c r="B50" s="734"/>
      <c r="C50" s="734"/>
      <c r="D50" s="734"/>
      <c r="E50" s="734"/>
      <c r="F50" s="694"/>
      <c r="G50"/>
      <c r="H50"/>
      <c r="I50"/>
      <c r="J50"/>
      <c r="K50"/>
      <c r="L50"/>
      <c r="M50"/>
      <c r="N50"/>
      <c r="O50"/>
      <c r="P50"/>
      <c r="Q50"/>
    </row>
    <row r="51" spans="1:17" ht="12.75" x14ac:dyDescent="0.2">
      <c r="A51" s="130" t="s">
        <v>798</v>
      </c>
      <c r="B51" s="16">
        <f>SUM(B52:B53)</f>
        <v>218400000</v>
      </c>
      <c r="C51" s="16">
        <f>SUM(C52:C53)</f>
        <v>104388974.53</v>
      </c>
      <c r="D51" s="16">
        <f>SUM(D52:D53)</f>
        <v>104388974.53</v>
      </c>
      <c r="E51" s="16">
        <f>SUM(E52:E53)</f>
        <v>78261749.63000001</v>
      </c>
      <c r="F51" s="19">
        <f>SUM(F52:F53)</f>
        <v>0</v>
      </c>
      <c r="G51"/>
      <c r="H51"/>
      <c r="I51"/>
      <c r="J51"/>
      <c r="K51"/>
      <c r="L51"/>
      <c r="M51"/>
      <c r="N51"/>
      <c r="O51"/>
      <c r="P51"/>
      <c r="Q51"/>
    </row>
    <row r="52" spans="1:17" ht="12.75" x14ac:dyDescent="0.2">
      <c r="A52" s="130" t="s">
        <v>260</v>
      </c>
      <c r="B52" s="16">
        <v>195940000</v>
      </c>
      <c r="C52" s="16">
        <v>94643074.980000004</v>
      </c>
      <c r="D52" s="16">
        <v>94643074.980000004</v>
      </c>
      <c r="E52" s="16">
        <v>70786986.230000004</v>
      </c>
      <c r="F52" s="19"/>
      <c r="G52"/>
      <c r="H52"/>
      <c r="I52"/>
      <c r="J52"/>
      <c r="K52"/>
      <c r="L52"/>
      <c r="M52"/>
      <c r="N52"/>
      <c r="O52"/>
      <c r="P52"/>
      <c r="Q52"/>
    </row>
    <row r="53" spans="1:17" ht="12.75" x14ac:dyDescent="0.2">
      <c r="A53" s="130" t="s">
        <v>1134</v>
      </c>
      <c r="B53" s="16">
        <v>22460000</v>
      </c>
      <c r="C53" s="16">
        <v>9745899.5500000007</v>
      </c>
      <c r="D53" s="16">
        <v>9745899.5500000007</v>
      </c>
      <c r="E53" s="16">
        <v>7474763.4000000004</v>
      </c>
      <c r="F53" s="19"/>
      <c r="G53"/>
      <c r="H53"/>
      <c r="I53"/>
      <c r="J53"/>
      <c r="K53"/>
      <c r="L53"/>
      <c r="M53"/>
      <c r="N53"/>
      <c r="O53"/>
      <c r="P53"/>
      <c r="Q53"/>
    </row>
    <row r="54" spans="1:17" ht="12.75" x14ac:dyDescent="0.2">
      <c r="A54" s="130" t="s">
        <v>261</v>
      </c>
      <c r="B54" s="16">
        <f>SUM(B55:B56)</f>
        <v>1840000</v>
      </c>
      <c r="C54" s="16">
        <f>SUM(C55:C56)</f>
        <v>71702.86</v>
      </c>
      <c r="D54" s="16">
        <f>SUM(D55:D56)</f>
        <v>55630.76</v>
      </c>
      <c r="E54" s="16">
        <f>SUM(E55:E56)</f>
        <v>52589.37</v>
      </c>
      <c r="F54" s="19">
        <f>SUM(F55:F56)</f>
        <v>0</v>
      </c>
      <c r="G54"/>
      <c r="H54"/>
      <c r="I54"/>
      <c r="J54"/>
      <c r="K54"/>
      <c r="L54"/>
      <c r="M54"/>
      <c r="N54"/>
      <c r="O54"/>
      <c r="P54"/>
      <c r="Q54"/>
    </row>
    <row r="55" spans="1:17" ht="12.75" x14ac:dyDescent="0.2">
      <c r="A55" s="130" t="s">
        <v>1135</v>
      </c>
      <c r="B55" s="16">
        <v>200000</v>
      </c>
      <c r="C55" s="16">
        <v>71702.86</v>
      </c>
      <c r="D55" s="16">
        <v>55630.76</v>
      </c>
      <c r="E55" s="16">
        <v>52589.37</v>
      </c>
      <c r="F55" s="19"/>
      <c r="G55"/>
      <c r="H55"/>
      <c r="I55"/>
      <c r="J55"/>
      <c r="K55"/>
      <c r="L55"/>
      <c r="M55"/>
      <c r="N55"/>
      <c r="O55"/>
      <c r="P55"/>
      <c r="Q55"/>
    </row>
    <row r="56" spans="1:17" ht="12.75" x14ac:dyDescent="0.2">
      <c r="A56" s="130" t="s">
        <v>35</v>
      </c>
      <c r="B56" s="16">
        <v>1640000</v>
      </c>
      <c r="C56" s="16">
        <v>0</v>
      </c>
      <c r="D56" s="16">
        <v>0</v>
      </c>
      <c r="E56" s="16">
        <v>0</v>
      </c>
      <c r="F56" s="19"/>
      <c r="G56"/>
      <c r="H56"/>
      <c r="I56"/>
      <c r="J56"/>
      <c r="K56"/>
      <c r="L56"/>
      <c r="M56"/>
      <c r="N56"/>
      <c r="O56"/>
      <c r="P56"/>
      <c r="Q56"/>
    </row>
    <row r="57" spans="1:17" ht="12.75" x14ac:dyDescent="0.2">
      <c r="A57" s="490" t="s">
        <v>1136</v>
      </c>
      <c r="B57" s="491">
        <f>B51+B54</f>
        <v>220240000</v>
      </c>
      <c r="C57" s="491">
        <f>C51+C54</f>
        <v>104460677.39</v>
      </c>
      <c r="D57" s="491">
        <f>D51+D54</f>
        <v>104444605.29000001</v>
      </c>
      <c r="E57" s="491">
        <f>E51+E54</f>
        <v>78314339.000000015</v>
      </c>
      <c r="F57" s="492">
        <f>F51+F54</f>
        <v>0</v>
      </c>
      <c r="G57"/>
      <c r="H57"/>
      <c r="I57"/>
      <c r="J57"/>
      <c r="K57"/>
      <c r="L57"/>
      <c r="M57"/>
      <c r="N57"/>
      <c r="O57"/>
      <c r="P57"/>
      <c r="Q57"/>
    </row>
    <row r="58" spans="1:17" ht="12.75" x14ac:dyDescent="0.2">
      <c r="A58" s="493" t="s">
        <v>1137</v>
      </c>
      <c r="B58" s="491">
        <f>B42-B57</f>
        <v>13597000</v>
      </c>
      <c r="C58" s="491">
        <f>C42-C57</f>
        <v>31720431.590000018</v>
      </c>
      <c r="D58" s="491">
        <f>C42-D57</f>
        <v>31736503.690000013</v>
      </c>
      <c r="E58" s="491">
        <f>C42-E57</f>
        <v>57866769.980000004</v>
      </c>
      <c r="F58" s="494"/>
      <c r="G58"/>
      <c r="H58"/>
      <c r="I58"/>
      <c r="J58" s="495"/>
      <c r="K58" s="495"/>
      <c r="L58" s="495"/>
      <c r="M58" s="495"/>
      <c r="N58" s="495"/>
      <c r="O58" s="495"/>
      <c r="P58" s="495"/>
      <c r="Q58" s="495"/>
    </row>
    <row r="59" spans="1:17" ht="12.75" hidden="1" customHeight="1" x14ac:dyDescent="0.2">
      <c r="A59"/>
      <c r="B59"/>
      <c r="C59" s="495"/>
      <c r="D59" s="495"/>
      <c r="E59" s="495"/>
      <c r="F59" s="495"/>
      <c r="G59" s="495"/>
      <c r="H59" s="495"/>
      <c r="I59" s="495"/>
      <c r="J59" s="495"/>
      <c r="K59"/>
      <c r="L59"/>
      <c r="M59"/>
      <c r="N59"/>
      <c r="O59"/>
      <c r="P59"/>
      <c r="Q59"/>
    </row>
    <row r="60" spans="1:17" ht="12.75" hidden="1" customHeight="1" x14ac:dyDescent="0.2">
      <c r="A60"/>
      <c r="B60"/>
      <c r="C60" s="495"/>
      <c r="D60" s="495"/>
      <c r="E60" s="495"/>
      <c r="F60" s="495"/>
      <c r="G60" s="495"/>
      <c r="H60" s="495"/>
      <c r="I60" s="495"/>
      <c r="J60" s="495"/>
      <c r="K60"/>
      <c r="L60"/>
      <c r="M60"/>
      <c r="N60"/>
      <c r="O60"/>
      <c r="P60"/>
      <c r="Q60"/>
    </row>
    <row r="61" spans="1:17" ht="12.75" hidden="1" customHeight="1" x14ac:dyDescent="0.2">
      <c r="A61"/>
      <c r="B61"/>
      <c r="C61" s="495"/>
      <c r="D61" s="495"/>
      <c r="E61" s="495"/>
      <c r="F61" s="495"/>
      <c r="G61" s="495"/>
      <c r="H61" s="495"/>
      <c r="I61" s="495"/>
      <c r="J61" s="495"/>
      <c r="K61"/>
      <c r="L61"/>
      <c r="M61"/>
      <c r="N61"/>
      <c r="O61"/>
      <c r="P61"/>
      <c r="Q61"/>
    </row>
    <row r="62" spans="1:17" ht="12.75" hidden="1" customHeight="1" x14ac:dyDescent="0.2">
      <c r="A62"/>
      <c r="B62"/>
      <c r="C62" s="495"/>
      <c r="D62" s="495"/>
      <c r="E62" s="495"/>
      <c r="F62" s="495"/>
      <c r="G62" s="495"/>
      <c r="H62" s="495"/>
      <c r="I62" s="495"/>
      <c r="J62" s="495"/>
      <c r="K62"/>
      <c r="L62"/>
      <c r="M62"/>
      <c r="N62"/>
      <c r="O62"/>
      <c r="P62"/>
      <c r="Q62"/>
    </row>
    <row r="63" spans="1:17" ht="12.75" hidden="1" customHeight="1" x14ac:dyDescent="0.2">
      <c r="A63"/>
      <c r="B63"/>
      <c r="C63" s="495"/>
      <c r="D63" s="495"/>
      <c r="E63" s="495"/>
      <c r="F63" s="495"/>
      <c r="G63" s="495"/>
      <c r="H63" s="495"/>
      <c r="I63" s="495"/>
      <c r="J63" s="495"/>
      <c r="K63"/>
      <c r="L63"/>
      <c r="M63"/>
      <c r="N63"/>
      <c r="O63"/>
      <c r="P63"/>
      <c r="Q63"/>
    </row>
    <row r="64" spans="1:17" ht="12.75" hidden="1" customHeight="1" x14ac:dyDescent="0.2">
      <c r="A64"/>
      <c r="B64"/>
      <c r="C64" s="495"/>
      <c r="D64" s="495"/>
      <c r="E64" s="495"/>
      <c r="F64" s="495"/>
      <c r="G64" s="495"/>
      <c r="H64" s="495"/>
      <c r="I64" s="495"/>
      <c r="J64" s="495"/>
      <c r="K64"/>
      <c r="L64"/>
      <c r="M64"/>
      <c r="N64"/>
      <c r="O64"/>
      <c r="P64"/>
      <c r="Q64"/>
    </row>
    <row r="65" spans="1:10" ht="12.75" x14ac:dyDescent="0.2">
      <c r="A65"/>
      <c r="B65"/>
      <c r="C65" s="495"/>
      <c r="D65" s="495"/>
      <c r="E65" s="495"/>
      <c r="F65" s="495"/>
      <c r="G65" s="495"/>
      <c r="H65" s="495"/>
      <c r="I65" s="495"/>
      <c r="J65" s="495"/>
    </row>
    <row r="66" spans="1:10" ht="25.5" x14ac:dyDescent="0.2">
      <c r="A66" s="581" t="s">
        <v>908</v>
      </c>
      <c r="B66" s="582" t="s">
        <v>80</v>
      </c>
      <c r="C66" s="495"/>
      <c r="D66" s="495"/>
      <c r="E66" s="495"/>
      <c r="F66" s="495"/>
      <c r="G66" s="495"/>
      <c r="H66" s="495"/>
      <c r="I66" s="495"/>
      <c r="J66" s="495"/>
    </row>
    <row r="67" spans="1:10" ht="12.75" x14ac:dyDescent="0.2">
      <c r="A67" s="132" t="s">
        <v>519</v>
      </c>
      <c r="B67" s="20"/>
      <c r="C67" s="495"/>
      <c r="D67" s="495"/>
      <c r="E67" s="495"/>
      <c r="F67" s="495"/>
      <c r="G67" s="495"/>
      <c r="H67" s="495"/>
      <c r="I67" s="495"/>
      <c r="J67" s="495"/>
    </row>
    <row r="68" spans="1:10" ht="12.75" x14ac:dyDescent="0.2">
      <c r="A68"/>
      <c r="B68"/>
      <c r="C68" s="495"/>
      <c r="D68" s="495"/>
      <c r="E68" s="495"/>
      <c r="F68" s="495"/>
      <c r="G68" s="495"/>
      <c r="H68" s="495"/>
      <c r="I68" s="495"/>
      <c r="J68" s="495"/>
    </row>
    <row r="69" spans="1:10" ht="12.75" hidden="1" customHeight="1" x14ac:dyDescent="0.2">
      <c r="A69"/>
      <c r="B69"/>
      <c r="C69" s="495"/>
      <c r="D69" s="495"/>
      <c r="E69" s="495"/>
      <c r="F69" s="495"/>
      <c r="G69" s="495"/>
      <c r="H69" s="495"/>
      <c r="I69" s="495"/>
      <c r="J69" s="495"/>
    </row>
    <row r="70" spans="1:10" ht="12.75" hidden="1" customHeight="1" x14ac:dyDescent="0.2">
      <c r="A70"/>
      <c r="B70"/>
      <c r="C70" s="495"/>
      <c r="D70" s="495"/>
      <c r="E70" s="495"/>
      <c r="F70" s="495"/>
      <c r="G70" s="495"/>
      <c r="H70" s="495"/>
      <c r="I70" s="495"/>
      <c r="J70" s="495"/>
    </row>
    <row r="71" spans="1:10" ht="12.75" hidden="1" customHeight="1" x14ac:dyDescent="0.2">
      <c r="A71"/>
      <c r="B71"/>
      <c r="C71" s="495"/>
      <c r="D71" s="495"/>
      <c r="E71" s="495"/>
      <c r="F71" s="495"/>
      <c r="G71" s="495"/>
      <c r="H71" s="495"/>
      <c r="I71" s="495"/>
      <c r="J71" s="495"/>
    </row>
    <row r="72" spans="1:10" ht="12.75" hidden="1" customHeight="1" x14ac:dyDescent="0.2">
      <c r="A72"/>
      <c r="B72"/>
      <c r="C72" s="495"/>
      <c r="D72" s="495"/>
      <c r="E72" s="495"/>
      <c r="F72" s="495"/>
      <c r="G72" s="495"/>
      <c r="H72" s="495"/>
      <c r="I72" s="495"/>
      <c r="J72" s="495"/>
    </row>
    <row r="73" spans="1:10" ht="12.75" hidden="1" customHeight="1" x14ac:dyDescent="0.2">
      <c r="A73"/>
      <c r="B73"/>
      <c r="C73" s="495"/>
      <c r="D73" s="495"/>
      <c r="E73" s="495"/>
      <c r="F73" s="495"/>
      <c r="G73" s="495"/>
      <c r="H73" s="495"/>
      <c r="I73" s="495"/>
      <c r="J73" s="495"/>
    </row>
    <row r="74" spans="1:10" ht="12.75" hidden="1" customHeight="1" x14ac:dyDescent="0.2">
      <c r="A74"/>
      <c r="B74"/>
      <c r="C74" s="495"/>
      <c r="D74" s="495"/>
      <c r="E74" s="495"/>
      <c r="F74" s="495"/>
      <c r="G74" s="495"/>
      <c r="H74" s="495"/>
      <c r="I74" s="495"/>
      <c r="J74" s="495"/>
    </row>
    <row r="75" spans="1:10" ht="25.5" x14ac:dyDescent="0.2">
      <c r="A75" s="583" t="s">
        <v>909</v>
      </c>
      <c r="B75" s="582" t="s">
        <v>80</v>
      </c>
      <c r="C75" s="495"/>
      <c r="D75" s="495"/>
      <c r="E75" s="495"/>
      <c r="F75" s="495"/>
      <c r="G75" s="495"/>
      <c r="H75" s="495"/>
      <c r="I75" s="495"/>
      <c r="J75" s="495"/>
    </row>
    <row r="76" spans="1:10" ht="12.75" x14ac:dyDescent="0.2">
      <c r="A76" s="132" t="s">
        <v>519</v>
      </c>
      <c r="B76" s="20">
        <v>74302000</v>
      </c>
      <c r="C76" s="495"/>
      <c r="D76" s="495"/>
      <c r="E76" s="495"/>
      <c r="F76" s="495"/>
      <c r="G76" s="495"/>
      <c r="H76" s="495"/>
      <c r="I76" s="495"/>
      <c r="J76" s="495"/>
    </row>
    <row r="77" spans="1:10" ht="12.75" hidden="1" customHeight="1" x14ac:dyDescent="0.2">
      <c r="A77"/>
      <c r="B77"/>
      <c r="C77" s="495"/>
      <c r="D77" s="495"/>
      <c r="E77" s="495"/>
      <c r="F77" s="495"/>
      <c r="G77" s="495"/>
      <c r="H77" s="495"/>
      <c r="I77" s="495"/>
      <c r="J77" s="495"/>
    </row>
    <row r="78" spans="1:10" ht="12.75" hidden="1" customHeight="1" x14ac:dyDescent="0.2">
      <c r="A78"/>
      <c r="B78"/>
      <c r="C78" s="495"/>
      <c r="D78" s="495"/>
      <c r="E78" s="495"/>
      <c r="F78" s="495"/>
      <c r="G78" s="495"/>
      <c r="H78" s="495"/>
      <c r="I78" s="495"/>
      <c r="J78" s="495"/>
    </row>
    <row r="79" spans="1:10" ht="12.75" hidden="1" customHeight="1" x14ac:dyDescent="0.2">
      <c r="A79"/>
      <c r="B79"/>
      <c r="C79" s="495"/>
      <c r="D79" s="495"/>
      <c r="E79" s="495"/>
      <c r="F79" s="495"/>
      <c r="G79" s="495"/>
      <c r="H79" s="495"/>
      <c r="I79" s="495"/>
      <c r="J79" s="495"/>
    </row>
    <row r="80" spans="1:10" ht="12.75" hidden="1" customHeight="1" x14ac:dyDescent="0.2">
      <c r="A80"/>
      <c r="B80"/>
      <c r="C80" s="495"/>
      <c r="D80" s="495"/>
      <c r="E80" s="495"/>
      <c r="F80" s="495"/>
      <c r="G80" s="495"/>
      <c r="H80" s="495"/>
      <c r="I80" s="495"/>
      <c r="J80" s="495"/>
    </row>
    <row r="81" spans="1:11" ht="12.75" x14ac:dyDescent="0.2">
      <c r="B81" s="130"/>
      <c r="G81"/>
      <c r="H81"/>
      <c r="I81"/>
      <c r="J81"/>
      <c r="K81"/>
    </row>
    <row r="82" spans="1:11" ht="12.75" customHeight="1" x14ac:dyDescent="0.2">
      <c r="A82" s="730" t="s">
        <v>910</v>
      </c>
      <c r="B82" s="692" t="s">
        <v>438</v>
      </c>
      <c r="C82" s="496"/>
    </row>
    <row r="83" spans="1:11" ht="12.75" x14ac:dyDescent="0.2">
      <c r="A83" s="743"/>
      <c r="B83" s="693"/>
      <c r="C83" s="496"/>
    </row>
    <row r="84" spans="1:11" ht="12.75" x14ac:dyDescent="0.2">
      <c r="A84" s="744"/>
      <c r="B84" s="694"/>
      <c r="C84" s="496"/>
    </row>
    <row r="85" spans="1:11" ht="12.75" x14ac:dyDescent="0.2">
      <c r="A85" s="95" t="s">
        <v>520</v>
      </c>
      <c r="B85" s="497">
        <v>15595732.199999999</v>
      </c>
      <c r="C85" s="496"/>
    </row>
    <row r="86" spans="1:11" ht="12.75" x14ac:dyDescent="0.2">
      <c r="A86" s="95" t="s">
        <v>521</v>
      </c>
      <c r="B86" s="497"/>
      <c r="C86" s="496"/>
    </row>
    <row r="87" spans="1:11" ht="12.75" x14ac:dyDescent="0.2">
      <c r="A87" s="95" t="s">
        <v>522</v>
      </c>
      <c r="B87" s="497"/>
      <c r="C87" s="496"/>
    </row>
    <row r="88" spans="1:11" ht="12.75" x14ac:dyDescent="0.2">
      <c r="A88" s="133" t="s">
        <v>523</v>
      </c>
      <c r="B88" s="498"/>
      <c r="C88" s="496"/>
    </row>
    <row r="89" spans="1:11" ht="12.75" x14ac:dyDescent="0.2">
      <c r="A89" s="313"/>
      <c r="B89" s="499"/>
      <c r="D89"/>
      <c r="E89"/>
      <c r="F89"/>
      <c r="G89"/>
      <c r="H89"/>
      <c r="I89"/>
      <c r="J89"/>
      <c r="K89"/>
    </row>
    <row r="90" spans="1:11" ht="12.75" hidden="1" customHeight="1" x14ac:dyDescent="0.2">
      <c r="A90" s="313"/>
      <c r="B90" s="499"/>
      <c r="D90"/>
      <c r="E90"/>
      <c r="F90"/>
      <c r="G90"/>
      <c r="H90"/>
      <c r="I90"/>
      <c r="J90"/>
      <c r="K90"/>
    </row>
    <row r="91" spans="1:11" ht="12.75" hidden="1" customHeight="1" x14ac:dyDescent="0.2">
      <c r="A91" s="313"/>
      <c r="B91" s="499"/>
      <c r="D91"/>
      <c r="E91"/>
      <c r="F91"/>
      <c r="G91"/>
      <c r="H91"/>
      <c r="I91"/>
      <c r="J91"/>
      <c r="K91"/>
    </row>
    <row r="92" spans="1:11" ht="12.75" hidden="1" customHeight="1" x14ac:dyDescent="0.2">
      <c r="A92" s="313"/>
      <c r="B92" s="499"/>
      <c r="D92"/>
      <c r="E92"/>
      <c r="F92"/>
      <c r="G92"/>
      <c r="H92"/>
      <c r="I92"/>
      <c r="J92"/>
      <c r="K92"/>
    </row>
    <row r="93" spans="1:11" ht="12.75" hidden="1" customHeight="1" x14ac:dyDescent="0.2">
      <c r="A93" s="313"/>
      <c r="B93" s="499"/>
      <c r="D93"/>
      <c r="E93"/>
      <c r="F93"/>
      <c r="G93"/>
      <c r="H93"/>
      <c r="I93"/>
      <c r="J93"/>
      <c r="K93"/>
    </row>
    <row r="94" spans="1:11" ht="12.75" hidden="1" customHeight="1" x14ac:dyDescent="0.2">
      <c r="A94" s="500"/>
      <c r="B94" s="500"/>
      <c r="C94" s="500"/>
      <c r="D94" s="500"/>
      <c r="E94" s="500"/>
      <c r="F94" s="500"/>
      <c r="H94"/>
      <c r="I94"/>
      <c r="J94"/>
      <c r="K94"/>
    </row>
    <row r="95" spans="1:11" ht="12.75" customHeight="1" x14ac:dyDescent="0.2">
      <c r="A95" s="735" t="s">
        <v>911</v>
      </c>
      <c r="B95" s="692" t="s">
        <v>179</v>
      </c>
      <c r="C95" s="496"/>
      <c r="D95"/>
      <c r="E95"/>
      <c r="F95"/>
      <c r="G95"/>
      <c r="H95"/>
      <c r="I95"/>
      <c r="J95"/>
      <c r="K95"/>
    </row>
    <row r="96" spans="1:11" ht="12.75" customHeight="1" x14ac:dyDescent="0.2">
      <c r="A96" s="736"/>
      <c r="B96" s="694"/>
      <c r="C96" s="496"/>
      <c r="D96"/>
      <c r="E96"/>
      <c r="F96"/>
      <c r="G96"/>
      <c r="H96"/>
      <c r="I96"/>
      <c r="J96"/>
      <c r="K96"/>
    </row>
    <row r="97" spans="1:4" ht="12.75" x14ac:dyDescent="0.2">
      <c r="A97" s="134" t="s">
        <v>1138</v>
      </c>
      <c r="B97" s="501">
        <v>24544509.170000002</v>
      </c>
      <c r="C97" s="496"/>
      <c r="D97"/>
    </row>
    <row r="98" spans="1:4" ht="12.75" x14ac:dyDescent="0.2">
      <c r="A98" s="95" t="s">
        <v>526</v>
      </c>
      <c r="B98" s="502">
        <v>1944019702.7</v>
      </c>
      <c r="C98" s="496"/>
      <c r="D98"/>
    </row>
    <row r="99" spans="1:4" ht="12.75" x14ac:dyDescent="0.2">
      <c r="A99" s="135" t="s">
        <v>527</v>
      </c>
      <c r="B99" s="503">
        <v>1424026681.96</v>
      </c>
      <c r="C99" s="496"/>
      <c r="D99"/>
    </row>
    <row r="100" spans="1:4" ht="12.75" customHeight="1" x14ac:dyDescent="0.2">
      <c r="A100" s="95"/>
      <c r="B100" s="504"/>
      <c r="C100" s="504"/>
    </row>
    <row r="101" spans="1:4" ht="12.75" hidden="1" customHeight="1" x14ac:dyDescent="0.2">
      <c r="A101" s="95"/>
      <c r="B101" s="504"/>
      <c r="C101" s="504"/>
    </row>
    <row r="102" spans="1:4" ht="12.75" hidden="1" customHeight="1" x14ac:dyDescent="0.2">
      <c r="A102" s="95"/>
      <c r="B102" s="504"/>
      <c r="C102" s="504"/>
    </row>
    <row r="103" spans="1:4" ht="12.75" hidden="1" customHeight="1" x14ac:dyDescent="0.2">
      <c r="A103" s="95"/>
      <c r="B103" s="504"/>
      <c r="C103" s="504"/>
    </row>
    <row r="104" spans="1:4" ht="12.75" hidden="1" customHeight="1" x14ac:dyDescent="0.2">
      <c r="A104" s="95"/>
      <c r="B104" s="504"/>
      <c r="C104" s="504"/>
    </row>
    <row r="105" spans="1:4" ht="12.75" customHeight="1" x14ac:dyDescent="0.2">
      <c r="A105" s="730" t="s">
        <v>912</v>
      </c>
      <c r="B105" s="740" t="s">
        <v>172</v>
      </c>
      <c r="C105" s="692" t="s">
        <v>67</v>
      </c>
      <c r="D105"/>
    </row>
    <row r="106" spans="1:4" ht="12.75" x14ac:dyDescent="0.2">
      <c r="A106" s="731"/>
      <c r="B106" s="741"/>
      <c r="C106" s="693"/>
      <c r="D106"/>
    </row>
    <row r="107" spans="1:4" ht="12.75" x14ac:dyDescent="0.2">
      <c r="A107" s="732"/>
      <c r="B107" s="742"/>
      <c r="C107" s="694"/>
      <c r="D107"/>
    </row>
    <row r="108" spans="1:4" ht="12.75" x14ac:dyDescent="0.2">
      <c r="A108" s="49" t="s">
        <v>660</v>
      </c>
      <c r="B108" s="8">
        <f>B109+B113+B117+B121+B122</f>
        <v>0</v>
      </c>
      <c r="C108" s="5">
        <f>C109+C113+C117+C121+C122</f>
        <v>0</v>
      </c>
      <c r="D108"/>
    </row>
    <row r="109" spans="1:4" ht="12.75" x14ac:dyDescent="0.2">
      <c r="A109" s="49" t="s">
        <v>81</v>
      </c>
      <c r="B109" s="8">
        <f>SUM(B110:B112)</f>
        <v>0</v>
      </c>
      <c r="C109" s="5">
        <f>SUM(C110:C112)</f>
        <v>0</v>
      </c>
      <c r="D109"/>
    </row>
    <row r="110" spans="1:4" ht="12.75" x14ac:dyDescent="0.2">
      <c r="A110" s="49" t="s">
        <v>810</v>
      </c>
      <c r="B110" s="8"/>
      <c r="C110" s="5"/>
      <c r="D110"/>
    </row>
    <row r="111" spans="1:4" ht="12.75" x14ac:dyDescent="0.2">
      <c r="A111" s="49" t="s">
        <v>811</v>
      </c>
      <c r="B111" s="8"/>
      <c r="C111" s="5"/>
      <c r="D111"/>
    </row>
    <row r="112" spans="1:4" ht="12.75" x14ac:dyDescent="0.2">
      <c r="A112" s="49" t="s">
        <v>812</v>
      </c>
      <c r="B112" s="8"/>
      <c r="C112" s="5"/>
      <c r="D112"/>
    </row>
    <row r="113" spans="1:3" ht="12.75" x14ac:dyDescent="0.2">
      <c r="A113" s="49" t="s">
        <v>516</v>
      </c>
      <c r="B113" s="8">
        <f>SUM(B114:B116)</f>
        <v>0</v>
      </c>
      <c r="C113" s="5">
        <f>SUM(C114:C116)</f>
        <v>0</v>
      </c>
    </row>
    <row r="114" spans="1:3" ht="12.75" x14ac:dyDescent="0.2">
      <c r="A114" s="49" t="s">
        <v>810</v>
      </c>
      <c r="B114" s="8"/>
      <c r="C114" s="5"/>
    </row>
    <row r="115" spans="1:3" ht="12.75" x14ac:dyDescent="0.2">
      <c r="A115" s="49" t="s">
        <v>811</v>
      </c>
      <c r="B115" s="8"/>
      <c r="C115" s="5"/>
    </row>
    <row r="116" spans="1:3" ht="12.75" x14ac:dyDescent="0.2">
      <c r="A116" s="49" t="s">
        <v>812</v>
      </c>
      <c r="B116" s="8"/>
      <c r="C116" s="5"/>
    </row>
    <row r="117" spans="1:3" ht="12.75" x14ac:dyDescent="0.2">
      <c r="A117" s="49" t="s">
        <v>280</v>
      </c>
      <c r="B117" s="8">
        <f>SUM(B118:B120)</f>
        <v>0</v>
      </c>
      <c r="C117" s="5">
        <f>SUM(C118:C120)</f>
        <v>0</v>
      </c>
    </row>
    <row r="118" spans="1:3" ht="12.75" x14ac:dyDescent="0.2">
      <c r="A118" s="49" t="s">
        <v>12</v>
      </c>
      <c r="B118" s="8"/>
      <c r="C118" s="5"/>
    </row>
    <row r="119" spans="1:3" ht="12.75" x14ac:dyDescent="0.2">
      <c r="A119" s="49" t="s">
        <v>13</v>
      </c>
      <c r="B119" s="8"/>
      <c r="C119" s="5"/>
    </row>
    <row r="120" spans="1:3" ht="12.75" x14ac:dyDescent="0.2">
      <c r="A120" s="49" t="s">
        <v>14</v>
      </c>
      <c r="B120" s="8"/>
      <c r="C120" s="5"/>
    </row>
    <row r="121" spans="1:3" ht="12.75" x14ac:dyDescent="0.2">
      <c r="A121" s="49" t="s">
        <v>162</v>
      </c>
      <c r="B121" s="8"/>
      <c r="C121" s="5"/>
    </row>
    <row r="122" spans="1:3" ht="12.75" x14ac:dyDescent="0.2">
      <c r="A122" s="49" t="s">
        <v>258</v>
      </c>
      <c r="B122" s="8">
        <f>SUM(B123:B124)</f>
        <v>0</v>
      </c>
      <c r="C122" s="5">
        <f>SUM(C123:C124)</f>
        <v>0</v>
      </c>
    </row>
    <row r="123" spans="1:3" ht="12.75" x14ac:dyDescent="0.2">
      <c r="A123" s="49" t="s">
        <v>1135</v>
      </c>
      <c r="B123" s="8"/>
      <c r="C123" s="5"/>
    </row>
    <row r="124" spans="1:3" ht="12.75" x14ac:dyDescent="0.2">
      <c r="A124" s="49" t="s">
        <v>82</v>
      </c>
      <c r="B124" s="8"/>
      <c r="C124" s="5"/>
    </row>
    <row r="125" spans="1:3" ht="12.75" x14ac:dyDescent="0.2">
      <c r="A125" s="49" t="s">
        <v>661</v>
      </c>
      <c r="B125" s="8">
        <f>SUM(B126:B128)</f>
        <v>0</v>
      </c>
      <c r="C125" s="5">
        <f>SUM(C126:C128)</f>
        <v>0</v>
      </c>
    </row>
    <row r="126" spans="1:3" ht="12.75" x14ac:dyDescent="0.2">
      <c r="A126" s="49" t="s">
        <v>79</v>
      </c>
      <c r="B126" s="8"/>
      <c r="C126" s="5"/>
    </row>
    <row r="127" spans="1:3" ht="12.75" x14ac:dyDescent="0.2">
      <c r="A127" s="49" t="s">
        <v>163</v>
      </c>
      <c r="B127" s="8"/>
      <c r="C127" s="5"/>
    </row>
    <row r="128" spans="1:3" ht="12.75" x14ac:dyDescent="0.2">
      <c r="A128" s="49" t="s">
        <v>259</v>
      </c>
      <c r="B128" s="8"/>
      <c r="C128" s="5"/>
    </row>
    <row r="129" spans="1:6" ht="12.75" x14ac:dyDescent="0.2">
      <c r="A129" s="485" t="s">
        <v>1139</v>
      </c>
      <c r="B129" s="486">
        <f>B108+B125</f>
        <v>0</v>
      </c>
      <c r="C129" s="487">
        <f>C108+C125</f>
        <v>0</v>
      </c>
      <c r="D129"/>
      <c r="E129"/>
      <c r="F129"/>
    </row>
    <row r="130" spans="1:6" ht="12.75" customHeight="1" x14ac:dyDescent="0.2">
      <c r="A130" s="95"/>
      <c r="B130" s="504"/>
      <c r="C130" s="504"/>
      <c r="E130"/>
      <c r="F130"/>
    </row>
    <row r="131" spans="1:6" ht="12.75" hidden="1" customHeight="1" x14ac:dyDescent="0.2">
      <c r="A131" s="95"/>
      <c r="B131" s="504"/>
      <c r="C131" s="504"/>
      <c r="E131"/>
      <c r="F131"/>
    </row>
    <row r="132" spans="1:6" ht="12.75" hidden="1" customHeight="1" x14ac:dyDescent="0.2">
      <c r="A132" s="95"/>
      <c r="B132" s="504"/>
      <c r="C132" s="504"/>
      <c r="E132"/>
      <c r="F132"/>
    </row>
    <row r="133" spans="1:6" ht="12.75" hidden="1" customHeight="1" x14ac:dyDescent="0.2">
      <c r="A133" s="95"/>
      <c r="B133" s="504"/>
      <c r="C133" s="504"/>
      <c r="E133"/>
      <c r="F133"/>
    </row>
    <row r="134" spans="1:6" ht="12.75" hidden="1" customHeight="1" x14ac:dyDescent="0.2">
      <c r="A134" s="95"/>
      <c r="B134" s="504"/>
      <c r="C134" s="504"/>
      <c r="E134"/>
      <c r="F134"/>
    </row>
    <row r="135" spans="1:6" ht="12.75" customHeight="1" x14ac:dyDescent="0.2">
      <c r="A135" s="730" t="s">
        <v>913</v>
      </c>
      <c r="B135" s="692" t="s">
        <v>173</v>
      </c>
      <c r="C135" s="692" t="s">
        <v>813</v>
      </c>
      <c r="D135" s="692" t="s">
        <v>814</v>
      </c>
      <c r="E135" s="692" t="s">
        <v>815</v>
      </c>
      <c r="F135" s="692" t="s">
        <v>288</v>
      </c>
    </row>
    <row r="136" spans="1:6" ht="12.75" x14ac:dyDescent="0.2">
      <c r="A136" s="731"/>
      <c r="B136" s="733"/>
      <c r="C136" s="733"/>
      <c r="D136" s="733"/>
      <c r="E136" s="733"/>
      <c r="F136" s="693"/>
    </row>
    <row r="137" spans="1:6" ht="12.75" x14ac:dyDescent="0.2">
      <c r="A137" s="732"/>
      <c r="B137" s="734"/>
      <c r="C137" s="734"/>
      <c r="D137" s="734"/>
      <c r="E137" s="734"/>
      <c r="F137" s="694"/>
    </row>
    <row r="138" spans="1:6" ht="12.75" x14ac:dyDescent="0.2">
      <c r="A138" s="130" t="s">
        <v>798</v>
      </c>
      <c r="B138" s="16">
        <f>SUM(B139:B140)</f>
        <v>0</v>
      </c>
      <c r="C138" s="16">
        <f>SUM(C139:C140)</f>
        <v>0</v>
      </c>
      <c r="D138" s="16">
        <f>SUM(D139:D140)</f>
        <v>0</v>
      </c>
      <c r="E138" s="16">
        <f>SUM(E139:E140)</f>
        <v>0</v>
      </c>
      <c r="F138" s="19">
        <f>SUM(F139:F140)</f>
        <v>0</v>
      </c>
    </row>
    <row r="139" spans="1:6" ht="12.75" x14ac:dyDescent="0.2">
      <c r="A139" s="130" t="s">
        <v>260</v>
      </c>
      <c r="B139" s="16"/>
      <c r="C139" s="16"/>
      <c r="D139" s="16"/>
      <c r="E139" s="16"/>
      <c r="F139" s="19"/>
    </row>
    <row r="140" spans="1:6" ht="12.75" x14ac:dyDescent="0.2">
      <c r="A140" s="130" t="s">
        <v>1140</v>
      </c>
      <c r="B140" s="16"/>
      <c r="C140" s="16"/>
      <c r="D140" s="16"/>
      <c r="E140" s="16"/>
      <c r="F140" s="19"/>
    </row>
    <row r="141" spans="1:6" ht="12.75" x14ac:dyDescent="0.2">
      <c r="A141" s="130" t="s">
        <v>261</v>
      </c>
      <c r="B141" s="16">
        <f>SUM(B142:B143)</f>
        <v>0</v>
      </c>
      <c r="C141" s="16">
        <f>SUM(C142:C143)</f>
        <v>0</v>
      </c>
      <c r="D141" s="16">
        <f>SUM(D142:D142)</f>
        <v>0</v>
      </c>
      <c r="E141" s="16">
        <f>SUM(E142:E143)</f>
        <v>0</v>
      </c>
      <c r="F141" s="19">
        <f>SUM(F142:F143)</f>
        <v>0</v>
      </c>
    </row>
    <row r="142" spans="1:6" ht="12.75" x14ac:dyDescent="0.2">
      <c r="A142" s="130" t="s">
        <v>1141</v>
      </c>
      <c r="B142" s="505" t="s">
        <v>816</v>
      </c>
      <c r="C142" s="16"/>
      <c r="D142" s="16"/>
      <c r="E142" s="16"/>
      <c r="F142" s="19"/>
    </row>
    <row r="143" spans="1:6" ht="12.75" customHeight="1" x14ac:dyDescent="0.2">
      <c r="A143" s="130" t="s">
        <v>35</v>
      </c>
      <c r="B143" s="16"/>
      <c r="C143" s="16"/>
      <c r="D143" s="16"/>
      <c r="E143" s="16"/>
      <c r="F143" s="19"/>
    </row>
    <row r="144" spans="1:6" ht="12.75" x14ac:dyDescent="0.2">
      <c r="A144" s="490" t="s">
        <v>1142</v>
      </c>
      <c r="B144" s="491">
        <f>B138+B141</f>
        <v>0</v>
      </c>
      <c r="C144" s="491">
        <f>C138+C141</f>
        <v>0</v>
      </c>
      <c r="D144" s="491">
        <f>D138+D141</f>
        <v>0</v>
      </c>
      <c r="E144" s="491">
        <f>E138+E141</f>
        <v>0</v>
      </c>
      <c r="F144" s="492">
        <f>F138+F141</f>
        <v>0</v>
      </c>
    </row>
    <row r="145" spans="1:10" ht="12.75" x14ac:dyDescent="0.2">
      <c r="A145" s="493" t="s">
        <v>1143</v>
      </c>
      <c r="B145" s="491">
        <f>B129-B144</f>
        <v>0</v>
      </c>
      <c r="C145" s="491">
        <f>C129-C144</f>
        <v>0</v>
      </c>
      <c r="D145" s="491">
        <f>C129-D144</f>
        <v>0</v>
      </c>
      <c r="E145" s="491">
        <f>C129-E144</f>
        <v>0</v>
      </c>
      <c r="F145" s="494"/>
      <c r="G145"/>
      <c r="H145"/>
      <c r="I145"/>
      <c r="J145"/>
    </row>
    <row r="146" spans="1:10" ht="12.75" hidden="1" customHeight="1" x14ac:dyDescent="0.2">
      <c r="A146" s="506"/>
      <c r="B146" s="507"/>
      <c r="C146" s="507"/>
      <c r="D146" s="507"/>
      <c r="E146" s="507"/>
      <c r="F146" s="508"/>
      <c r="G146"/>
      <c r="H146"/>
      <c r="I146"/>
      <c r="J146"/>
    </row>
    <row r="147" spans="1:10" ht="12.75" customHeight="1" x14ac:dyDescent="0.2">
      <c r="A147" s="95"/>
      <c r="B147" s="504"/>
      <c r="C147" s="504"/>
      <c r="E147"/>
      <c r="F147"/>
      <c r="G147"/>
      <c r="H147"/>
      <c r="I147"/>
      <c r="J147"/>
    </row>
    <row r="148" spans="1:10" ht="12.75" hidden="1" customHeight="1" x14ac:dyDescent="0.2">
      <c r="A148" s="95"/>
      <c r="B148" s="504"/>
      <c r="C148" s="504"/>
      <c r="E148"/>
      <c r="F148"/>
      <c r="G148"/>
      <c r="H148"/>
      <c r="I148"/>
      <c r="J148"/>
    </row>
    <row r="149" spans="1:10" ht="12.75" hidden="1" customHeight="1" x14ac:dyDescent="0.2">
      <c r="A149" s="95"/>
      <c r="B149" s="504"/>
      <c r="C149" s="504"/>
      <c r="E149"/>
      <c r="F149"/>
      <c r="G149"/>
      <c r="H149"/>
      <c r="I149"/>
      <c r="J149"/>
    </row>
    <row r="150" spans="1:10" ht="12.75" hidden="1" customHeight="1" x14ac:dyDescent="0.2">
      <c r="A150" s="95"/>
      <c r="B150" s="504"/>
      <c r="C150" s="504"/>
      <c r="E150"/>
      <c r="F150"/>
      <c r="G150"/>
      <c r="H150"/>
      <c r="I150"/>
      <c r="J150"/>
    </row>
    <row r="151" spans="1:10" ht="12.75" customHeight="1" x14ac:dyDescent="0.2">
      <c r="A151" s="95"/>
      <c r="B151" s="504"/>
      <c r="C151" s="504"/>
      <c r="E151"/>
      <c r="F151"/>
      <c r="G151"/>
      <c r="H151"/>
      <c r="I151"/>
      <c r="J151"/>
    </row>
    <row r="152" spans="1:10" ht="13.5" customHeight="1" x14ac:dyDescent="0.2">
      <c r="A152" s="95"/>
      <c r="B152" s="504"/>
      <c r="C152" s="504"/>
      <c r="E152"/>
      <c r="F152"/>
      <c r="G152"/>
      <c r="H152"/>
      <c r="I152"/>
      <c r="J152"/>
    </row>
    <row r="153" spans="1:10" ht="13.5" customHeight="1" x14ac:dyDescent="0.2">
      <c r="A153" s="95"/>
      <c r="B153" s="504"/>
      <c r="C153" s="504"/>
      <c r="E153"/>
      <c r="F153"/>
      <c r="G153"/>
      <c r="H153"/>
      <c r="I153"/>
      <c r="J153"/>
    </row>
    <row r="154" spans="1:10" ht="12.75" customHeight="1" x14ac:dyDescent="0.2">
      <c r="A154" s="95"/>
      <c r="B154" s="504"/>
      <c r="C154" s="504"/>
      <c r="E154"/>
      <c r="F154"/>
      <c r="G154"/>
      <c r="H154"/>
      <c r="I154"/>
      <c r="J154"/>
    </row>
    <row r="155" spans="1:10" ht="12.75" customHeight="1" x14ac:dyDescent="0.2">
      <c r="A155" s="730" t="s">
        <v>914</v>
      </c>
      <c r="B155" s="692" t="s">
        <v>438</v>
      </c>
      <c r="C155" s="504"/>
      <c r="E155"/>
      <c r="F155"/>
      <c r="G155"/>
      <c r="H155"/>
      <c r="I155"/>
      <c r="J155"/>
    </row>
    <row r="156" spans="1:10" ht="12.75" x14ac:dyDescent="0.2">
      <c r="A156" s="743"/>
      <c r="B156" s="693"/>
      <c r="C156" s="504"/>
      <c r="E156"/>
      <c r="F156"/>
      <c r="G156"/>
      <c r="H156"/>
      <c r="I156"/>
      <c r="J156"/>
    </row>
    <row r="157" spans="1:10" ht="12.75" customHeight="1" x14ac:dyDescent="0.2">
      <c r="A157" s="744"/>
      <c r="B157" s="694"/>
      <c r="C157" s="504"/>
      <c r="E157"/>
      <c r="F157"/>
      <c r="G157"/>
      <c r="H157"/>
      <c r="I157"/>
      <c r="J157"/>
    </row>
    <row r="158" spans="1:10" ht="12.75" customHeight="1" x14ac:dyDescent="0.2">
      <c r="A158" s="136" t="s">
        <v>524</v>
      </c>
      <c r="B158" s="137"/>
      <c r="C158" s="504"/>
      <c r="E158"/>
      <c r="F158"/>
      <c r="G158"/>
      <c r="H158"/>
      <c r="I158"/>
      <c r="J158"/>
    </row>
    <row r="159" spans="1:10" ht="12.75" x14ac:dyDescent="0.2">
      <c r="A159" s="138" t="s">
        <v>525</v>
      </c>
      <c r="B159" s="37"/>
      <c r="C159" s="509"/>
      <c r="J159"/>
    </row>
    <row r="160" spans="1:10" ht="12.75" hidden="1" customHeight="1" x14ac:dyDescent="0.2">
      <c r="A160" s="95"/>
      <c r="B160" s="510"/>
      <c r="C160" s="510"/>
      <c r="J160"/>
    </row>
    <row r="161" spans="1:10" ht="12.75" hidden="1" customHeight="1" x14ac:dyDescent="0.2">
      <c r="A161" s="95"/>
      <c r="B161" s="510"/>
      <c r="C161" s="510"/>
      <c r="J161"/>
    </row>
    <row r="162" spans="1:10" ht="12.75" hidden="1" customHeight="1" x14ac:dyDescent="0.2">
      <c r="A162" s="95"/>
      <c r="B162" s="510"/>
      <c r="C162" s="510"/>
      <c r="J162"/>
    </row>
    <row r="163" spans="1:10" ht="12.75" hidden="1" customHeight="1" x14ac:dyDescent="0.2">
      <c r="A163" s="511"/>
      <c r="B163" s="139"/>
      <c r="C163" s="139"/>
    </row>
    <row r="164" spans="1:10" ht="12.75" hidden="1" customHeight="1" x14ac:dyDescent="0.2">
      <c r="A164" s="511"/>
      <c r="B164" s="139"/>
      <c r="C164" s="139"/>
    </row>
    <row r="165" spans="1:10" ht="12.75" customHeight="1" x14ac:dyDescent="0.2">
      <c r="A165" s="511"/>
      <c r="B165" s="139"/>
      <c r="C165" s="139"/>
    </row>
    <row r="166" spans="1:10" ht="12.75" customHeight="1" x14ac:dyDescent="0.2">
      <c r="A166" s="735" t="s">
        <v>915</v>
      </c>
      <c r="B166" s="692" t="s">
        <v>179</v>
      </c>
      <c r="C166" s="496"/>
    </row>
    <row r="167" spans="1:10" ht="12.75" customHeight="1" x14ac:dyDescent="0.2">
      <c r="A167" s="736"/>
      <c r="B167" s="694"/>
      <c r="C167" s="496"/>
    </row>
    <row r="168" spans="1:10" ht="12.75" customHeight="1" x14ac:dyDescent="0.2">
      <c r="A168" s="134" t="s">
        <v>1138</v>
      </c>
      <c r="B168" s="501"/>
      <c r="C168" s="496"/>
    </row>
    <row r="169" spans="1:10" ht="12.75" customHeight="1" x14ac:dyDescent="0.2">
      <c r="A169" s="95" t="s">
        <v>526</v>
      </c>
      <c r="B169" s="502"/>
      <c r="C169" s="496"/>
    </row>
    <row r="170" spans="1:10" ht="12.75" customHeight="1" x14ac:dyDescent="0.2">
      <c r="A170" s="135" t="s">
        <v>527</v>
      </c>
      <c r="B170" s="503"/>
      <c r="C170" s="496"/>
    </row>
    <row r="171" spans="1:10" ht="12.75" customHeight="1" x14ac:dyDescent="0.2">
      <c r="A171" s="511"/>
      <c r="B171" s="139"/>
      <c r="C171" s="139"/>
    </row>
    <row r="172" spans="1:10" ht="12.75" hidden="1" customHeight="1" x14ac:dyDescent="0.2">
      <c r="A172" s="511"/>
      <c r="B172" s="139"/>
      <c r="C172" s="139"/>
    </row>
    <row r="173" spans="1:10" ht="12.75" hidden="1" customHeight="1" x14ac:dyDescent="0.2">
      <c r="A173" s="511"/>
      <c r="B173" s="139"/>
      <c r="C173" s="139"/>
    </row>
    <row r="174" spans="1:10" ht="12.75" hidden="1" customHeight="1" x14ac:dyDescent="0.2">
      <c r="A174" s="511"/>
      <c r="B174" s="139"/>
      <c r="C174" s="139"/>
    </row>
    <row r="175" spans="1:10" ht="12.75" hidden="1" customHeight="1" x14ac:dyDescent="0.2">
      <c r="A175" s="511"/>
      <c r="B175" s="139"/>
      <c r="C175" s="139"/>
    </row>
    <row r="176" spans="1:10" ht="12.75" customHeight="1" x14ac:dyDescent="0.2">
      <c r="A176" s="584"/>
      <c r="B176" s="740" t="s">
        <v>172</v>
      </c>
      <c r="C176" s="692" t="s">
        <v>67</v>
      </c>
    </row>
    <row r="177" spans="1:6" ht="12.75" customHeight="1" x14ac:dyDescent="0.2">
      <c r="A177" s="577" t="s">
        <v>654</v>
      </c>
      <c r="B177" s="741"/>
      <c r="C177" s="693"/>
    </row>
    <row r="178" spans="1:6" ht="12.75" customHeight="1" x14ac:dyDescent="0.2">
      <c r="A178" s="585"/>
      <c r="B178" s="742"/>
      <c r="C178" s="694"/>
    </row>
    <row r="179" spans="1:6" ht="12.75" customHeight="1" x14ac:dyDescent="0.2">
      <c r="A179" s="49" t="s">
        <v>6</v>
      </c>
      <c r="B179" s="8">
        <v>5625000</v>
      </c>
      <c r="C179" s="5">
        <v>3387732.73</v>
      </c>
    </row>
    <row r="180" spans="1:6" ht="12.75" customHeight="1" x14ac:dyDescent="0.2">
      <c r="A180" s="485" t="s">
        <v>662</v>
      </c>
      <c r="B180" s="486">
        <f>B179</f>
        <v>5625000</v>
      </c>
      <c r="C180" s="487">
        <f>C179</f>
        <v>3387732.73</v>
      </c>
    </row>
    <row r="181" spans="1:6" ht="12.75" customHeight="1" x14ac:dyDescent="0.2">
      <c r="A181" s="488"/>
      <c r="B181" s="512"/>
      <c r="C181" s="512"/>
      <c r="D181" s="512"/>
      <c r="E181" s="512"/>
    </row>
    <row r="182" spans="1:6" ht="12.75" hidden="1" customHeight="1" x14ac:dyDescent="0.2">
      <c r="A182" s="488"/>
      <c r="B182" s="512"/>
      <c r="C182" s="512"/>
      <c r="D182" s="512"/>
      <c r="E182" s="512"/>
    </row>
    <row r="183" spans="1:6" ht="12.75" hidden="1" customHeight="1" x14ac:dyDescent="0.2">
      <c r="A183" s="488"/>
      <c r="B183" s="512"/>
      <c r="C183" s="512"/>
      <c r="D183" s="512"/>
      <c r="E183" s="512"/>
    </row>
    <row r="184" spans="1:6" ht="12.75" hidden="1" customHeight="1" x14ac:dyDescent="0.2">
      <c r="A184" s="488"/>
      <c r="B184" s="512"/>
      <c r="C184" s="512"/>
      <c r="D184" s="512"/>
      <c r="E184" s="512"/>
    </row>
    <row r="185" spans="1:6" ht="12.75" hidden="1" customHeight="1" x14ac:dyDescent="0.2">
      <c r="A185" s="511"/>
      <c r="B185" s="139"/>
      <c r="C185" s="139"/>
    </row>
    <row r="186" spans="1:6" ht="12.75" customHeight="1" x14ac:dyDescent="0.2">
      <c r="A186" s="745" t="s">
        <v>655</v>
      </c>
      <c r="B186" s="692" t="s">
        <v>173</v>
      </c>
      <c r="C186" s="692" t="s">
        <v>813</v>
      </c>
      <c r="D186" s="692" t="s">
        <v>814</v>
      </c>
      <c r="E186" s="692" t="s">
        <v>815</v>
      </c>
      <c r="F186" s="692" t="s">
        <v>288</v>
      </c>
    </row>
    <row r="187" spans="1:6" ht="12.75" customHeight="1" x14ac:dyDescent="0.2">
      <c r="A187" s="746"/>
      <c r="B187" s="733"/>
      <c r="C187" s="733"/>
      <c r="D187" s="733"/>
      <c r="E187" s="733"/>
      <c r="F187" s="693"/>
    </row>
    <row r="188" spans="1:6" ht="12.75" customHeight="1" x14ac:dyDescent="0.2">
      <c r="A188" s="747"/>
      <c r="B188" s="734"/>
      <c r="C188" s="734"/>
      <c r="D188" s="734"/>
      <c r="E188" s="734"/>
      <c r="F188" s="694"/>
    </row>
    <row r="189" spans="1:6" ht="12.75" customHeight="1" x14ac:dyDescent="0.2">
      <c r="A189" s="130" t="s">
        <v>656</v>
      </c>
      <c r="B189" s="16">
        <f>SUM(B190:B191)</f>
        <v>6841869.4800000004</v>
      </c>
      <c r="C189" s="16">
        <f>SUM(C190:C191)</f>
        <v>2774702.6</v>
      </c>
      <c r="D189" s="16">
        <f>SUM(D190:D191)</f>
        <v>2371953.54</v>
      </c>
      <c r="E189" s="16">
        <f>SUM(E190:E191)</f>
        <v>2070269.6099999999</v>
      </c>
      <c r="F189" s="19">
        <f>SUM(F190:F191)</f>
        <v>0</v>
      </c>
    </row>
    <row r="190" spans="1:6" ht="12.75" customHeight="1" x14ac:dyDescent="0.2">
      <c r="A190" s="130" t="s">
        <v>799</v>
      </c>
      <c r="B190" s="16">
        <v>3042869.48</v>
      </c>
      <c r="C190" s="16">
        <v>1515270.28</v>
      </c>
      <c r="D190" s="16">
        <v>1515270.28</v>
      </c>
      <c r="E190" s="16">
        <v>1272992.3399999999</v>
      </c>
      <c r="F190" s="19"/>
    </row>
    <row r="191" spans="1:6" ht="12.75" customHeight="1" x14ac:dyDescent="0.2">
      <c r="A191" s="130" t="s">
        <v>800</v>
      </c>
      <c r="B191" s="16">
        <v>3799000</v>
      </c>
      <c r="C191" s="16">
        <v>1259432.32</v>
      </c>
      <c r="D191" s="16">
        <v>856683.26</v>
      </c>
      <c r="E191" s="16">
        <v>797277.27000000014</v>
      </c>
      <c r="F191" s="19"/>
    </row>
    <row r="192" spans="1:6" ht="12.75" customHeight="1" x14ac:dyDescent="0.2">
      <c r="A192" s="130" t="s">
        <v>657</v>
      </c>
      <c r="B192" s="16">
        <v>51000</v>
      </c>
      <c r="C192" s="16">
        <v>15940.69</v>
      </c>
      <c r="D192" s="16">
        <v>15940.69</v>
      </c>
      <c r="E192" s="16">
        <v>15940.69</v>
      </c>
      <c r="F192" s="19"/>
    </row>
    <row r="193" spans="1:6" ht="12.75" customHeight="1" x14ac:dyDescent="0.2">
      <c r="A193" s="490" t="s">
        <v>658</v>
      </c>
      <c r="B193" s="491">
        <f>B189+B192</f>
        <v>6892869.4800000004</v>
      </c>
      <c r="C193" s="491">
        <f>C189+C192</f>
        <v>2790643.29</v>
      </c>
      <c r="D193" s="491">
        <f>D189+D192</f>
        <v>2387894.23</v>
      </c>
      <c r="E193" s="491">
        <f>E189+E192</f>
        <v>2086210.2999999998</v>
      </c>
      <c r="F193" s="492">
        <f>F189+F192</f>
        <v>0</v>
      </c>
    </row>
    <row r="194" spans="1:6" ht="12.75" customHeight="1" x14ac:dyDescent="0.2">
      <c r="A194" s="493" t="s">
        <v>659</v>
      </c>
      <c r="B194" s="491">
        <f>B180-B193</f>
        <v>-1267869.4800000004</v>
      </c>
      <c r="C194" s="491">
        <f>C180-C193</f>
        <v>597089.43999999994</v>
      </c>
      <c r="D194" s="491">
        <f>C180-D193</f>
        <v>999838.5</v>
      </c>
      <c r="E194" s="491">
        <f>C180-E193</f>
        <v>1301522.4300000002</v>
      </c>
      <c r="F194" s="494"/>
    </row>
    <row r="195" spans="1:6" ht="12.75" customHeight="1" x14ac:dyDescent="0.2"/>
    <row r="196" spans="1:6" ht="12.75" hidden="1" customHeight="1" x14ac:dyDescent="0.2"/>
    <row r="197" spans="1:6" ht="12.75" hidden="1" customHeight="1" x14ac:dyDescent="0.2"/>
    <row r="198" spans="1:6" ht="12.75" hidden="1" customHeight="1" x14ac:dyDescent="0.2"/>
    <row r="199" spans="1:6" ht="12.75" hidden="1" customHeight="1" x14ac:dyDescent="0.2"/>
    <row r="200" spans="1:6" ht="12.75" hidden="1" customHeight="1" x14ac:dyDescent="0.2"/>
    <row r="201" spans="1:6" ht="12.75" x14ac:dyDescent="0.2">
      <c r="A201" s="735" t="s">
        <v>905</v>
      </c>
      <c r="B201" s="692" t="s">
        <v>179</v>
      </c>
      <c r="C201" s="496"/>
    </row>
    <row r="202" spans="1:6" ht="12.75" x14ac:dyDescent="0.2">
      <c r="A202" s="736"/>
      <c r="B202" s="694"/>
      <c r="C202" s="496"/>
    </row>
    <row r="203" spans="1:6" ht="12.75" x14ac:dyDescent="0.2">
      <c r="A203" s="134" t="s">
        <v>1138</v>
      </c>
      <c r="B203" s="501">
        <v>216549.31</v>
      </c>
      <c r="C203" s="496"/>
    </row>
    <row r="204" spans="1:6" ht="12.75" x14ac:dyDescent="0.2">
      <c r="A204" s="95" t="s">
        <v>526</v>
      </c>
      <c r="B204" s="502">
        <v>3760791.66</v>
      </c>
      <c r="C204" s="496"/>
    </row>
    <row r="205" spans="1:6" ht="12.75" x14ac:dyDescent="0.2">
      <c r="A205" s="135" t="s">
        <v>527</v>
      </c>
      <c r="B205" s="503">
        <v>542520.17000000004</v>
      </c>
      <c r="C205" s="496"/>
    </row>
    <row r="206" spans="1:6" ht="12.75" customHeight="1" x14ac:dyDescent="0.2"/>
    <row r="207" spans="1:6" ht="12.75" hidden="1" customHeight="1" x14ac:dyDescent="0.2"/>
    <row r="208" spans="1:6" ht="14.25" hidden="1" customHeight="1" x14ac:dyDescent="0.2"/>
    <row r="209" spans="1:6" ht="11.25" hidden="1" customHeight="1" x14ac:dyDescent="0.2"/>
    <row r="210" spans="1:6" ht="11.25" hidden="1" customHeight="1" x14ac:dyDescent="0.2"/>
    <row r="211" spans="1:6" ht="12.75" x14ac:dyDescent="0.2">
      <c r="A211" s="584"/>
      <c r="B211" s="740" t="s">
        <v>172</v>
      </c>
      <c r="C211" s="692" t="s">
        <v>67</v>
      </c>
    </row>
    <row r="212" spans="1:6" ht="12.75" x14ac:dyDescent="0.2">
      <c r="A212" s="577" t="s">
        <v>801</v>
      </c>
      <c r="B212" s="741"/>
      <c r="C212" s="693"/>
    </row>
    <row r="213" spans="1:6" ht="12.75" x14ac:dyDescent="0.2">
      <c r="A213" s="585"/>
      <c r="B213" s="742"/>
      <c r="C213" s="694"/>
    </row>
    <row r="214" spans="1:6" ht="12.75" x14ac:dyDescent="0.2">
      <c r="A214" s="49" t="s">
        <v>803</v>
      </c>
      <c r="B214" s="8">
        <v>6100000</v>
      </c>
      <c r="C214" s="5">
        <v>2919327.62</v>
      </c>
    </row>
    <row r="215" spans="1:6" ht="12.75" x14ac:dyDescent="0.2">
      <c r="A215" s="49" t="s">
        <v>804</v>
      </c>
      <c r="B215" s="8"/>
      <c r="C215" s="5"/>
    </row>
    <row r="216" spans="1:6" ht="12.75" x14ac:dyDescent="0.2">
      <c r="A216" s="485" t="s">
        <v>802</v>
      </c>
      <c r="B216" s="486">
        <f>SUM(B214:B215)</f>
        <v>6100000</v>
      </c>
      <c r="C216" s="487">
        <f>SUM(C214:C215)</f>
        <v>2919327.62</v>
      </c>
    </row>
    <row r="217" spans="1:6" ht="12.75" x14ac:dyDescent="0.2"/>
    <row r="218" spans="1:6" ht="11.25" hidden="1" customHeight="1" x14ac:dyDescent="0.2"/>
    <row r="219" spans="1:6" ht="11.25" hidden="1" customHeight="1" x14ac:dyDescent="0.2"/>
    <row r="220" spans="1:6" ht="11.25" hidden="1" customHeight="1" x14ac:dyDescent="0.2"/>
    <row r="221" spans="1:6" ht="11.25" hidden="1" customHeight="1" x14ac:dyDescent="0.2"/>
    <row r="222" spans="1:6" ht="12.75" x14ac:dyDescent="0.2">
      <c r="A222" s="745" t="s">
        <v>807</v>
      </c>
      <c r="B222" s="692" t="s">
        <v>173</v>
      </c>
      <c r="C222" s="692" t="s">
        <v>813</v>
      </c>
      <c r="D222" s="692" t="s">
        <v>814</v>
      </c>
      <c r="E222" s="692" t="s">
        <v>815</v>
      </c>
      <c r="F222" s="692" t="s">
        <v>288</v>
      </c>
    </row>
    <row r="223" spans="1:6" ht="12.75" x14ac:dyDescent="0.2">
      <c r="A223" s="746"/>
      <c r="B223" s="733"/>
      <c r="C223" s="733"/>
      <c r="D223" s="733"/>
      <c r="E223" s="733"/>
      <c r="F223" s="693"/>
    </row>
    <row r="224" spans="1:6" ht="12.75" x14ac:dyDescent="0.2">
      <c r="A224" s="747"/>
      <c r="B224" s="734"/>
      <c r="C224" s="734"/>
      <c r="D224" s="734"/>
      <c r="E224" s="734"/>
      <c r="F224" s="694"/>
    </row>
    <row r="225" spans="1:10" ht="12.75" x14ac:dyDescent="0.2">
      <c r="A225" s="130" t="s">
        <v>805</v>
      </c>
      <c r="B225" s="16">
        <v>6100000</v>
      </c>
      <c r="C225" s="16">
        <v>2919327.62</v>
      </c>
      <c r="D225" s="16">
        <v>2919327.62</v>
      </c>
      <c r="E225" s="16">
        <v>2232549.9700000002</v>
      </c>
      <c r="F225" s="19"/>
    </row>
    <row r="226" spans="1:10" ht="12.75" x14ac:dyDescent="0.2">
      <c r="A226" s="130" t="s">
        <v>806</v>
      </c>
      <c r="B226" s="16"/>
      <c r="C226" s="16"/>
      <c r="D226" s="16"/>
      <c r="E226" s="16"/>
      <c r="F226" s="19"/>
    </row>
    <row r="227" spans="1:10" ht="12.75" x14ac:dyDescent="0.2">
      <c r="A227" s="130" t="s">
        <v>261</v>
      </c>
      <c r="B227" s="16"/>
      <c r="C227" s="16"/>
      <c r="D227" s="16"/>
      <c r="E227" s="16"/>
      <c r="F227" s="19"/>
    </row>
    <row r="228" spans="1:10" ht="12.75" x14ac:dyDescent="0.2">
      <c r="A228" s="485" t="s">
        <v>808</v>
      </c>
      <c r="B228" s="491">
        <f>SUM(B225:B227)</f>
        <v>6100000</v>
      </c>
      <c r="C228" s="491">
        <f>SUM(C225:C227)</f>
        <v>2919327.62</v>
      </c>
      <c r="D228" s="491">
        <f>SUM(D225:D227)</f>
        <v>2919327.62</v>
      </c>
      <c r="E228" s="491">
        <f>SUM(E225:E227)</f>
        <v>2232549.9700000002</v>
      </c>
      <c r="F228" s="492">
        <f>SUM(F225:F227)</f>
        <v>0</v>
      </c>
    </row>
    <row r="229" spans="1:10" ht="12.75" x14ac:dyDescent="0.2">
      <c r="A229" s="485" t="s">
        <v>809</v>
      </c>
      <c r="B229" s="491">
        <f>B216-B228</f>
        <v>0</v>
      </c>
      <c r="C229" s="491">
        <f>C216-C228</f>
        <v>0</v>
      </c>
      <c r="D229" s="491">
        <f>C216-D228</f>
        <v>0</v>
      </c>
      <c r="E229" s="491">
        <f>C216-E228</f>
        <v>686777.64999999991</v>
      </c>
      <c r="F229" s="494"/>
    </row>
    <row r="230" spans="1:10" ht="12.75" x14ac:dyDescent="0.2">
      <c r="A230" s="708" t="s">
        <v>1169</v>
      </c>
      <c r="B230" s="708"/>
      <c r="C230" s="708"/>
      <c r="D230" s="708"/>
      <c r="E230" s="708"/>
      <c r="F230" s="712"/>
      <c r="G230" s="712"/>
      <c r="H230" s="712"/>
      <c r="I230" s="712"/>
      <c r="J230"/>
    </row>
    <row r="232" spans="1:10" ht="11.25" customHeight="1" x14ac:dyDescent="0.2">
      <c r="A232" s="739"/>
      <c r="B232" s="739"/>
      <c r="C232" s="739"/>
      <c r="D232" s="739"/>
      <c r="E232" s="739"/>
      <c r="F232" s="739"/>
      <c r="G232" s="739"/>
      <c r="H232" s="739"/>
      <c r="I232" s="739"/>
      <c r="J232" s="739"/>
    </row>
    <row r="236" spans="1:10" ht="11.25" customHeight="1" x14ac:dyDescent="0.2">
      <c r="A236" s="307" t="s">
        <v>1161</v>
      </c>
      <c r="B236" s="690" t="s">
        <v>1162</v>
      </c>
      <c r="C236" s="725"/>
      <c r="D236" s="690" t="s">
        <v>1164</v>
      </c>
      <c r="E236" s="725"/>
      <c r="F236" s="725"/>
      <c r="G236" s="130"/>
      <c r="H236" s="130"/>
      <c r="I236" s="130"/>
      <c r="J236"/>
    </row>
    <row r="237" spans="1:10" ht="11.25" customHeight="1" x14ac:dyDescent="0.2">
      <c r="A237" s="307" t="s">
        <v>943</v>
      </c>
      <c r="B237" s="737" t="s">
        <v>1163</v>
      </c>
      <c r="C237" s="738"/>
      <c r="D237" s="690" t="s">
        <v>1165</v>
      </c>
      <c r="E237" s="725"/>
      <c r="F237" s="725"/>
      <c r="G237" s="130"/>
      <c r="H237" s="130"/>
      <c r="I237" s="130"/>
      <c r="J237"/>
    </row>
  </sheetData>
  <dataConsolidate/>
  <mergeCells count="51">
    <mergeCell ref="A11:F11"/>
    <mergeCell ref="B17:B19"/>
    <mergeCell ref="C17:C19"/>
    <mergeCell ref="B82:B84"/>
    <mergeCell ref="A48:A50"/>
    <mergeCell ref="A82:A84"/>
    <mergeCell ref="A17:A19"/>
    <mergeCell ref="A155:A157"/>
    <mergeCell ref="B155:B157"/>
    <mergeCell ref="C211:C213"/>
    <mergeCell ref="B222:B224"/>
    <mergeCell ref="C135:C137"/>
    <mergeCell ref="A201:A202"/>
    <mergeCell ref="B201:B202"/>
    <mergeCell ref="B211:B213"/>
    <mergeCell ref="B176:B178"/>
    <mergeCell ref="A222:A224"/>
    <mergeCell ref="C222:C224"/>
    <mergeCell ref="A186:A188"/>
    <mergeCell ref="A135:A137"/>
    <mergeCell ref="F135:F137"/>
    <mergeCell ref="C176:C178"/>
    <mergeCell ref="B186:B188"/>
    <mergeCell ref="D48:D50"/>
    <mergeCell ref="C186:C188"/>
    <mergeCell ref="C105:C107"/>
    <mergeCell ref="E48:E50"/>
    <mergeCell ref="F48:F50"/>
    <mergeCell ref="B95:B96"/>
    <mergeCell ref="D135:D137"/>
    <mergeCell ref="E186:E188"/>
    <mergeCell ref="D186:D188"/>
    <mergeCell ref="B105:B107"/>
    <mergeCell ref="D236:F236"/>
    <mergeCell ref="D237:F237"/>
    <mergeCell ref="B236:C236"/>
    <mergeCell ref="B237:C237"/>
    <mergeCell ref="A166:A167"/>
    <mergeCell ref="B166:B167"/>
    <mergeCell ref="F186:F188"/>
    <mergeCell ref="D222:D224"/>
    <mergeCell ref="A230:I230"/>
    <mergeCell ref="A232:J232"/>
    <mergeCell ref="E222:E224"/>
    <mergeCell ref="F222:F224"/>
    <mergeCell ref="A105:A107"/>
    <mergeCell ref="B135:B137"/>
    <mergeCell ref="E135:E137"/>
    <mergeCell ref="B48:B50"/>
    <mergeCell ref="C48:C50"/>
    <mergeCell ref="A95:A96"/>
  </mergeCells>
  <phoneticPr fontId="3" type="noConversion"/>
  <printOptions horizontalCentered="1"/>
  <pageMargins left="0.39370078740157483" right="0.39370078740157483" top="0.98425196850393704" bottom="0.98425196850393704" header="0" footer="0.19685039370078741"/>
  <pageSetup paperSize="9" scale="60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F616-AB91-4470-AC30-6BA45193A56C}">
  <sheetPr codeName="Plan23"/>
  <dimension ref="A1:J209"/>
  <sheetViews>
    <sheetView showGridLines="0" tabSelected="1" topLeftCell="A165" zoomScaleNormal="100" workbookViewId="0">
      <selection activeCell="O82" sqref="O82"/>
    </sheetView>
  </sheetViews>
  <sheetFormatPr defaultRowHeight="12.75" x14ac:dyDescent="0.2"/>
  <cols>
    <col min="1" max="1" width="59.28515625" style="119" customWidth="1"/>
    <col min="2" max="8" width="16.7109375" style="119" customWidth="1"/>
    <col min="9" max="9" width="7.85546875" style="119" hidden="1" customWidth="1"/>
    <col min="10" max="254" width="7.85546875" style="119" customWidth="1"/>
    <col min="255" max="255" width="55" style="119" customWidth="1"/>
    <col min="256" max="16384" width="9.140625" style="119"/>
  </cols>
  <sheetData>
    <row r="1" spans="1:4" x14ac:dyDescent="0.2">
      <c r="A1" s="140"/>
    </row>
    <row r="2" spans="1:4" ht="25.5" customHeight="1" x14ac:dyDescent="0.2">
      <c r="A2" s="470" t="s">
        <v>1156</v>
      </c>
    </row>
    <row r="3" spans="1:4" ht="15.75" customHeight="1" x14ac:dyDescent="0.2">
      <c r="A3" s="471" t="s">
        <v>1157</v>
      </c>
    </row>
    <row r="4" spans="1:4" ht="15.75" customHeight="1" x14ac:dyDescent="0.2">
      <c r="A4" s="471" t="s">
        <v>1158</v>
      </c>
    </row>
    <row r="5" spans="1:4" ht="15.75" customHeight="1" x14ac:dyDescent="0.2">
      <c r="A5" s="471" t="s">
        <v>1159</v>
      </c>
    </row>
    <row r="6" spans="1:4" ht="15.75" x14ac:dyDescent="0.25">
      <c r="A6" s="50" t="s">
        <v>489</v>
      </c>
    </row>
    <row r="7" spans="1:4" x14ac:dyDescent="0.2">
      <c r="A7" s="130"/>
      <c r="B7" s="130"/>
      <c r="C7" s="130"/>
      <c r="D7" s="130"/>
    </row>
    <row r="8" spans="1:4" x14ac:dyDescent="0.2">
      <c r="A8" s="341" t="s">
        <v>1156</v>
      </c>
      <c r="B8" s="52"/>
      <c r="C8" s="52"/>
      <c r="D8" s="52"/>
    </row>
    <row r="9" spans="1:4" x14ac:dyDescent="0.2">
      <c r="A9" s="52" t="s">
        <v>63</v>
      </c>
      <c r="B9" s="52"/>
      <c r="C9" s="52"/>
      <c r="D9" s="52"/>
    </row>
    <row r="10" spans="1:4" x14ac:dyDescent="0.2">
      <c r="A10" s="53" t="s">
        <v>644</v>
      </c>
      <c r="B10" s="53"/>
      <c r="C10" s="53"/>
      <c r="D10" s="53"/>
    </row>
    <row r="11" spans="1:4" x14ac:dyDescent="0.2">
      <c r="A11" s="716" t="s">
        <v>65</v>
      </c>
      <c r="B11" s="716"/>
      <c r="C11" s="716"/>
      <c r="D11" s="716"/>
    </row>
    <row r="12" spans="1:4" x14ac:dyDescent="0.2">
      <c r="A12" s="1" t="s">
        <v>1160</v>
      </c>
      <c r="B12" s="120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49"/>
      <c r="D12" s="49"/>
    </row>
    <row r="13" spans="1:4" hidden="1" x14ac:dyDescent="0.2">
      <c r="A13" s="716"/>
      <c r="B13" s="716"/>
      <c r="C13" s="716"/>
      <c r="D13" s="716"/>
    </row>
    <row r="14" spans="1:4" hidden="1" x14ac:dyDescent="0.2">
      <c r="A14" s="716"/>
      <c r="B14" s="716"/>
      <c r="C14" s="716"/>
      <c r="D14" s="716"/>
    </row>
    <row r="15" spans="1:4" hidden="1" x14ac:dyDescent="0.2">
      <c r="A15" s="52"/>
      <c r="B15" s="52"/>
      <c r="C15" s="52"/>
      <c r="D15" s="52"/>
    </row>
    <row r="16" spans="1:4" x14ac:dyDescent="0.2">
      <c r="A16" s="49"/>
      <c r="B16" s="49"/>
      <c r="C16" s="49"/>
      <c r="D16" s="49"/>
    </row>
    <row r="17" spans="1:4" x14ac:dyDescent="0.2">
      <c r="A17" s="118" t="s">
        <v>490</v>
      </c>
      <c r="C17" s="56" t="s">
        <v>491</v>
      </c>
      <c r="D17" s="56"/>
    </row>
    <row r="18" spans="1:4" x14ac:dyDescent="0.2">
      <c r="A18" s="645"/>
      <c r="B18" s="740" t="s">
        <v>172</v>
      </c>
      <c r="C18" s="692" t="s">
        <v>67</v>
      </c>
      <c r="D18" s="141"/>
    </row>
    <row r="19" spans="1:4" x14ac:dyDescent="0.2">
      <c r="A19" s="558" t="s">
        <v>492</v>
      </c>
      <c r="B19" s="751"/>
      <c r="C19" s="693"/>
    </row>
    <row r="20" spans="1:4" x14ac:dyDescent="0.2">
      <c r="A20" s="646"/>
      <c r="B20" s="752"/>
      <c r="C20" s="694"/>
    </row>
    <row r="21" spans="1:4" x14ac:dyDescent="0.2">
      <c r="A21" s="49" t="s">
        <v>1145</v>
      </c>
      <c r="B21" s="142">
        <f>B22+B28+B29+B32+B40</f>
        <v>2425965702.5900002</v>
      </c>
      <c r="C21" s="143">
        <f>C22+C28+C29+C32+C40</f>
        <v>1333311665.8600001</v>
      </c>
      <c r="D21" s="115"/>
    </row>
    <row r="22" spans="1:4" x14ac:dyDescent="0.2">
      <c r="A22" s="52" t="s">
        <v>581</v>
      </c>
      <c r="B22" s="144">
        <f>SUM(B23:B27)</f>
        <v>826374000</v>
      </c>
      <c r="C22" s="143">
        <f>SUM(C23:C27)</f>
        <v>445433574.85000002</v>
      </c>
      <c r="D22" s="115"/>
    </row>
    <row r="23" spans="1:4" x14ac:dyDescent="0.2">
      <c r="A23" s="145" t="s">
        <v>592</v>
      </c>
      <c r="B23" s="144">
        <v>234600000</v>
      </c>
      <c r="C23" s="143">
        <v>136738935.66</v>
      </c>
      <c r="D23" s="146"/>
    </row>
    <row r="24" spans="1:4" x14ac:dyDescent="0.2">
      <c r="A24" s="49" t="s">
        <v>589</v>
      </c>
      <c r="B24" s="144">
        <v>297000000</v>
      </c>
      <c r="C24" s="143">
        <v>148141704.75999999</v>
      </c>
      <c r="D24" s="146"/>
    </row>
    <row r="25" spans="1:4" x14ac:dyDescent="0.2">
      <c r="A25" s="49" t="s">
        <v>590</v>
      </c>
      <c r="B25" s="144">
        <v>90374000</v>
      </c>
      <c r="C25" s="143">
        <v>50107519.420000002</v>
      </c>
      <c r="D25" s="146"/>
    </row>
    <row r="26" spans="1:4" x14ac:dyDescent="0.2">
      <c r="A26" s="49" t="s">
        <v>591</v>
      </c>
      <c r="B26" s="144">
        <v>124520000</v>
      </c>
      <c r="C26" s="143">
        <v>60610777.420000002</v>
      </c>
      <c r="D26" s="146"/>
    </row>
    <row r="27" spans="1:4" x14ac:dyDescent="0.2">
      <c r="A27" s="49" t="s">
        <v>628</v>
      </c>
      <c r="B27" s="144">
        <v>79880000</v>
      </c>
      <c r="C27" s="143">
        <v>49834637.590000004</v>
      </c>
      <c r="D27" s="146"/>
    </row>
    <row r="28" spans="1:4" x14ac:dyDescent="0.2">
      <c r="A28" s="49" t="s">
        <v>582</v>
      </c>
      <c r="B28" s="144">
        <v>113545000</v>
      </c>
      <c r="C28" s="143">
        <v>62440068.700000003</v>
      </c>
      <c r="D28" s="115"/>
    </row>
    <row r="29" spans="1:4" x14ac:dyDescent="0.2">
      <c r="A29" s="49" t="s">
        <v>583</v>
      </c>
      <c r="B29" s="144">
        <f>SUM(B30:B31)</f>
        <v>124293108.08</v>
      </c>
      <c r="C29" s="143">
        <f>SUM(C30:C31)</f>
        <v>100208186.28</v>
      </c>
      <c r="D29" s="146"/>
    </row>
    <row r="30" spans="1:4" x14ac:dyDescent="0.2">
      <c r="A30" s="49" t="s">
        <v>593</v>
      </c>
      <c r="B30" s="144">
        <v>122828108.08</v>
      </c>
      <c r="C30" s="143">
        <v>99204263.829999998</v>
      </c>
      <c r="D30" s="146"/>
    </row>
    <row r="31" spans="1:4" x14ac:dyDescent="0.2">
      <c r="A31" s="49" t="s">
        <v>578</v>
      </c>
      <c r="B31" s="144">
        <v>1465000</v>
      </c>
      <c r="C31" s="143">
        <v>1003922.45</v>
      </c>
      <c r="D31" s="115"/>
    </row>
    <row r="32" spans="1:4" x14ac:dyDescent="0.2">
      <c r="A32" s="49" t="s">
        <v>584</v>
      </c>
      <c r="B32" s="144">
        <f>SUM(B33:B39)</f>
        <v>1052260594.51</v>
      </c>
      <c r="C32" s="143">
        <f>SUM(C33:C39)</f>
        <v>575774934.63999999</v>
      </c>
      <c r="D32" s="146"/>
    </row>
    <row r="33" spans="1:4" x14ac:dyDescent="0.2">
      <c r="A33" s="49" t="s">
        <v>594</v>
      </c>
      <c r="B33" s="144">
        <v>140100000</v>
      </c>
      <c r="C33" s="143">
        <v>64323725.609999999</v>
      </c>
      <c r="D33" s="146"/>
    </row>
    <row r="34" spans="1:4" x14ac:dyDescent="0.2">
      <c r="A34" s="49" t="s">
        <v>595</v>
      </c>
      <c r="B34" s="144">
        <v>365600000</v>
      </c>
      <c r="C34" s="143">
        <v>186786896.46000001</v>
      </c>
      <c r="D34" s="115"/>
    </row>
    <row r="35" spans="1:4" x14ac:dyDescent="0.2">
      <c r="A35" s="49" t="s">
        <v>596</v>
      </c>
      <c r="B35" s="144">
        <v>122400000</v>
      </c>
      <c r="C35" s="143">
        <v>103381565.48</v>
      </c>
      <c r="D35" s="146"/>
    </row>
    <row r="36" spans="1:4" x14ac:dyDescent="0.2">
      <c r="A36" s="49" t="s">
        <v>597</v>
      </c>
      <c r="B36" s="144">
        <v>1600000</v>
      </c>
      <c r="C36" s="143">
        <v>65292.59</v>
      </c>
      <c r="D36" s="146"/>
    </row>
    <row r="37" spans="1:4" x14ac:dyDescent="0.2">
      <c r="A37" s="49" t="s">
        <v>598</v>
      </c>
      <c r="B37" s="144">
        <v>2800000</v>
      </c>
      <c r="C37" s="143">
        <v>1406411.6</v>
      </c>
      <c r="D37" s="146"/>
    </row>
    <row r="38" spans="1:4" x14ac:dyDescent="0.2">
      <c r="A38" s="49" t="s">
        <v>599</v>
      </c>
      <c r="B38" s="144">
        <v>229296291.19</v>
      </c>
      <c r="C38" s="143">
        <v>115678608.34999999</v>
      </c>
      <c r="D38" s="146"/>
    </row>
    <row r="39" spans="1:4" x14ac:dyDescent="0.2">
      <c r="A39" s="49" t="s">
        <v>600</v>
      </c>
      <c r="B39" s="144">
        <v>190464303.31999999</v>
      </c>
      <c r="C39" s="143">
        <v>104132434.55</v>
      </c>
      <c r="D39" s="115"/>
    </row>
    <row r="40" spans="1:4" x14ac:dyDescent="0.2">
      <c r="A40" s="49" t="s">
        <v>585</v>
      </c>
      <c r="B40" s="144">
        <f>SUM(B41:B42)</f>
        <v>309493000</v>
      </c>
      <c r="C40" s="143">
        <f>SUM(C41:C42)</f>
        <v>149454901.38999999</v>
      </c>
      <c r="D40" s="146"/>
    </row>
    <row r="41" spans="1:4" x14ac:dyDescent="0.2">
      <c r="A41" s="49" t="s">
        <v>601</v>
      </c>
      <c r="B41" s="144"/>
      <c r="C41" s="143"/>
      <c r="D41" s="146"/>
    </row>
    <row r="42" spans="1:4" x14ac:dyDescent="0.2">
      <c r="A42" s="49" t="s">
        <v>602</v>
      </c>
      <c r="B42" s="144">
        <v>309493000</v>
      </c>
      <c r="C42" s="143">
        <v>149454901.38999999</v>
      </c>
      <c r="D42" s="115"/>
    </row>
    <row r="43" spans="1:4" x14ac:dyDescent="0.2">
      <c r="A43" s="49" t="s">
        <v>1144</v>
      </c>
      <c r="B43" s="144">
        <f>B21-B30-B41</f>
        <v>2303137594.5100002</v>
      </c>
      <c r="C43" s="143">
        <f>C21-C30-C41</f>
        <v>1234107402.0300002</v>
      </c>
      <c r="D43" s="146"/>
    </row>
    <row r="44" spans="1:4" x14ac:dyDescent="0.2">
      <c r="A44" s="49" t="s">
        <v>956</v>
      </c>
      <c r="B44" s="144">
        <v>185402000</v>
      </c>
      <c r="C44" s="143">
        <v>107281462.16</v>
      </c>
      <c r="D44" s="146"/>
    </row>
    <row r="45" spans="1:4" x14ac:dyDescent="0.2">
      <c r="A45" s="49" t="s">
        <v>957</v>
      </c>
      <c r="B45" s="144">
        <v>79765000</v>
      </c>
      <c r="C45" s="143">
        <v>47883111.75</v>
      </c>
      <c r="D45" s="146"/>
    </row>
    <row r="46" spans="1:4" x14ac:dyDescent="0.2">
      <c r="A46" s="49" t="s">
        <v>1146</v>
      </c>
      <c r="B46" s="144">
        <f>B47+B48+B49+B53+B56</f>
        <v>55371938.140000001</v>
      </c>
      <c r="C46" s="143">
        <f>C47+C48+C49+C53+C56</f>
        <v>7732258.669999999</v>
      </c>
      <c r="D46" s="146"/>
    </row>
    <row r="47" spans="1:4" s="147" customFormat="1" x14ac:dyDescent="0.2">
      <c r="A47" s="49" t="s">
        <v>949</v>
      </c>
      <c r="B47" s="144">
        <v>45395000</v>
      </c>
      <c r="C47" s="143">
        <v>0</v>
      </c>
      <c r="D47" s="146"/>
    </row>
    <row r="48" spans="1:4" x14ac:dyDescent="0.2">
      <c r="A48" s="49" t="s">
        <v>950</v>
      </c>
      <c r="B48" s="144"/>
      <c r="C48" s="143"/>
      <c r="D48" s="115"/>
    </row>
    <row r="49" spans="1:4" x14ac:dyDescent="0.2">
      <c r="A49" s="49" t="s">
        <v>586</v>
      </c>
      <c r="B49" s="144">
        <f>SUM(B50:B52)</f>
        <v>2725000</v>
      </c>
      <c r="C49" s="143">
        <f>SUM(C50:C52)</f>
        <v>1545270.51</v>
      </c>
      <c r="D49" s="146"/>
    </row>
    <row r="50" spans="1:4" x14ac:dyDescent="0.2">
      <c r="A50" s="49" t="s">
        <v>951</v>
      </c>
      <c r="B50" s="144"/>
      <c r="C50" s="143"/>
      <c r="D50" s="146"/>
    </row>
    <row r="51" spans="1:4" x14ac:dyDescent="0.2">
      <c r="A51" s="49" t="s">
        <v>952</v>
      </c>
      <c r="B51" s="144"/>
      <c r="C51" s="143"/>
      <c r="D51" s="146"/>
    </row>
    <row r="52" spans="1:4" x14ac:dyDescent="0.2">
      <c r="A52" s="49" t="s">
        <v>605</v>
      </c>
      <c r="B52" s="144">
        <v>2725000</v>
      </c>
      <c r="C52" s="143">
        <v>1545270.51</v>
      </c>
      <c r="D52" s="146"/>
    </row>
    <row r="53" spans="1:4" x14ac:dyDescent="0.2">
      <c r="A53" s="49" t="s">
        <v>587</v>
      </c>
      <c r="B53" s="144">
        <f>SUM(B54:B55)</f>
        <v>7251938.1400000006</v>
      </c>
      <c r="C53" s="143">
        <f>SUM(C54:C55)</f>
        <v>6186988.1599999992</v>
      </c>
      <c r="D53" s="146"/>
    </row>
    <row r="54" spans="1:4" x14ac:dyDescent="0.2">
      <c r="A54" s="49" t="s">
        <v>603</v>
      </c>
      <c r="B54" s="144">
        <v>4098682.33</v>
      </c>
      <c r="C54" s="143">
        <v>5933732.3499999996</v>
      </c>
      <c r="D54" s="146"/>
    </row>
    <row r="55" spans="1:4" x14ac:dyDescent="0.2">
      <c r="A55" s="49" t="s">
        <v>604</v>
      </c>
      <c r="B55" s="144">
        <v>3153255.81</v>
      </c>
      <c r="C55" s="143">
        <v>253255.81</v>
      </c>
      <c r="D55" s="146"/>
    </row>
    <row r="56" spans="1:4" x14ac:dyDescent="0.2">
      <c r="A56" s="49" t="s">
        <v>588</v>
      </c>
      <c r="B56" s="144">
        <f>SUM(B57:B58)</f>
        <v>0</v>
      </c>
      <c r="C56" s="143">
        <f>SUM(C57:C58)</f>
        <v>0</v>
      </c>
      <c r="D56" s="146"/>
    </row>
    <row r="57" spans="1:4" x14ac:dyDescent="0.2">
      <c r="A57" s="49" t="s">
        <v>960</v>
      </c>
      <c r="B57" s="144"/>
      <c r="C57" s="143"/>
      <c r="D57" s="146"/>
    </row>
    <row r="58" spans="1:4" x14ac:dyDescent="0.2">
      <c r="A58" s="49" t="s">
        <v>606</v>
      </c>
      <c r="B58" s="144"/>
      <c r="C58" s="143"/>
      <c r="D58" s="146"/>
    </row>
    <row r="59" spans="1:4" ht="27.75" customHeight="1" x14ac:dyDescent="0.2">
      <c r="A59" s="95" t="s">
        <v>955</v>
      </c>
      <c r="B59" s="144">
        <f>B46-B47-B48-B50-B51-B57</f>
        <v>9976938.1400000006</v>
      </c>
      <c r="C59" s="143">
        <f>C46-C47-C48-C50-C51-C57</f>
        <v>7732258.669999999</v>
      </c>
      <c r="D59" s="146"/>
    </row>
    <row r="60" spans="1:4" x14ac:dyDescent="0.2">
      <c r="A60" s="95" t="s">
        <v>958</v>
      </c>
      <c r="B60" s="144"/>
      <c r="C60" s="143"/>
      <c r="D60" s="146"/>
    </row>
    <row r="61" spans="1:4" x14ac:dyDescent="0.2">
      <c r="A61" s="95" t="s">
        <v>959</v>
      </c>
      <c r="B61" s="144"/>
      <c r="C61" s="143"/>
      <c r="D61" s="146"/>
    </row>
    <row r="62" spans="1:4" x14ac:dyDescent="0.2">
      <c r="A62" s="148" t="s">
        <v>953</v>
      </c>
      <c r="B62" s="82">
        <f>B43+B44+B59+B60</f>
        <v>2498516532.6500001</v>
      </c>
      <c r="C62" s="83">
        <f>C43+C44+C59+C60</f>
        <v>1349121122.8600004</v>
      </c>
      <c r="D62" s="115"/>
    </row>
    <row r="63" spans="1:4" x14ac:dyDescent="0.2">
      <c r="A63" s="148" t="s">
        <v>954</v>
      </c>
      <c r="B63" s="82">
        <f>B43+B59</f>
        <v>2313114532.6500001</v>
      </c>
      <c r="C63" s="83">
        <f>C43+C59</f>
        <v>1241839660.7000003</v>
      </c>
      <c r="D63" s="115"/>
    </row>
    <row r="64" spans="1:4" hidden="1" x14ac:dyDescent="0.2">
      <c r="A64" s="91"/>
      <c r="B64" s="149"/>
      <c r="C64" s="150"/>
      <c r="D64" s="115"/>
    </row>
    <row r="65" spans="1:10" hidden="1" x14ac:dyDescent="0.2">
      <c r="A65" s="151"/>
      <c r="B65" s="152"/>
      <c r="C65" s="130"/>
      <c r="D65" s="130"/>
    </row>
    <row r="66" spans="1:10" hidden="1" x14ac:dyDescent="0.2">
      <c r="A66" s="49"/>
      <c r="B66" s="130"/>
      <c r="C66" s="130"/>
      <c r="D66" s="130"/>
    </row>
    <row r="67" spans="1:10" hidden="1" x14ac:dyDescent="0.2">
      <c r="A67" s="49"/>
      <c r="B67" s="130"/>
      <c r="C67" s="130"/>
      <c r="D67" s="130"/>
    </row>
    <row r="68" spans="1:10" x14ac:dyDescent="0.2">
      <c r="A68" s="49"/>
      <c r="B68" s="130"/>
      <c r="C68" s="130"/>
      <c r="D68" s="130"/>
    </row>
    <row r="69" spans="1:10" x14ac:dyDescent="0.2">
      <c r="A69" s="748" t="s">
        <v>493</v>
      </c>
      <c r="B69" s="705" t="s">
        <v>618</v>
      </c>
      <c r="C69" s="755" t="str">
        <f>IF(IFERROR(FIND("TRIMESTRE",A12,1),0)&gt;0,"Até o Trimestre",IF(IFERROR(FIND("BIMESTRE",A12,1),0)&gt;0,"Até o Bimestre","Até o Mês"))</f>
        <v>Até o Mês</v>
      </c>
      <c r="D69" s="756"/>
      <c r="E69" s="756"/>
      <c r="F69" s="756"/>
      <c r="G69" s="756"/>
      <c r="H69" s="757"/>
      <c r="I69" s="147"/>
      <c r="J69" s="147"/>
    </row>
    <row r="70" spans="1:10" x14ac:dyDescent="0.2">
      <c r="A70" s="754"/>
      <c r="B70" s="753"/>
      <c r="C70" s="753" t="s">
        <v>619</v>
      </c>
      <c r="D70" s="753" t="s">
        <v>94</v>
      </c>
      <c r="E70" s="753" t="s">
        <v>623</v>
      </c>
      <c r="F70" s="705" t="s">
        <v>624</v>
      </c>
      <c r="G70" s="760" t="s">
        <v>620</v>
      </c>
      <c r="H70" s="761"/>
      <c r="I70" s="147"/>
      <c r="J70" s="147"/>
    </row>
    <row r="71" spans="1:10" x14ac:dyDescent="0.2">
      <c r="A71" s="754"/>
      <c r="B71" s="753"/>
      <c r="C71" s="753"/>
      <c r="D71" s="753"/>
      <c r="E71" s="758"/>
      <c r="F71" s="753"/>
      <c r="G71" s="762"/>
      <c r="H71" s="763"/>
      <c r="I71" s="147"/>
      <c r="J71" s="147"/>
    </row>
    <row r="72" spans="1:10" x14ac:dyDescent="0.2">
      <c r="A72" s="754"/>
      <c r="B72" s="753"/>
      <c r="C72" s="753"/>
      <c r="D72" s="753"/>
      <c r="E72" s="758"/>
      <c r="F72" s="753"/>
      <c r="G72" s="764"/>
      <c r="H72" s="765"/>
      <c r="I72" s="147"/>
      <c r="J72" s="147"/>
    </row>
    <row r="73" spans="1:10" ht="25.5" x14ac:dyDescent="0.2">
      <c r="A73" s="749"/>
      <c r="B73" s="750"/>
      <c r="C73" s="750"/>
      <c r="D73" s="750"/>
      <c r="E73" s="759"/>
      <c r="F73" s="750"/>
      <c r="G73" s="647" t="s">
        <v>621</v>
      </c>
      <c r="H73" s="599" t="s">
        <v>622</v>
      </c>
      <c r="I73" s="147"/>
      <c r="J73" s="147"/>
    </row>
    <row r="74" spans="1:10" x14ac:dyDescent="0.2">
      <c r="A74" s="66" t="s">
        <v>961</v>
      </c>
      <c r="B74" s="143">
        <f t="shared" ref="B74:H74" si="0">SUM(B75:B77)</f>
        <v>2444003568.3299999</v>
      </c>
      <c r="C74" s="144">
        <f t="shared" si="0"/>
        <v>1545760169.21</v>
      </c>
      <c r="D74" s="143">
        <f t="shared" si="0"/>
        <v>1073960072.74</v>
      </c>
      <c r="E74" s="153">
        <f t="shared" si="0"/>
        <v>938129686.11000001</v>
      </c>
      <c r="F74" s="143">
        <f t="shared" si="0"/>
        <v>117345920.37</v>
      </c>
      <c r="G74" s="144">
        <f t="shared" si="0"/>
        <v>89577853.010000005</v>
      </c>
      <c r="H74" s="143">
        <f t="shared" si="0"/>
        <v>88910353.989999995</v>
      </c>
    </row>
    <row r="75" spans="1:10" x14ac:dyDescent="0.2">
      <c r="A75" s="66" t="s">
        <v>133</v>
      </c>
      <c r="B75" s="143">
        <v>865747851.82000005</v>
      </c>
      <c r="C75" s="144">
        <v>427692247.02999997</v>
      </c>
      <c r="D75" s="143">
        <v>427580354.23000002</v>
      </c>
      <c r="E75" s="153">
        <v>345375023.48000002</v>
      </c>
      <c r="F75" s="143">
        <v>75314408.810000002</v>
      </c>
      <c r="G75" s="144">
        <v>0</v>
      </c>
      <c r="H75" s="143">
        <v>0</v>
      </c>
    </row>
    <row r="76" spans="1:10" x14ac:dyDescent="0.2">
      <c r="A76" s="66" t="s">
        <v>1126</v>
      </c>
      <c r="B76" s="143">
        <v>7000000</v>
      </c>
      <c r="C76" s="144">
        <v>2517418.7400000002</v>
      </c>
      <c r="D76" s="143">
        <v>2517418.7400000002</v>
      </c>
      <c r="E76" s="153">
        <v>2517418.7400000002</v>
      </c>
      <c r="F76" s="143">
        <v>0</v>
      </c>
      <c r="G76" s="144">
        <v>0</v>
      </c>
      <c r="H76" s="143">
        <v>0</v>
      </c>
    </row>
    <row r="77" spans="1:10" x14ac:dyDescent="0.2">
      <c r="A77" s="66" t="s">
        <v>134</v>
      </c>
      <c r="B77" s="143">
        <v>1571255716.51</v>
      </c>
      <c r="C77" s="144">
        <v>1115550503.4400001</v>
      </c>
      <c r="D77" s="143">
        <v>643862299.76999998</v>
      </c>
      <c r="E77" s="153">
        <v>590237243.88999999</v>
      </c>
      <c r="F77" s="143">
        <v>42031511.560000002</v>
      </c>
      <c r="G77" s="144">
        <v>89577853.010000005</v>
      </c>
      <c r="H77" s="143">
        <v>88910353.989999995</v>
      </c>
    </row>
    <row r="78" spans="1:10" x14ac:dyDescent="0.2">
      <c r="A78" s="66" t="s">
        <v>962</v>
      </c>
      <c r="B78" s="143">
        <f t="shared" ref="B78:H78" si="1">B74-B76</f>
        <v>2437003568.3299999</v>
      </c>
      <c r="C78" s="144">
        <f t="shared" si="1"/>
        <v>1543242750.47</v>
      </c>
      <c r="D78" s="143">
        <f t="shared" si="1"/>
        <v>1071442654</v>
      </c>
      <c r="E78" s="153">
        <f t="shared" si="1"/>
        <v>935612267.37</v>
      </c>
      <c r="F78" s="143">
        <f t="shared" si="1"/>
        <v>117345920.37</v>
      </c>
      <c r="G78" s="144">
        <f t="shared" si="1"/>
        <v>89577853.010000005</v>
      </c>
      <c r="H78" s="143">
        <f t="shared" si="1"/>
        <v>88910353.989999995</v>
      </c>
    </row>
    <row r="79" spans="1:10" x14ac:dyDescent="0.2">
      <c r="A79" s="66" t="s">
        <v>964</v>
      </c>
      <c r="B79" s="143">
        <v>227081869.47999999</v>
      </c>
      <c r="C79" s="144">
        <v>107235379.98999999</v>
      </c>
      <c r="D79" s="143">
        <v>106816558.83</v>
      </c>
      <c r="E79" s="153">
        <v>80384608.609999999</v>
      </c>
      <c r="F79" s="143">
        <v>14582778.140000001</v>
      </c>
      <c r="G79" s="144">
        <v>0</v>
      </c>
      <c r="H79" s="143">
        <v>0</v>
      </c>
    </row>
    <row r="80" spans="1:10" x14ac:dyDescent="0.2">
      <c r="A80" s="66" t="s">
        <v>965</v>
      </c>
      <c r="B80" s="143"/>
      <c r="C80" s="144"/>
      <c r="D80" s="143"/>
      <c r="E80" s="153"/>
      <c r="F80" s="143"/>
      <c r="G80" s="144"/>
      <c r="H80" s="143"/>
    </row>
    <row r="81" spans="1:8" x14ac:dyDescent="0.2">
      <c r="A81" s="66" t="s">
        <v>963</v>
      </c>
      <c r="B81" s="143">
        <f t="shared" ref="B81:H81" si="2">B82+B83+B88</f>
        <v>331201977.69999999</v>
      </c>
      <c r="C81" s="144">
        <f t="shared" si="2"/>
        <v>116930932.03</v>
      </c>
      <c r="D81" s="143">
        <f t="shared" si="2"/>
        <v>37794165.269999996</v>
      </c>
      <c r="E81" s="153">
        <f t="shared" si="2"/>
        <v>32431716.580000002</v>
      </c>
      <c r="F81" s="143">
        <f t="shared" si="2"/>
        <v>913819</v>
      </c>
      <c r="G81" s="144">
        <f t="shared" si="2"/>
        <v>17938050.02</v>
      </c>
      <c r="H81" s="143">
        <f t="shared" si="2"/>
        <v>17373562.239999998</v>
      </c>
    </row>
    <row r="82" spans="1:8" x14ac:dyDescent="0.2">
      <c r="A82" s="64" t="s">
        <v>488</v>
      </c>
      <c r="B82" s="143">
        <v>326199977.69999999</v>
      </c>
      <c r="C82" s="144">
        <v>114816995.34</v>
      </c>
      <c r="D82" s="143">
        <v>35680228.579999998</v>
      </c>
      <c r="E82" s="153">
        <v>30317779.890000001</v>
      </c>
      <c r="F82" s="143">
        <v>913819</v>
      </c>
      <c r="G82" s="144">
        <v>17938050.02</v>
      </c>
      <c r="H82" s="143">
        <v>17373562.239999998</v>
      </c>
    </row>
    <row r="83" spans="1:8" x14ac:dyDescent="0.2">
      <c r="A83" s="66" t="s">
        <v>181</v>
      </c>
      <c r="B83" s="143">
        <f t="shared" ref="B83:H83" si="3">SUM(B84:B87)</f>
        <v>2000</v>
      </c>
      <c r="C83" s="144">
        <f t="shared" si="3"/>
        <v>0</v>
      </c>
      <c r="D83" s="143">
        <f t="shared" si="3"/>
        <v>0</v>
      </c>
      <c r="E83" s="153">
        <f t="shared" si="3"/>
        <v>0</v>
      </c>
      <c r="F83" s="143">
        <f t="shared" si="3"/>
        <v>0</v>
      </c>
      <c r="G83" s="144">
        <f t="shared" si="3"/>
        <v>0</v>
      </c>
      <c r="H83" s="143">
        <f t="shared" si="3"/>
        <v>0</v>
      </c>
    </row>
    <row r="84" spans="1:8" x14ac:dyDescent="0.2">
      <c r="A84" s="66" t="s">
        <v>967</v>
      </c>
      <c r="B84" s="143"/>
      <c r="C84" s="144"/>
      <c r="D84" s="143"/>
      <c r="E84" s="153"/>
      <c r="F84" s="143"/>
      <c r="G84" s="144"/>
      <c r="H84" s="143"/>
    </row>
    <row r="85" spans="1:8" x14ac:dyDescent="0.2">
      <c r="A85" s="66" t="s">
        <v>966</v>
      </c>
      <c r="B85" s="143"/>
      <c r="C85" s="144"/>
      <c r="D85" s="143"/>
      <c r="E85" s="153"/>
      <c r="F85" s="143"/>
      <c r="G85" s="144"/>
      <c r="H85" s="143"/>
    </row>
    <row r="86" spans="1:8" x14ac:dyDescent="0.2">
      <c r="A86" s="66" t="s">
        <v>968</v>
      </c>
      <c r="B86" s="143"/>
      <c r="C86" s="144"/>
      <c r="D86" s="143"/>
      <c r="E86" s="153"/>
      <c r="F86" s="143"/>
      <c r="G86" s="144"/>
      <c r="H86" s="143"/>
    </row>
    <row r="87" spans="1:8" x14ac:dyDescent="0.2">
      <c r="A87" s="66" t="s">
        <v>494</v>
      </c>
      <c r="B87" s="143">
        <v>2000</v>
      </c>
      <c r="C87" s="144">
        <v>0</v>
      </c>
      <c r="D87" s="143">
        <v>0</v>
      </c>
      <c r="E87" s="153">
        <v>0</v>
      </c>
      <c r="F87" s="143">
        <v>0</v>
      </c>
      <c r="G87" s="144">
        <v>0</v>
      </c>
      <c r="H87" s="143">
        <v>0</v>
      </c>
    </row>
    <row r="88" spans="1:8" x14ac:dyDescent="0.2">
      <c r="A88" s="66" t="s">
        <v>969</v>
      </c>
      <c r="B88" s="143">
        <v>5000000</v>
      </c>
      <c r="C88" s="144">
        <v>2113936.69</v>
      </c>
      <c r="D88" s="143">
        <v>2113936.69</v>
      </c>
      <c r="E88" s="153">
        <v>2113936.69</v>
      </c>
      <c r="F88" s="143">
        <v>0</v>
      </c>
      <c r="G88" s="144">
        <v>0</v>
      </c>
      <c r="H88" s="143">
        <v>0</v>
      </c>
    </row>
    <row r="89" spans="1:8" ht="25.5" x14ac:dyDescent="0.2">
      <c r="A89" s="86" t="s">
        <v>970</v>
      </c>
      <c r="B89" s="143">
        <f t="shared" ref="B89:H89" si="4">B81-B84-B85-B86-B88</f>
        <v>326201977.69999999</v>
      </c>
      <c r="C89" s="144">
        <f t="shared" si="4"/>
        <v>114816995.34</v>
      </c>
      <c r="D89" s="143">
        <f t="shared" si="4"/>
        <v>35680228.579999998</v>
      </c>
      <c r="E89" s="153">
        <f t="shared" si="4"/>
        <v>30317779.890000001</v>
      </c>
      <c r="F89" s="143">
        <f t="shared" si="4"/>
        <v>913819</v>
      </c>
      <c r="G89" s="144">
        <f t="shared" si="4"/>
        <v>17938050.02</v>
      </c>
      <c r="H89" s="143">
        <f t="shared" si="4"/>
        <v>17373562.239999998</v>
      </c>
    </row>
    <row r="90" spans="1:8" x14ac:dyDescent="0.2">
      <c r="A90" s="66" t="s">
        <v>971</v>
      </c>
      <c r="B90" s="143">
        <v>13166476.109999999</v>
      </c>
      <c r="C90" s="78"/>
      <c r="D90" s="78"/>
      <c r="E90" s="78"/>
      <c r="F90" s="78"/>
      <c r="G90" s="78"/>
      <c r="H90" s="79"/>
    </row>
    <row r="91" spans="1:8" x14ac:dyDescent="0.2">
      <c r="A91" s="66" t="s">
        <v>1147</v>
      </c>
      <c r="B91" s="143">
        <v>51000</v>
      </c>
      <c r="C91" s="144">
        <v>15940.69</v>
      </c>
      <c r="D91" s="143">
        <v>15940.69</v>
      </c>
      <c r="E91" s="153">
        <v>15940.69</v>
      </c>
      <c r="F91" s="143">
        <v>0</v>
      </c>
      <c r="G91" s="144">
        <v>0</v>
      </c>
      <c r="H91" s="143">
        <v>0</v>
      </c>
    </row>
    <row r="92" spans="1:8" x14ac:dyDescent="0.2">
      <c r="A92" s="86" t="s">
        <v>1148</v>
      </c>
      <c r="B92" s="143"/>
      <c r="C92" s="144"/>
      <c r="D92" s="143"/>
      <c r="E92" s="153"/>
      <c r="F92" s="143"/>
      <c r="G92" s="144"/>
      <c r="H92" s="143"/>
    </row>
    <row r="93" spans="1:8" x14ac:dyDescent="0.2">
      <c r="A93" s="154" t="s">
        <v>1149</v>
      </c>
      <c r="B93" s="155">
        <f>B78+B79+B89+B90+B91</f>
        <v>3003504891.6199999</v>
      </c>
      <c r="C93" s="155">
        <f t="shared" ref="C93:H93" si="5">C78+C79+C89+C91</f>
        <v>1765311066.49</v>
      </c>
      <c r="D93" s="155">
        <f t="shared" si="5"/>
        <v>1213955382.0999999</v>
      </c>
      <c r="E93" s="155">
        <f t="shared" si="5"/>
        <v>1046330596.5600001</v>
      </c>
      <c r="F93" s="155">
        <f t="shared" si="5"/>
        <v>132842517.51000001</v>
      </c>
      <c r="G93" s="155">
        <f t="shared" si="5"/>
        <v>107515903.03</v>
      </c>
      <c r="H93" s="155">
        <f t="shared" si="5"/>
        <v>106283916.22999999</v>
      </c>
    </row>
    <row r="94" spans="1:8" x14ac:dyDescent="0.2">
      <c r="A94" s="154" t="s">
        <v>1150</v>
      </c>
      <c r="B94" s="155">
        <f>B78+B89+B90</f>
        <v>2776372022.1399999</v>
      </c>
      <c r="C94" s="155">
        <f t="shared" ref="C94:H94" si="6">C78+C89</f>
        <v>1658059745.8099999</v>
      </c>
      <c r="D94" s="155">
        <f t="shared" si="6"/>
        <v>1107122882.5799999</v>
      </c>
      <c r="E94" s="155">
        <f t="shared" si="6"/>
        <v>965930047.25999999</v>
      </c>
      <c r="F94" s="155">
        <f t="shared" si="6"/>
        <v>118259739.37</v>
      </c>
      <c r="G94" s="155">
        <f t="shared" si="6"/>
        <v>107515903.03</v>
      </c>
      <c r="H94" s="155">
        <f t="shared" si="6"/>
        <v>106283916.22999999</v>
      </c>
    </row>
    <row r="95" spans="1:8" hidden="1" x14ac:dyDescent="0.2">
      <c r="A95" s="81"/>
      <c r="B95" s="104"/>
      <c r="C95" s="104"/>
      <c r="D95" s="126"/>
      <c r="E95" s="157"/>
      <c r="F95" s="104"/>
      <c r="G95" s="104"/>
      <c r="H95" s="126"/>
    </row>
    <row r="96" spans="1:8" hidden="1" x14ac:dyDescent="0.2">
      <c r="A96" s="81"/>
      <c r="B96" s="104"/>
      <c r="C96" s="104"/>
      <c r="D96" s="126"/>
      <c r="E96" s="157"/>
      <c r="F96" s="104"/>
      <c r="G96" s="104"/>
      <c r="H96" s="126"/>
    </row>
    <row r="97" spans="1:8" hidden="1" x14ac:dyDescent="0.2">
      <c r="A97" s="81"/>
      <c r="B97" s="104"/>
      <c r="C97" s="104"/>
      <c r="D97" s="126"/>
      <c r="E97" s="157"/>
      <c r="F97" s="104"/>
      <c r="G97" s="104"/>
      <c r="H97" s="126"/>
    </row>
    <row r="98" spans="1:8" hidden="1" x14ac:dyDescent="0.2">
      <c r="A98" s="81"/>
      <c r="B98" s="104"/>
      <c r="C98" s="104"/>
      <c r="D98" s="126"/>
      <c r="E98" s="157"/>
      <c r="F98" s="104"/>
      <c r="G98" s="104"/>
      <c r="H98" s="126"/>
    </row>
    <row r="99" spans="1:8" hidden="1" x14ac:dyDescent="0.2">
      <c r="A99" s="81"/>
      <c r="B99" s="104"/>
      <c r="C99" s="104"/>
      <c r="D99" s="126"/>
      <c r="E99" s="157"/>
      <c r="F99" s="104"/>
      <c r="G99" s="104"/>
      <c r="H99" s="126"/>
    </row>
    <row r="100" spans="1:8" hidden="1" x14ac:dyDescent="0.2">
      <c r="A100" s="81"/>
      <c r="B100" s="104"/>
      <c r="C100" s="158"/>
      <c r="D100" s="159"/>
      <c r="E100" s="149"/>
      <c r="F100" s="158"/>
      <c r="G100" s="158"/>
      <c r="H100" s="159"/>
    </row>
    <row r="101" spans="1:8" hidden="1" x14ac:dyDescent="0.2"/>
    <row r="102" spans="1:8" x14ac:dyDescent="0.2">
      <c r="A102" s="77"/>
      <c r="B102" s="71"/>
      <c r="C102" s="115"/>
      <c r="D102" s="115"/>
      <c r="E102" s="115"/>
      <c r="F102" s="115"/>
      <c r="G102" s="115"/>
      <c r="H102" s="115"/>
    </row>
    <row r="103" spans="1:8" ht="25.5" x14ac:dyDescent="0.2">
      <c r="A103" s="648" t="s">
        <v>972</v>
      </c>
      <c r="B103" s="649">
        <f>C62-E93-F93-H93</f>
        <v>63664092.56000033</v>
      </c>
      <c r="C103" s="115"/>
      <c r="D103" s="115"/>
      <c r="E103" s="115"/>
      <c r="F103" s="115"/>
      <c r="G103" s="115"/>
      <c r="H103" s="146"/>
    </row>
    <row r="104" spans="1:8" ht="25.5" x14ac:dyDescent="0.2">
      <c r="A104" s="648" t="s">
        <v>973</v>
      </c>
      <c r="B104" s="649">
        <f>C63-E94-F94-H94</f>
        <v>51365957.840000302</v>
      </c>
      <c r="C104" s="115"/>
      <c r="D104" s="115"/>
      <c r="E104" s="115"/>
      <c r="F104" s="115"/>
      <c r="G104" s="115"/>
      <c r="H104" s="146"/>
    </row>
    <row r="106" spans="1:8" hidden="1" x14ac:dyDescent="0.2">
      <c r="A106" s="161"/>
      <c r="B106" s="161"/>
      <c r="C106" s="161"/>
      <c r="D106" s="161"/>
    </row>
    <row r="107" spans="1:8" hidden="1" x14ac:dyDescent="0.2">
      <c r="A107" s="161"/>
      <c r="B107" s="161"/>
      <c r="C107" s="161"/>
      <c r="D107" s="161"/>
    </row>
    <row r="108" spans="1:8" hidden="1" x14ac:dyDescent="0.2">
      <c r="A108" s="161"/>
      <c r="B108" s="161"/>
      <c r="C108" s="161"/>
      <c r="D108" s="161"/>
    </row>
    <row r="109" spans="1:8" hidden="1" x14ac:dyDescent="0.2"/>
    <row r="110" spans="1:8" hidden="1" x14ac:dyDescent="0.2"/>
    <row r="111" spans="1:8" x14ac:dyDescent="0.2">
      <c r="A111" s="748" t="s">
        <v>486</v>
      </c>
      <c r="B111" s="692" t="s">
        <v>487</v>
      </c>
      <c r="C111" s="139"/>
      <c r="D111" s="139"/>
      <c r="E111" s="139"/>
      <c r="F111" s="139"/>
      <c r="G111" s="139"/>
      <c r="H111" s="139"/>
    </row>
    <row r="112" spans="1:8" x14ac:dyDescent="0.2">
      <c r="A112" s="749"/>
      <c r="B112" s="694"/>
      <c r="C112" s="139"/>
      <c r="D112" s="139"/>
      <c r="E112" s="139"/>
      <c r="F112" s="139"/>
      <c r="G112" s="139"/>
      <c r="H112" s="139"/>
    </row>
    <row r="113" spans="1:8" ht="25.5" x14ac:dyDescent="0.2">
      <c r="A113" s="162" t="s">
        <v>1151</v>
      </c>
      <c r="B113" s="72">
        <v>-133319000</v>
      </c>
      <c r="C113" s="163"/>
      <c r="D113" s="163"/>
      <c r="E113" s="163"/>
      <c r="F113" s="163"/>
      <c r="G113" s="163"/>
      <c r="H113" s="163"/>
    </row>
    <row r="114" spans="1:8" x14ac:dyDescent="0.2">
      <c r="A114" s="95"/>
      <c r="B114" s="163"/>
      <c r="C114" s="163"/>
      <c r="D114" s="163"/>
      <c r="E114" s="163"/>
      <c r="F114" s="163"/>
      <c r="G114" s="163"/>
      <c r="H114" s="163"/>
    </row>
    <row r="115" spans="1:8" hidden="1" x14ac:dyDescent="0.2"/>
    <row r="116" spans="1:8" hidden="1" x14ac:dyDescent="0.2"/>
    <row r="117" spans="1:8" hidden="1" x14ac:dyDescent="0.2"/>
    <row r="118" spans="1:8" hidden="1" x14ac:dyDescent="0.2"/>
    <row r="119" spans="1:8" hidden="1" x14ac:dyDescent="0.2"/>
    <row r="120" spans="1:8" x14ac:dyDescent="0.2">
      <c r="A120" s="776" t="s">
        <v>607</v>
      </c>
      <c r="B120" s="705" t="s">
        <v>608</v>
      </c>
      <c r="C120" s="36"/>
      <c r="D120" s="36"/>
      <c r="E120" s="36"/>
      <c r="F120" s="36"/>
      <c r="G120" s="36"/>
      <c r="H120" s="36"/>
    </row>
    <row r="121" spans="1:8" x14ac:dyDescent="0.2">
      <c r="A121" s="777"/>
      <c r="B121" s="750"/>
      <c r="C121" s="36"/>
      <c r="D121" s="36"/>
      <c r="E121" s="36"/>
      <c r="F121" s="36"/>
      <c r="G121" s="36"/>
      <c r="H121" s="36"/>
    </row>
    <row r="122" spans="1:8" x14ac:dyDescent="0.2">
      <c r="A122" s="66" t="s">
        <v>975</v>
      </c>
      <c r="B122" s="62">
        <v>99204263.829999998</v>
      </c>
      <c r="C122" s="36"/>
      <c r="D122" s="36"/>
      <c r="E122" s="36"/>
      <c r="F122" s="36"/>
      <c r="G122" s="36"/>
      <c r="H122" s="36"/>
    </row>
    <row r="123" spans="1:8" x14ac:dyDescent="0.2">
      <c r="A123" s="164" t="s">
        <v>976</v>
      </c>
      <c r="B123" s="76">
        <v>2756347.17</v>
      </c>
      <c r="C123" s="36"/>
      <c r="D123" s="36"/>
      <c r="E123" s="36"/>
      <c r="F123" s="36"/>
      <c r="G123" s="36"/>
      <c r="H123" s="36"/>
    </row>
    <row r="125" spans="1:8" hidden="1" x14ac:dyDescent="0.2"/>
    <row r="126" spans="1:8" hidden="1" x14ac:dyDescent="0.2"/>
    <row r="127" spans="1:8" hidden="1" x14ac:dyDescent="0.2"/>
    <row r="128" spans="1:8" hidden="1" x14ac:dyDescent="0.2"/>
    <row r="129" spans="1:8" hidden="1" x14ac:dyDescent="0.2"/>
    <row r="130" spans="1:8" hidden="1" x14ac:dyDescent="0.2"/>
    <row r="131" spans="1:8" hidden="1" x14ac:dyDescent="0.2"/>
    <row r="132" spans="1:8" ht="25.5" x14ac:dyDescent="0.15">
      <c r="A132" s="600" t="s">
        <v>974</v>
      </c>
      <c r="B132" s="649">
        <f>B104+(B122-B123)</f>
        <v>147813874.5000003</v>
      </c>
      <c r="C132" s="36"/>
      <c r="D132" s="36"/>
      <c r="E132" s="36"/>
      <c r="F132" s="36"/>
      <c r="G132" s="36"/>
      <c r="H132" s="36"/>
    </row>
    <row r="134" spans="1:8" hidden="1" x14ac:dyDescent="0.2"/>
    <row r="135" spans="1:8" hidden="1" x14ac:dyDescent="0.2"/>
    <row r="137" spans="1:8" ht="14.25" x14ac:dyDescent="0.2">
      <c r="A137" s="768" t="s">
        <v>611</v>
      </c>
      <c r="B137" s="769"/>
      <c r="C137" s="770"/>
      <c r="D137" s="167"/>
      <c r="E137" s="167"/>
      <c r="F137" s="167"/>
      <c r="G137" s="167"/>
      <c r="H137" s="167"/>
    </row>
    <row r="138" spans="1:8" ht="14.25" x14ac:dyDescent="0.2">
      <c r="A138" s="771"/>
      <c r="B138" s="772"/>
      <c r="C138" s="773"/>
      <c r="D138" s="167"/>
      <c r="E138" s="167"/>
      <c r="F138" s="167"/>
      <c r="G138" s="167"/>
      <c r="H138" s="167"/>
    </row>
    <row r="139" spans="1:8" x14ac:dyDescent="0.2">
      <c r="A139" s="650"/>
      <c r="B139" s="766" t="s">
        <v>96</v>
      </c>
      <c r="C139" s="767"/>
      <c r="D139" s="39"/>
      <c r="E139" s="39"/>
      <c r="F139" s="39"/>
      <c r="G139" s="39"/>
      <c r="H139" s="39"/>
    </row>
    <row r="140" spans="1:8" ht="25.5" x14ac:dyDescent="0.2">
      <c r="A140" s="651" t="s">
        <v>612</v>
      </c>
      <c r="B140" s="652" t="s">
        <v>617</v>
      </c>
      <c r="C140" s="557" t="str">
        <f>IF(IFERROR(FIND("TRIMESTRE",A12,1),0)&gt;0,"Até o Trimestre",IF(IFERROR(FIND("BIMESTRE",A12,1),0)&gt;0,"Até o Bimestre","Até o Mês"))</f>
        <v>Até o Mês</v>
      </c>
      <c r="D140" s="168"/>
      <c r="E140" s="168"/>
    </row>
    <row r="141" spans="1:8" x14ac:dyDescent="0.2">
      <c r="A141" s="653"/>
      <c r="B141" s="647" t="s">
        <v>73</v>
      </c>
      <c r="C141" s="598" t="s">
        <v>74</v>
      </c>
      <c r="D141" s="39"/>
      <c r="E141" s="39"/>
    </row>
    <row r="142" spans="1:8" x14ac:dyDescent="0.2">
      <c r="A142" s="169" t="s">
        <v>977</v>
      </c>
      <c r="B142" s="61">
        <v>74964744.219999999</v>
      </c>
      <c r="C142" s="63">
        <v>73089735.959999993</v>
      </c>
      <c r="D142" s="6"/>
      <c r="E142" s="40"/>
    </row>
    <row r="143" spans="1:8" x14ac:dyDescent="0.2">
      <c r="A143" s="66" t="s">
        <v>978</v>
      </c>
      <c r="B143" s="60">
        <f>B144+B148</f>
        <v>1336105149.6600001</v>
      </c>
      <c r="C143" s="62">
        <f>C144+C148</f>
        <v>1623396187.7900002</v>
      </c>
      <c r="D143" s="6"/>
      <c r="E143" s="40"/>
    </row>
    <row r="144" spans="1:8" x14ac:dyDescent="0.2">
      <c r="A144" s="170" t="s">
        <v>528</v>
      </c>
      <c r="B144" s="60">
        <f>B145-B146-B147</f>
        <v>1335970886.22</v>
      </c>
      <c r="C144" s="62">
        <f>C145-C146-C147</f>
        <v>1623012248.1600001</v>
      </c>
      <c r="D144" s="6"/>
      <c r="E144" s="40"/>
    </row>
    <row r="145" spans="1:8" x14ac:dyDescent="0.2">
      <c r="A145" s="170" t="s">
        <v>613</v>
      </c>
      <c r="B145" s="60">
        <v>1469131771.8499999</v>
      </c>
      <c r="C145" s="62">
        <v>1633388040.55</v>
      </c>
      <c r="D145" s="6"/>
      <c r="E145" s="40"/>
    </row>
    <row r="146" spans="1:8" x14ac:dyDescent="0.2">
      <c r="A146" s="170" t="s">
        <v>979</v>
      </c>
      <c r="B146" s="60">
        <v>118259872.27000004</v>
      </c>
      <c r="C146" s="62">
        <v>1231986.8</v>
      </c>
      <c r="D146" s="6"/>
      <c r="E146" s="40"/>
    </row>
    <row r="147" spans="1:8" x14ac:dyDescent="0.2">
      <c r="A147" s="170" t="s">
        <v>916</v>
      </c>
      <c r="B147" s="60">
        <v>14901013.359999999</v>
      </c>
      <c r="C147" s="62">
        <v>9143805.5899999999</v>
      </c>
      <c r="D147" s="6"/>
      <c r="E147" s="40"/>
    </row>
    <row r="148" spans="1:8" x14ac:dyDescent="0.2">
      <c r="A148" s="170" t="s">
        <v>485</v>
      </c>
      <c r="B148" s="60">
        <v>134263.44</v>
      </c>
      <c r="C148" s="62">
        <v>383939.63</v>
      </c>
      <c r="D148" s="6"/>
      <c r="E148" s="40"/>
    </row>
    <row r="149" spans="1:8" x14ac:dyDescent="0.2">
      <c r="A149" s="164" t="s">
        <v>980</v>
      </c>
      <c r="B149" s="75">
        <f>B142-B143</f>
        <v>-1261140405.4400001</v>
      </c>
      <c r="C149" s="76">
        <f>C142-C143</f>
        <v>-1550306451.8300002</v>
      </c>
      <c r="D149" s="6"/>
      <c r="E149" s="40"/>
    </row>
    <row r="150" spans="1:8" hidden="1" x14ac:dyDescent="0.2">
      <c r="A150" s="66"/>
      <c r="B150" s="35"/>
      <c r="C150" s="35"/>
      <c r="D150" s="6"/>
      <c r="E150" s="40"/>
    </row>
    <row r="151" spans="1:8" hidden="1" x14ac:dyDescent="0.2">
      <c r="A151" s="66"/>
      <c r="B151" s="6"/>
      <c r="C151" s="6"/>
      <c r="D151" s="6"/>
      <c r="E151" s="40"/>
    </row>
    <row r="152" spans="1:8" hidden="1" x14ac:dyDescent="0.2">
      <c r="A152" s="66"/>
      <c r="B152" s="6"/>
      <c r="C152" s="6"/>
      <c r="D152" s="6"/>
      <c r="E152" s="40"/>
    </row>
    <row r="153" spans="1:8" hidden="1" x14ac:dyDescent="0.2">
      <c r="A153" s="66"/>
      <c r="B153" s="6"/>
      <c r="C153" s="6"/>
      <c r="D153" s="6"/>
      <c r="E153" s="40"/>
    </row>
    <row r="154" spans="1:8" hidden="1" x14ac:dyDescent="0.2">
      <c r="A154" s="66"/>
      <c r="B154" s="6"/>
      <c r="C154" s="6"/>
      <c r="D154" s="6"/>
      <c r="E154" s="40"/>
    </row>
    <row r="155" spans="1:8" hidden="1" x14ac:dyDescent="0.2">
      <c r="A155" s="66"/>
      <c r="B155" s="6"/>
      <c r="C155" s="6"/>
      <c r="D155" s="6"/>
      <c r="E155" s="40"/>
    </row>
    <row r="156" spans="1:8" hidden="1" x14ac:dyDescent="0.2">
      <c r="A156" s="66"/>
      <c r="B156" s="6"/>
      <c r="C156" s="6"/>
      <c r="D156" s="6"/>
      <c r="E156" s="40"/>
    </row>
    <row r="157" spans="1:8" x14ac:dyDescent="0.2">
      <c r="A157" s="66"/>
      <c r="B157" s="6"/>
      <c r="C157" s="6"/>
      <c r="D157" s="6"/>
      <c r="E157" s="40"/>
    </row>
    <row r="158" spans="1:8" ht="27.75" customHeight="1" x14ac:dyDescent="0.2">
      <c r="A158" s="654" t="s">
        <v>981</v>
      </c>
      <c r="B158" s="649">
        <f>B149-C149</f>
        <v>289166046.3900001</v>
      </c>
      <c r="C158" s="6"/>
      <c r="D158" s="6"/>
      <c r="E158" s="6"/>
      <c r="F158" s="6"/>
      <c r="G158" s="6"/>
      <c r="H158" s="6"/>
    </row>
    <row r="159" spans="1:8" x14ac:dyDescent="0.2">
      <c r="A159" s="171"/>
      <c r="B159" s="6"/>
      <c r="C159" s="6"/>
      <c r="D159" s="6"/>
      <c r="E159" s="6"/>
      <c r="F159" s="6"/>
      <c r="G159" s="6"/>
      <c r="H159" s="6"/>
    </row>
    <row r="160" spans="1:8" hidden="1" x14ac:dyDescent="0.2">
      <c r="A160" s="171"/>
      <c r="B160" s="6"/>
      <c r="C160" s="6"/>
      <c r="D160" s="6"/>
      <c r="E160" s="6"/>
      <c r="F160" s="6"/>
      <c r="G160" s="6"/>
      <c r="H160" s="6"/>
    </row>
    <row r="161" spans="1:8" hidden="1" x14ac:dyDescent="0.2">
      <c r="A161" s="171"/>
      <c r="B161" s="6"/>
      <c r="C161" s="6"/>
      <c r="D161" s="6"/>
      <c r="E161" s="6"/>
      <c r="F161" s="6"/>
      <c r="G161" s="6"/>
      <c r="H161" s="6"/>
    </row>
    <row r="162" spans="1:8" hidden="1" x14ac:dyDescent="0.2">
      <c r="A162" s="171"/>
      <c r="B162" s="6"/>
      <c r="C162" s="6"/>
      <c r="D162" s="6"/>
      <c r="E162" s="6"/>
      <c r="F162" s="6"/>
      <c r="G162" s="6"/>
      <c r="H162" s="6"/>
    </row>
    <row r="163" spans="1:8" hidden="1" x14ac:dyDescent="0.2">
      <c r="A163" s="171"/>
      <c r="B163" s="6"/>
      <c r="C163" s="6"/>
      <c r="D163" s="6"/>
      <c r="E163" s="6"/>
      <c r="F163" s="6"/>
      <c r="G163" s="6"/>
      <c r="H163" s="6"/>
    </row>
    <row r="164" spans="1:8" hidden="1" x14ac:dyDescent="0.2">
      <c r="A164" s="171"/>
      <c r="B164" s="6"/>
      <c r="C164" s="6"/>
      <c r="D164" s="6"/>
      <c r="E164" s="6"/>
      <c r="F164" s="6"/>
      <c r="G164" s="6"/>
      <c r="H164" s="6"/>
    </row>
    <row r="165" spans="1:8" x14ac:dyDescent="0.2">
      <c r="A165" s="774" t="s">
        <v>609</v>
      </c>
      <c r="B165" s="705" t="s">
        <v>487</v>
      </c>
      <c r="C165" s="36"/>
      <c r="D165" s="36"/>
      <c r="E165" s="36"/>
      <c r="F165" s="36"/>
      <c r="G165" s="36"/>
      <c r="H165" s="36"/>
    </row>
    <row r="166" spans="1:8" x14ac:dyDescent="0.2">
      <c r="A166" s="775"/>
      <c r="B166" s="750"/>
      <c r="C166" s="36"/>
      <c r="D166" s="36"/>
      <c r="E166" s="36"/>
      <c r="F166" s="36"/>
      <c r="G166" s="36"/>
      <c r="H166" s="36"/>
    </row>
    <row r="167" spans="1:8" ht="25.5" x14ac:dyDescent="0.2">
      <c r="A167" s="165" t="s">
        <v>610</v>
      </c>
      <c r="B167" s="72">
        <v>0</v>
      </c>
      <c r="C167" s="166"/>
      <c r="D167" s="166"/>
      <c r="E167" s="166"/>
      <c r="F167" s="166"/>
      <c r="G167" s="166"/>
      <c r="H167" s="166"/>
    </row>
    <row r="168" spans="1:8" x14ac:dyDescent="0.2">
      <c r="A168" s="171"/>
      <c r="B168" s="6"/>
      <c r="C168" s="6"/>
      <c r="D168" s="6"/>
      <c r="E168" s="6"/>
      <c r="F168" s="6"/>
      <c r="G168" s="6"/>
      <c r="H168" s="6"/>
    </row>
    <row r="169" spans="1:8" hidden="1" x14ac:dyDescent="0.2">
      <c r="A169" s="172"/>
      <c r="B169" s="6"/>
      <c r="C169" s="6"/>
      <c r="D169" s="6"/>
      <c r="E169" s="6"/>
      <c r="F169" s="6"/>
      <c r="G169" s="6"/>
      <c r="H169" s="6"/>
    </row>
    <row r="170" spans="1:8" hidden="1" x14ac:dyDescent="0.2">
      <c r="A170" s="172"/>
      <c r="B170" s="6"/>
      <c r="C170" s="6"/>
      <c r="D170" s="6"/>
      <c r="E170" s="6"/>
      <c r="F170" s="6"/>
      <c r="G170" s="6"/>
      <c r="H170" s="6"/>
    </row>
    <row r="171" spans="1:8" hidden="1" x14ac:dyDescent="0.2">
      <c r="A171" s="172"/>
      <c r="B171" s="6"/>
      <c r="C171" s="6"/>
      <c r="D171" s="6"/>
      <c r="E171" s="6"/>
      <c r="F171" s="6"/>
      <c r="G171" s="6"/>
      <c r="H171" s="6"/>
    </row>
    <row r="172" spans="1:8" hidden="1" x14ac:dyDescent="0.2">
      <c r="A172" s="172"/>
      <c r="B172" s="6"/>
      <c r="C172" s="6"/>
      <c r="D172" s="6"/>
      <c r="E172" s="6"/>
      <c r="F172" s="6"/>
      <c r="G172" s="6"/>
      <c r="H172" s="6"/>
    </row>
    <row r="173" spans="1:8" x14ac:dyDescent="0.2">
      <c r="A173" s="655"/>
      <c r="B173" s="705" t="str">
        <f>IF(IFERROR(FIND("TRIMESTRE",A12,1),0)&gt;0,"Até o Trimestre",IF(IFERROR(FIND("BIMESTRE",A12,1),0)&gt;0,"Até o Bimestre","Até o Mês"))</f>
        <v>Até o Mês</v>
      </c>
      <c r="C173" s="36"/>
      <c r="D173" s="36"/>
      <c r="E173" s="36"/>
      <c r="F173" s="36"/>
      <c r="G173" s="36"/>
      <c r="H173" s="36"/>
    </row>
    <row r="174" spans="1:8" x14ac:dyDescent="0.2">
      <c r="A174" s="656" t="s">
        <v>614</v>
      </c>
      <c r="B174" s="753"/>
      <c r="C174" s="36"/>
      <c r="D174" s="36"/>
      <c r="E174" s="36"/>
      <c r="F174" s="36"/>
      <c r="G174" s="36"/>
      <c r="H174" s="36"/>
    </row>
    <row r="175" spans="1:8" x14ac:dyDescent="0.2">
      <c r="A175" s="170"/>
      <c r="B175" s="750"/>
      <c r="C175" s="36"/>
      <c r="D175" s="36"/>
      <c r="E175" s="36"/>
      <c r="F175" s="36"/>
      <c r="G175" s="36"/>
      <c r="H175" s="36"/>
    </row>
    <row r="176" spans="1:8" x14ac:dyDescent="0.2">
      <c r="A176" s="173" t="s">
        <v>1152</v>
      </c>
      <c r="B176" s="62">
        <f>C146-B146</f>
        <v>-117027885.47000004</v>
      </c>
      <c r="C176" s="40"/>
      <c r="D176" s="174"/>
      <c r="E176" s="174"/>
      <c r="F176" s="40"/>
      <c r="G176" s="40"/>
      <c r="H176" s="40"/>
    </row>
    <row r="177" spans="1:8" x14ac:dyDescent="0.2">
      <c r="A177" s="64" t="s">
        <v>1153</v>
      </c>
      <c r="B177" s="62">
        <f>C51</f>
        <v>0</v>
      </c>
      <c r="C177" s="40"/>
      <c r="D177" s="174"/>
      <c r="E177" s="174"/>
      <c r="F177" s="40"/>
      <c r="G177" s="40"/>
      <c r="H177" s="40"/>
    </row>
    <row r="178" spans="1:8" x14ac:dyDescent="0.2">
      <c r="A178" s="64" t="s">
        <v>982</v>
      </c>
      <c r="B178" s="62"/>
      <c r="C178" s="40"/>
      <c r="D178" s="174"/>
      <c r="E178" s="174"/>
      <c r="F178" s="40"/>
      <c r="G178" s="40"/>
      <c r="H178" s="40"/>
    </row>
    <row r="179" spans="1:8" x14ac:dyDescent="0.2">
      <c r="A179" s="64" t="s">
        <v>985</v>
      </c>
      <c r="B179" s="19"/>
      <c r="C179" s="40"/>
      <c r="D179" s="174"/>
      <c r="E179" s="174"/>
      <c r="F179" s="40"/>
      <c r="G179" s="40"/>
      <c r="H179" s="40"/>
    </row>
    <row r="180" spans="1:8" x14ac:dyDescent="0.2">
      <c r="A180" s="64" t="s">
        <v>984</v>
      </c>
      <c r="B180" s="19"/>
      <c r="C180" s="40"/>
      <c r="D180" s="174"/>
      <c r="E180" s="174"/>
      <c r="F180" s="40"/>
      <c r="G180" s="40"/>
      <c r="H180" s="40"/>
    </row>
    <row r="181" spans="1:8" x14ac:dyDescent="0.2">
      <c r="A181" s="64" t="s">
        <v>983</v>
      </c>
      <c r="B181" s="19"/>
      <c r="C181" s="40"/>
      <c r="D181" s="174"/>
      <c r="E181" s="174"/>
      <c r="F181" s="40"/>
      <c r="G181" s="40"/>
      <c r="H181" s="40"/>
    </row>
    <row r="182" spans="1:8" ht="25.5" x14ac:dyDescent="0.2">
      <c r="A182" s="175" t="s">
        <v>1154</v>
      </c>
      <c r="B182" s="160">
        <f>B158+B176-B177+B178+B179+B180+B181</f>
        <v>172138160.92000008</v>
      </c>
      <c r="C182" s="23"/>
      <c r="D182" s="23"/>
      <c r="E182" s="23"/>
      <c r="F182" s="23"/>
      <c r="G182" s="23"/>
      <c r="H182" s="23"/>
    </row>
    <row r="183" spans="1:8" x14ac:dyDescent="0.2">
      <c r="A183" s="176"/>
      <c r="B183" s="177"/>
      <c r="C183" s="40"/>
      <c r="D183" s="40"/>
      <c r="E183" s="40"/>
      <c r="F183" s="40"/>
      <c r="G183" s="40"/>
      <c r="H183" s="40"/>
    </row>
    <row r="184" spans="1:8" hidden="1" x14ac:dyDescent="0.2">
      <c r="A184" s="176"/>
      <c r="B184" s="177"/>
      <c r="C184" s="40"/>
      <c r="D184" s="40"/>
      <c r="E184" s="40"/>
      <c r="F184" s="40"/>
      <c r="G184" s="40"/>
      <c r="H184" s="40"/>
    </row>
    <row r="185" spans="1:8" hidden="1" x14ac:dyDescent="0.2">
      <c r="A185" s="176"/>
      <c r="B185" s="177"/>
      <c r="C185" s="40"/>
      <c r="D185" s="40"/>
      <c r="E185" s="40"/>
      <c r="F185" s="40"/>
      <c r="G185" s="40"/>
      <c r="H185" s="40"/>
    </row>
    <row r="186" spans="1:8" hidden="1" x14ac:dyDescent="0.2">
      <c r="A186" s="176"/>
      <c r="B186" s="177"/>
      <c r="C186" s="40"/>
      <c r="D186" s="40"/>
      <c r="E186" s="40"/>
      <c r="F186" s="40"/>
      <c r="G186" s="40"/>
      <c r="H186" s="40"/>
    </row>
    <row r="187" spans="1:8" hidden="1" x14ac:dyDescent="0.2">
      <c r="A187" s="176"/>
      <c r="B187" s="177"/>
      <c r="C187" s="40"/>
      <c r="D187" s="40"/>
      <c r="E187" s="40"/>
      <c r="F187" s="40"/>
      <c r="G187" s="40"/>
      <c r="H187" s="40"/>
    </row>
    <row r="188" spans="1:8" hidden="1" x14ac:dyDescent="0.2">
      <c r="A188" s="176"/>
      <c r="B188" s="177"/>
      <c r="C188" s="40"/>
      <c r="D188" s="40"/>
      <c r="E188" s="40"/>
      <c r="F188" s="40"/>
      <c r="G188" s="40"/>
      <c r="H188" s="40"/>
    </row>
    <row r="189" spans="1:8" hidden="1" x14ac:dyDescent="0.2">
      <c r="A189" s="176"/>
      <c r="B189" s="177"/>
      <c r="C189" s="40"/>
      <c r="D189" s="40"/>
      <c r="E189" s="40"/>
      <c r="F189" s="40"/>
      <c r="G189" s="40"/>
      <c r="H189" s="40"/>
    </row>
    <row r="190" spans="1:8" hidden="1" x14ac:dyDescent="0.2">
      <c r="A190" s="176"/>
      <c r="B190" s="177"/>
      <c r="C190" s="40"/>
      <c r="D190" s="40"/>
      <c r="E190" s="40"/>
      <c r="F190" s="40"/>
      <c r="G190" s="40"/>
      <c r="H190" s="40"/>
    </row>
    <row r="191" spans="1:8" ht="25.5" x14ac:dyDescent="0.2">
      <c r="A191" s="657" t="s">
        <v>986</v>
      </c>
      <c r="B191" s="649">
        <f>B182-(B122-B123)</f>
        <v>75690244.26000008</v>
      </c>
      <c r="C191" s="36"/>
      <c r="D191" s="36"/>
      <c r="E191" s="36"/>
      <c r="F191" s="36"/>
      <c r="G191" s="36"/>
      <c r="H191" s="36"/>
    </row>
    <row r="192" spans="1:8" x14ac:dyDescent="0.2">
      <c r="A192" s="178"/>
      <c r="B192" s="40"/>
      <c r="C192" s="40"/>
      <c r="D192" s="40"/>
      <c r="E192" s="40"/>
      <c r="F192" s="40"/>
      <c r="G192" s="40"/>
      <c r="H192" s="40"/>
    </row>
    <row r="193" spans="1:10" hidden="1" x14ac:dyDescent="0.2">
      <c r="A193" s="179"/>
      <c r="B193" s="40"/>
      <c r="C193" s="40"/>
      <c r="D193" s="40"/>
      <c r="E193" s="40"/>
      <c r="F193" s="40"/>
      <c r="G193" s="40"/>
      <c r="H193" s="40"/>
    </row>
    <row r="194" spans="1:10" hidden="1" x14ac:dyDescent="0.2">
      <c r="A194" s="179"/>
      <c r="B194" s="40"/>
      <c r="C194" s="40"/>
      <c r="D194" s="40"/>
      <c r="E194" s="40"/>
      <c r="F194" s="40"/>
      <c r="G194" s="40"/>
      <c r="H194" s="40"/>
    </row>
    <row r="195" spans="1:10" hidden="1" x14ac:dyDescent="0.2">
      <c r="A195" s="179"/>
      <c r="B195" s="40"/>
      <c r="C195" s="40"/>
      <c r="D195" s="40"/>
      <c r="E195" s="40"/>
      <c r="F195" s="40"/>
      <c r="G195" s="40"/>
      <c r="H195" s="40"/>
    </row>
    <row r="196" spans="1:10" hidden="1" x14ac:dyDescent="0.2">
      <c r="A196" s="179"/>
      <c r="B196" s="40"/>
      <c r="C196" s="40"/>
      <c r="D196" s="40"/>
      <c r="E196" s="40"/>
      <c r="F196" s="40"/>
      <c r="G196" s="40"/>
      <c r="H196" s="40"/>
    </row>
    <row r="197" spans="1:10" hidden="1" x14ac:dyDescent="0.2">
      <c r="A197" s="179"/>
      <c r="B197" s="40"/>
      <c r="C197" s="40"/>
      <c r="D197" s="40"/>
      <c r="E197" s="40"/>
      <c r="F197" s="40"/>
      <c r="G197" s="40"/>
      <c r="H197" s="40"/>
    </row>
    <row r="198" spans="1:10" x14ac:dyDescent="0.2">
      <c r="A198" s="748" t="s">
        <v>615</v>
      </c>
      <c r="B198" s="692" t="s">
        <v>80</v>
      </c>
      <c r="C198" s="130"/>
      <c r="D198" s="130"/>
      <c r="E198" s="130"/>
      <c r="F198" s="130"/>
      <c r="G198" s="130"/>
      <c r="H198" s="130"/>
    </row>
    <row r="199" spans="1:10" x14ac:dyDescent="0.2">
      <c r="A199" s="749"/>
      <c r="B199" s="694"/>
      <c r="C199" s="130"/>
      <c r="D199" s="130"/>
      <c r="E199" s="130"/>
      <c r="F199" s="130"/>
      <c r="G199" s="130"/>
      <c r="H199" s="130"/>
    </row>
    <row r="200" spans="1:10" x14ac:dyDescent="0.2">
      <c r="A200" s="118" t="s">
        <v>1155</v>
      </c>
      <c r="B200" s="19">
        <f>B201+B202</f>
        <v>343302250.88999999</v>
      </c>
      <c r="C200" s="130"/>
      <c r="D200" s="130"/>
      <c r="E200" s="130"/>
      <c r="F200" s="130"/>
      <c r="G200" s="130"/>
      <c r="H200" s="130"/>
    </row>
    <row r="201" spans="1:10" ht="12" customHeight="1" x14ac:dyDescent="0.2">
      <c r="A201" s="416" t="s">
        <v>647</v>
      </c>
      <c r="B201" s="19"/>
      <c r="C201" s="6"/>
      <c r="D201" s="6"/>
      <c r="E201" s="6"/>
      <c r="F201" s="6"/>
      <c r="G201" s="6"/>
      <c r="H201" s="6"/>
    </row>
    <row r="202" spans="1:10" ht="25.5" x14ac:dyDescent="0.2">
      <c r="A202" s="417" t="s">
        <v>648</v>
      </c>
      <c r="B202" s="19">
        <v>343302250.88999999</v>
      </c>
      <c r="C202" s="6"/>
      <c r="D202" s="6"/>
      <c r="E202" s="6"/>
      <c r="F202" s="6"/>
      <c r="G202" s="6"/>
      <c r="H202" s="6"/>
    </row>
    <row r="203" spans="1:10" x14ac:dyDescent="0.2">
      <c r="A203" s="87" t="s">
        <v>616</v>
      </c>
      <c r="B203" s="41">
        <v>74302000</v>
      </c>
      <c r="C203" s="168"/>
      <c r="D203" s="168"/>
      <c r="E203" s="168"/>
      <c r="F203" s="168"/>
      <c r="G203" s="168"/>
      <c r="H203" s="168"/>
    </row>
    <row r="204" spans="1:10" ht="12.75" customHeight="1" x14ac:dyDescent="0.2">
      <c r="A204" s="708" t="s">
        <v>1170</v>
      </c>
      <c r="B204" s="708"/>
      <c r="C204" s="708"/>
      <c r="D204" s="708"/>
      <c r="E204" s="708"/>
      <c r="F204" s="712"/>
      <c r="G204" s="712"/>
      <c r="H204" s="712"/>
      <c r="I204" s="712"/>
    </row>
    <row r="208" spans="1:10" x14ac:dyDescent="0.2">
      <c r="A208" s="307" t="s">
        <v>1161</v>
      </c>
      <c r="B208" s="689" t="s">
        <v>1162</v>
      </c>
      <c r="C208" s="724"/>
      <c r="D208" s="724"/>
      <c r="E208" s="689" t="s">
        <v>1164</v>
      </c>
      <c r="F208" s="724"/>
      <c r="G208" s="724"/>
      <c r="H208" s="724"/>
      <c r="I208" s="49"/>
      <c r="J208" s="49"/>
    </row>
    <row r="209" spans="1:10" x14ac:dyDescent="0.2">
      <c r="A209" s="307" t="s">
        <v>943</v>
      </c>
      <c r="B209" s="689" t="s">
        <v>1163</v>
      </c>
      <c r="C209" s="724"/>
      <c r="D209" s="724"/>
      <c r="E209" s="872" t="s">
        <v>1165</v>
      </c>
      <c r="F209" s="873"/>
      <c r="G209" s="873"/>
      <c r="H209" s="872"/>
      <c r="I209" s="873"/>
      <c r="J209" s="873"/>
    </row>
  </sheetData>
  <mergeCells count="30">
    <mergeCell ref="E209:G209"/>
    <mergeCell ref="H209:J209"/>
    <mergeCell ref="A204:I204"/>
    <mergeCell ref="B208:D208"/>
    <mergeCell ref="B209:D209"/>
    <mergeCell ref="B69:B73"/>
    <mergeCell ref="C69:H69"/>
    <mergeCell ref="B111:B112"/>
    <mergeCell ref="B165:B166"/>
    <mergeCell ref="E70:E73"/>
    <mergeCell ref="F70:F73"/>
    <mergeCell ref="G70:H72"/>
    <mergeCell ref="B139:C139"/>
    <mergeCell ref="A137:C138"/>
    <mergeCell ref="E208:H208"/>
    <mergeCell ref="A165:A166"/>
    <mergeCell ref="A120:A121"/>
    <mergeCell ref="A111:A112"/>
    <mergeCell ref="B198:B199"/>
    <mergeCell ref="C18:C20"/>
    <mergeCell ref="B120:B121"/>
    <mergeCell ref="A11:D11"/>
    <mergeCell ref="A13:D13"/>
    <mergeCell ref="A14:D14"/>
    <mergeCell ref="B18:B20"/>
    <mergeCell ref="C70:C73"/>
    <mergeCell ref="D70:D73"/>
    <mergeCell ref="A69:A73"/>
    <mergeCell ref="A198:A199"/>
    <mergeCell ref="B173:B175"/>
  </mergeCells>
  <printOptions horizontalCentered="1"/>
  <pageMargins left="0.31496062992125984" right="0.27559055118110237" top="0.59055118110236227" bottom="0.39370078740157483" header="0" footer="0.19685039370078741"/>
  <pageSetup paperSize="9" scale="55" fitToWidth="0" fitToHeight="0" orientation="portrait" r:id="rId1"/>
  <headerFooter alignWithMargins="0"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CE5B-6BC3-4611-8F0F-06C9BFC69F62}">
  <sheetPr codeName="Plan11">
    <pageSetUpPr fitToPage="1"/>
  </sheetPr>
  <dimension ref="A1:M49"/>
  <sheetViews>
    <sheetView showGridLines="0" tabSelected="1" topLeftCell="A12" zoomScaleNormal="100" workbookViewId="0">
      <selection activeCell="O82" sqref="O82"/>
    </sheetView>
  </sheetViews>
  <sheetFormatPr defaultColWidth="3.28515625" defaultRowHeight="11.25" customHeight="1" x14ac:dyDescent="0.2"/>
  <cols>
    <col min="1" max="1" width="51" style="49" customWidth="1"/>
    <col min="2" max="2" width="10.85546875" style="49" customWidth="1"/>
    <col min="3" max="3" width="17" style="49" customWidth="1"/>
    <col min="4" max="4" width="12.85546875" style="49" bestFit="1" customWidth="1"/>
    <col min="5" max="5" width="11" style="49" bestFit="1" customWidth="1"/>
    <col min="6" max="6" width="6.42578125" style="49" bestFit="1" customWidth="1"/>
    <col min="7" max="7" width="11" style="49" customWidth="1"/>
    <col min="8" max="8" width="13.42578125" style="49" customWidth="1"/>
    <col min="9" max="10" width="12.85546875" style="49" bestFit="1" customWidth="1"/>
    <col min="11" max="11" width="11.140625" style="49" bestFit="1" customWidth="1"/>
    <col min="12" max="12" width="12" style="49" bestFit="1" customWidth="1"/>
    <col min="13" max="13" width="11.85546875" style="49" customWidth="1"/>
    <col min="14" max="16384" width="3.28515625" style="49"/>
  </cols>
  <sheetData>
    <row r="1" spans="1:13" ht="12.75" x14ac:dyDescent="0.2"/>
    <row r="2" spans="1:13" ht="25.5" customHeight="1" x14ac:dyDescent="0.35">
      <c r="A2" s="469" t="s">
        <v>1156</v>
      </c>
    </row>
    <row r="3" spans="1:13" ht="15.75" customHeight="1" x14ac:dyDescent="0.25">
      <c r="A3" s="180" t="s">
        <v>1157</v>
      </c>
    </row>
    <row r="4" spans="1:13" ht="15.75" customHeight="1" x14ac:dyDescent="0.25">
      <c r="A4" s="180" t="s">
        <v>1158</v>
      </c>
    </row>
    <row r="5" spans="1:13" ht="15.75" customHeight="1" x14ac:dyDescent="0.25">
      <c r="A5" s="180" t="s">
        <v>1159</v>
      </c>
    </row>
    <row r="6" spans="1:13" ht="15.75" x14ac:dyDescent="0.25">
      <c r="A6" s="50" t="s">
        <v>304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</row>
    <row r="7" spans="1:13" ht="12.75" x14ac:dyDescent="0.2"/>
    <row r="8" spans="1:13" s="180" customFormat="1" ht="15.75" x14ac:dyDescent="0.25">
      <c r="A8" s="341" t="s">
        <v>1156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1:13" ht="12.75" x14ac:dyDescent="0.2">
      <c r="A9" s="52" t="s">
        <v>63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1:13" ht="12.75" x14ac:dyDescent="0.2">
      <c r="A10" s="53" t="s">
        <v>136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</row>
    <row r="11" spans="1:13" ht="12.75" x14ac:dyDescent="0.2">
      <c r="A11" s="716" t="s">
        <v>65</v>
      </c>
      <c r="B11" s="716"/>
      <c r="C11" s="716"/>
      <c r="D11" s="716"/>
      <c r="E11" s="716"/>
      <c r="F11" s="716"/>
      <c r="G11" s="716"/>
      <c r="H11" s="716"/>
      <c r="I11" s="716"/>
      <c r="J11" s="716"/>
      <c r="K11" s="716"/>
      <c r="L11" s="716"/>
    </row>
    <row r="12" spans="1:13" ht="12.75" x14ac:dyDescent="0.2">
      <c r="A12" s="1" t="s">
        <v>1160</v>
      </c>
      <c r="B12" s="120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</row>
    <row r="13" spans="1:13" ht="12.75" hidden="1" x14ac:dyDescent="0.2">
      <c r="A13" s="716"/>
      <c r="B13" s="716"/>
      <c r="C13" s="716"/>
      <c r="D13" s="716"/>
      <c r="E13" s="716"/>
      <c r="F13" s="716"/>
      <c r="G13" s="716"/>
      <c r="H13" s="716"/>
      <c r="I13" s="716"/>
      <c r="J13" s="716"/>
      <c r="K13" s="716"/>
      <c r="L13" s="716"/>
    </row>
    <row r="14" spans="1:13" ht="12.75" hidden="1" x14ac:dyDescent="0.2">
      <c r="A14" s="716"/>
      <c r="B14" s="716"/>
      <c r="C14" s="716"/>
      <c r="D14" s="716"/>
      <c r="E14" s="716"/>
      <c r="F14" s="716"/>
      <c r="G14" s="716"/>
      <c r="H14" s="716"/>
      <c r="I14" s="716"/>
      <c r="J14" s="716"/>
      <c r="K14" s="716"/>
      <c r="L14" s="716"/>
    </row>
    <row r="15" spans="1:13" ht="12.75" x14ac:dyDescent="0.2"/>
    <row r="16" spans="1:13" ht="12.75" x14ac:dyDescent="0.2">
      <c r="A16" s="100" t="s">
        <v>305</v>
      </c>
      <c r="L16" s="56"/>
      <c r="M16" s="56" t="s">
        <v>491</v>
      </c>
    </row>
    <row r="17" spans="1:13" ht="24.75" customHeight="1" x14ac:dyDescent="0.2">
      <c r="A17" s="554"/>
      <c r="B17" s="782" t="s">
        <v>444</v>
      </c>
      <c r="C17" s="783"/>
      <c r="D17" s="783"/>
      <c r="E17" s="783"/>
      <c r="F17" s="784"/>
      <c r="G17" s="721" t="s">
        <v>281</v>
      </c>
      <c r="H17" s="785"/>
      <c r="I17" s="785"/>
      <c r="J17" s="785"/>
      <c r="K17" s="785"/>
      <c r="L17" s="786"/>
      <c r="M17" s="692" t="s">
        <v>441</v>
      </c>
    </row>
    <row r="18" spans="1:13" ht="12.75" x14ac:dyDescent="0.2">
      <c r="A18" s="586"/>
      <c r="B18" s="780" t="s">
        <v>137</v>
      </c>
      <c r="C18" s="780"/>
      <c r="D18" s="578"/>
      <c r="E18" s="578"/>
      <c r="F18" s="587"/>
      <c r="G18" s="701" t="s">
        <v>137</v>
      </c>
      <c r="H18" s="781"/>
      <c r="I18" s="578"/>
      <c r="J18" s="578"/>
      <c r="K18" s="578"/>
      <c r="L18" s="587"/>
      <c r="M18" s="693"/>
    </row>
    <row r="19" spans="1:13" ht="12.75" x14ac:dyDescent="0.2">
      <c r="A19" s="575" t="s">
        <v>138</v>
      </c>
      <c r="B19" s="692" t="s">
        <v>502</v>
      </c>
      <c r="C19" s="692" t="s">
        <v>501</v>
      </c>
      <c r="D19" s="568" t="s">
        <v>140</v>
      </c>
      <c r="E19" s="568" t="s">
        <v>139</v>
      </c>
      <c r="F19" s="588" t="s">
        <v>431</v>
      </c>
      <c r="G19" s="692" t="s">
        <v>502</v>
      </c>
      <c r="H19" s="692" t="s">
        <v>501</v>
      </c>
      <c r="I19" s="568" t="s">
        <v>432</v>
      </c>
      <c r="J19" s="568" t="s">
        <v>140</v>
      </c>
      <c r="K19" s="568" t="s">
        <v>139</v>
      </c>
      <c r="L19" s="588" t="s">
        <v>431</v>
      </c>
      <c r="M19" s="693"/>
    </row>
    <row r="20" spans="1:13" ht="12.75" x14ac:dyDescent="0.2">
      <c r="A20" s="586"/>
      <c r="B20" s="733"/>
      <c r="C20" s="733"/>
      <c r="D20" s="589"/>
      <c r="E20" s="589"/>
      <c r="F20" s="588" t="s">
        <v>73</v>
      </c>
      <c r="G20" s="733" t="s">
        <v>141</v>
      </c>
      <c r="H20" s="733" t="s">
        <v>142</v>
      </c>
      <c r="I20" s="589"/>
      <c r="J20" s="589"/>
      <c r="K20" s="589"/>
      <c r="L20" s="588" t="s">
        <v>74</v>
      </c>
      <c r="M20" s="693"/>
    </row>
    <row r="21" spans="1:13" s="95" customFormat="1" ht="26.25" customHeight="1" x14ac:dyDescent="0.2">
      <c r="A21" s="561"/>
      <c r="B21" s="734"/>
      <c r="C21" s="734"/>
      <c r="D21" s="562"/>
      <c r="E21" s="562"/>
      <c r="F21" s="590"/>
      <c r="G21" s="734"/>
      <c r="H21" s="734" t="s">
        <v>143</v>
      </c>
      <c r="I21" s="562"/>
      <c r="J21" s="562"/>
      <c r="K21" s="562"/>
      <c r="L21" s="590"/>
      <c r="M21" s="694"/>
    </row>
    <row r="22" spans="1:13" ht="12.75" x14ac:dyDescent="0.2">
      <c r="A22" s="49" t="s">
        <v>61</v>
      </c>
      <c r="B22" s="143">
        <f t="shared" ref="B22:M22" si="0">B23+B24</f>
        <v>0</v>
      </c>
      <c r="C22" s="143">
        <f t="shared" si="0"/>
        <v>108975883.28999999</v>
      </c>
      <c r="D22" s="143">
        <f t="shared" si="0"/>
        <v>108975750.39</v>
      </c>
      <c r="E22" s="143">
        <f t="shared" si="0"/>
        <v>132.9</v>
      </c>
      <c r="F22" s="143">
        <f t="shared" si="0"/>
        <v>-8.9407024006504798E-9</v>
      </c>
      <c r="G22" s="143">
        <f t="shared" si="0"/>
        <v>4556295.5999999996</v>
      </c>
      <c r="H22" s="143">
        <f t="shared" si="0"/>
        <v>131805847.80000001</v>
      </c>
      <c r="I22" s="143">
        <f t="shared" si="0"/>
        <v>106445006.17999999</v>
      </c>
      <c r="J22" s="143">
        <f t="shared" si="0"/>
        <v>105213019.38000001</v>
      </c>
      <c r="K22" s="144">
        <f t="shared" si="0"/>
        <v>9271773.4299999997</v>
      </c>
      <c r="L22" s="144">
        <f t="shared" si="0"/>
        <v>21877350.589999992</v>
      </c>
      <c r="M22" s="80">
        <f t="shared" si="0"/>
        <v>21877350.589999985</v>
      </c>
    </row>
    <row r="23" spans="1:13" ht="12.75" x14ac:dyDescent="0.2">
      <c r="A23" s="49" t="s">
        <v>443</v>
      </c>
      <c r="B23" s="143">
        <v>0</v>
      </c>
      <c r="C23" s="143">
        <v>108855268.06999999</v>
      </c>
      <c r="D23" s="143">
        <v>108855135.17</v>
      </c>
      <c r="E23" s="143">
        <v>132.9</v>
      </c>
      <c r="F23" s="143">
        <f>B23+C23-D23-E23</f>
        <v>-8.9407024006504798E-9</v>
      </c>
      <c r="G23" s="143">
        <v>4556295.5999999996</v>
      </c>
      <c r="H23" s="143">
        <v>128108632.12</v>
      </c>
      <c r="I23" s="143">
        <v>104767763.55</v>
      </c>
      <c r="J23" s="143">
        <v>103561618.65000001</v>
      </c>
      <c r="K23" s="144">
        <v>8642668.4299999997</v>
      </c>
      <c r="L23" s="144">
        <f>G23+H23-J23-K23</f>
        <v>20460640.639999993</v>
      </c>
      <c r="M23" s="143">
        <f>F23+L23</f>
        <v>20460640.639999986</v>
      </c>
    </row>
    <row r="24" spans="1:13" ht="12.75" x14ac:dyDescent="0.2">
      <c r="A24" s="49" t="s">
        <v>445</v>
      </c>
      <c r="B24" s="143">
        <f t="shared" ref="B24:M24" si="1">SUM(B25:B26)</f>
        <v>0</v>
      </c>
      <c r="C24" s="143">
        <f t="shared" si="1"/>
        <v>120615.22</v>
      </c>
      <c r="D24" s="143">
        <f t="shared" si="1"/>
        <v>120615.22</v>
      </c>
      <c r="E24" s="143">
        <f t="shared" si="1"/>
        <v>0</v>
      </c>
      <c r="F24" s="143">
        <f t="shared" si="1"/>
        <v>0</v>
      </c>
      <c r="G24" s="143">
        <f t="shared" si="1"/>
        <v>0</v>
      </c>
      <c r="H24" s="143">
        <f t="shared" si="1"/>
        <v>3697215.68</v>
      </c>
      <c r="I24" s="143">
        <f t="shared" si="1"/>
        <v>1677242.63</v>
      </c>
      <c r="J24" s="143">
        <f t="shared" si="1"/>
        <v>1651400.73</v>
      </c>
      <c r="K24" s="144">
        <f t="shared" si="1"/>
        <v>629105</v>
      </c>
      <c r="L24" s="144">
        <f t="shared" si="1"/>
        <v>1416709.9500000002</v>
      </c>
      <c r="M24" s="143">
        <f t="shared" si="1"/>
        <v>1416709.9500000002</v>
      </c>
    </row>
    <row r="25" spans="1:13" ht="12.75" hidden="1" x14ac:dyDescent="0.2">
      <c r="A25" s="49" t="s">
        <v>503</v>
      </c>
      <c r="B25" s="143">
        <v>0</v>
      </c>
      <c r="C25" s="143">
        <v>120615.22</v>
      </c>
      <c r="D25" s="182">
        <v>120615.22</v>
      </c>
      <c r="E25" s="182">
        <v>0</v>
      </c>
      <c r="F25" s="143">
        <f>B25+C25-D25-E25</f>
        <v>0</v>
      </c>
      <c r="G25" s="144">
        <v>0</v>
      </c>
      <c r="H25" s="144">
        <v>3697215.68</v>
      </c>
      <c r="I25" s="144">
        <v>1677242.63</v>
      </c>
      <c r="J25" s="144">
        <v>1651400.73</v>
      </c>
      <c r="K25" s="144">
        <v>629105</v>
      </c>
      <c r="L25" s="144">
        <f>G25+H25-J25-K25</f>
        <v>1416709.9500000002</v>
      </c>
      <c r="M25" s="143">
        <f>F25+L25</f>
        <v>1416709.9500000002</v>
      </c>
    </row>
    <row r="26" spans="1:13" ht="12.75" hidden="1" x14ac:dyDescent="0.2">
      <c r="A26" s="49" t="s">
        <v>504</v>
      </c>
      <c r="B26" s="143"/>
      <c r="C26" s="183"/>
      <c r="D26" s="184"/>
      <c r="E26" s="184"/>
      <c r="F26" s="183">
        <f>B26+C26-D26-E26</f>
        <v>0</v>
      </c>
      <c r="G26" s="185"/>
      <c r="H26" s="185"/>
      <c r="I26" s="185"/>
      <c r="J26" s="185"/>
      <c r="K26" s="185"/>
      <c r="L26" s="185">
        <f>G26+H26-J26-K26</f>
        <v>0</v>
      </c>
      <c r="M26" s="143">
        <f>F26+L26</f>
        <v>0</v>
      </c>
    </row>
    <row r="27" spans="1:13" ht="12.75" x14ac:dyDescent="0.2">
      <c r="A27" s="49" t="s">
        <v>62</v>
      </c>
      <c r="B27" s="143">
        <f t="shared" ref="B27:M27" si="2">B39</f>
        <v>0</v>
      </c>
      <c r="C27" s="143">
        <f t="shared" si="2"/>
        <v>23866767.120000001</v>
      </c>
      <c r="D27" s="143">
        <f t="shared" si="2"/>
        <v>23866767.120000001</v>
      </c>
      <c r="E27" s="143">
        <f t="shared" si="2"/>
        <v>0</v>
      </c>
      <c r="F27" s="143">
        <f t="shared" si="2"/>
        <v>0</v>
      </c>
      <c r="G27" s="143">
        <f t="shared" si="2"/>
        <v>0</v>
      </c>
      <c r="H27" s="143">
        <f t="shared" si="2"/>
        <v>1778934.8</v>
      </c>
      <c r="I27" s="143">
        <f t="shared" si="2"/>
        <v>1070896.8500000001</v>
      </c>
      <c r="J27" s="143">
        <f t="shared" si="2"/>
        <v>1070896.8500000001</v>
      </c>
      <c r="K27" s="144">
        <f t="shared" si="2"/>
        <v>675686.5</v>
      </c>
      <c r="L27" s="144">
        <f t="shared" si="2"/>
        <v>32351.449999999935</v>
      </c>
      <c r="M27" s="143">
        <f t="shared" si="2"/>
        <v>32351.449999999935</v>
      </c>
    </row>
    <row r="28" spans="1:13" ht="12.75" x14ac:dyDescent="0.2">
      <c r="A28" s="129" t="s">
        <v>146</v>
      </c>
      <c r="B28" s="155">
        <f t="shared" ref="B28:M28" si="3">B22+B27</f>
        <v>0</v>
      </c>
      <c r="C28" s="156">
        <f t="shared" si="3"/>
        <v>132842650.41</v>
      </c>
      <c r="D28" s="156">
        <f t="shared" si="3"/>
        <v>132842517.51000001</v>
      </c>
      <c r="E28" s="156">
        <f t="shared" si="3"/>
        <v>132.9</v>
      </c>
      <c r="F28" s="155">
        <f t="shared" si="3"/>
        <v>-8.9407024006504798E-9</v>
      </c>
      <c r="G28" s="156">
        <f t="shared" si="3"/>
        <v>4556295.5999999996</v>
      </c>
      <c r="H28" s="156">
        <f t="shared" si="3"/>
        <v>133584782.60000001</v>
      </c>
      <c r="I28" s="156">
        <f t="shared" si="3"/>
        <v>107515903.02999999</v>
      </c>
      <c r="J28" s="156">
        <f t="shared" si="3"/>
        <v>106283916.23</v>
      </c>
      <c r="K28" s="156">
        <f t="shared" si="3"/>
        <v>9947459.9299999997</v>
      </c>
      <c r="L28" s="156">
        <f t="shared" si="3"/>
        <v>21909702.039999992</v>
      </c>
      <c r="M28" s="155">
        <f t="shared" si="3"/>
        <v>21909702.039999984</v>
      </c>
    </row>
    <row r="29" spans="1:13" ht="12.75" x14ac:dyDescent="0.2">
      <c r="A29" s="779"/>
      <c r="B29" s="779"/>
      <c r="C29" s="779"/>
      <c r="D29" s="779"/>
      <c r="E29" s="779"/>
      <c r="F29" s="779"/>
      <c r="G29" s="779"/>
      <c r="H29" s="779"/>
      <c r="I29" s="779"/>
      <c r="J29" s="779"/>
      <c r="K29" s="779"/>
      <c r="L29" s="779"/>
      <c r="M29" s="779"/>
    </row>
    <row r="30" spans="1:13" ht="10.5" customHeight="1" x14ac:dyDescent="0.2"/>
    <row r="31" spans="1:13" ht="11.25" hidden="1" customHeight="1" x14ac:dyDescent="0.2"/>
    <row r="32" spans="1:13" ht="11.25" hidden="1" customHeight="1" x14ac:dyDescent="0.2"/>
    <row r="33" spans="1:13" ht="11.25" hidden="1" customHeight="1" x14ac:dyDescent="0.2"/>
    <row r="34" spans="1:13" ht="27" customHeight="1" x14ac:dyDescent="0.2">
      <c r="A34" s="554"/>
      <c r="B34" s="782" t="s">
        <v>444</v>
      </c>
      <c r="C34" s="783"/>
      <c r="D34" s="783"/>
      <c r="E34" s="783"/>
      <c r="F34" s="784"/>
      <c r="G34" s="721" t="s">
        <v>281</v>
      </c>
      <c r="H34" s="785"/>
      <c r="I34" s="785"/>
      <c r="J34" s="785"/>
      <c r="K34" s="785"/>
      <c r="L34" s="786"/>
      <c r="M34" s="692" t="s">
        <v>441</v>
      </c>
    </row>
    <row r="35" spans="1:13" ht="12.75" x14ac:dyDescent="0.2">
      <c r="A35" s="586"/>
      <c r="B35" s="780" t="s">
        <v>137</v>
      </c>
      <c r="C35" s="780"/>
      <c r="D35" s="578"/>
      <c r="E35" s="578"/>
      <c r="F35" s="587"/>
      <c r="G35" s="701" t="s">
        <v>137</v>
      </c>
      <c r="H35" s="781"/>
      <c r="I35" s="578"/>
      <c r="J35" s="578"/>
      <c r="K35" s="578"/>
      <c r="L35" s="587"/>
      <c r="M35" s="693"/>
    </row>
    <row r="36" spans="1:13" ht="12.75" x14ac:dyDescent="0.2">
      <c r="A36" s="575" t="s">
        <v>512</v>
      </c>
      <c r="B36" s="692" t="s">
        <v>502</v>
      </c>
      <c r="C36" s="692" t="s">
        <v>501</v>
      </c>
      <c r="D36" s="568" t="s">
        <v>140</v>
      </c>
      <c r="E36" s="568" t="s">
        <v>139</v>
      </c>
      <c r="F36" s="588" t="s">
        <v>431</v>
      </c>
      <c r="G36" s="692" t="s">
        <v>502</v>
      </c>
      <c r="H36" s="692" t="s">
        <v>501</v>
      </c>
      <c r="I36" s="568" t="s">
        <v>432</v>
      </c>
      <c r="J36" s="568" t="s">
        <v>140</v>
      </c>
      <c r="K36" s="568" t="s">
        <v>139</v>
      </c>
      <c r="L36" s="588" t="s">
        <v>431</v>
      </c>
      <c r="M36" s="693"/>
    </row>
    <row r="37" spans="1:13" ht="12.75" x14ac:dyDescent="0.2">
      <c r="A37" s="586"/>
      <c r="B37" s="733"/>
      <c r="C37" s="733"/>
      <c r="D37" s="589"/>
      <c r="E37" s="589"/>
      <c r="F37" s="588" t="s">
        <v>73</v>
      </c>
      <c r="G37" s="733" t="s">
        <v>141</v>
      </c>
      <c r="H37" s="733" t="s">
        <v>142</v>
      </c>
      <c r="I37" s="589"/>
      <c r="J37" s="589"/>
      <c r="K37" s="589"/>
      <c r="L37" s="588" t="s">
        <v>74</v>
      </c>
      <c r="M37" s="693"/>
    </row>
    <row r="38" spans="1:13" ht="12.75" x14ac:dyDescent="0.2">
      <c r="A38" s="561"/>
      <c r="B38" s="734"/>
      <c r="C38" s="734"/>
      <c r="D38" s="562"/>
      <c r="E38" s="562"/>
      <c r="F38" s="590"/>
      <c r="G38" s="734"/>
      <c r="H38" s="734" t="s">
        <v>143</v>
      </c>
      <c r="I38" s="562"/>
      <c r="J38" s="562"/>
      <c r="K38" s="562"/>
      <c r="L38" s="590"/>
      <c r="M38" s="694"/>
    </row>
    <row r="39" spans="1:13" ht="11.25" customHeight="1" x14ac:dyDescent="0.2">
      <c r="A39" s="49" t="s">
        <v>62</v>
      </c>
      <c r="B39" s="143">
        <f t="shared" ref="B39:M39" si="4">B40+B41</f>
        <v>0</v>
      </c>
      <c r="C39" s="143">
        <f t="shared" si="4"/>
        <v>23866767.120000001</v>
      </c>
      <c r="D39" s="143">
        <f t="shared" si="4"/>
        <v>23866767.120000001</v>
      </c>
      <c r="E39" s="143">
        <f t="shared" si="4"/>
        <v>0</v>
      </c>
      <c r="F39" s="143">
        <f t="shared" si="4"/>
        <v>0</v>
      </c>
      <c r="G39" s="143">
        <f t="shared" si="4"/>
        <v>0</v>
      </c>
      <c r="H39" s="143">
        <f t="shared" si="4"/>
        <v>1778934.8</v>
      </c>
      <c r="I39" s="143">
        <f t="shared" si="4"/>
        <v>1070896.8500000001</v>
      </c>
      <c r="J39" s="143">
        <f t="shared" si="4"/>
        <v>1070896.8500000001</v>
      </c>
      <c r="K39" s="144">
        <f t="shared" si="4"/>
        <v>675686.5</v>
      </c>
      <c r="L39" s="144">
        <f t="shared" si="4"/>
        <v>32351.449999999935</v>
      </c>
      <c r="M39" s="80">
        <f t="shared" si="4"/>
        <v>32351.449999999935</v>
      </c>
    </row>
    <row r="40" spans="1:13" ht="11.25" customHeight="1" x14ac:dyDescent="0.2">
      <c r="A40" s="49" t="s">
        <v>443</v>
      </c>
      <c r="B40" s="143">
        <v>0</v>
      </c>
      <c r="C40" s="143">
        <v>23866767.120000001</v>
      </c>
      <c r="D40" s="143">
        <v>23866767.120000001</v>
      </c>
      <c r="E40" s="143">
        <v>0</v>
      </c>
      <c r="F40" s="143">
        <f>B40+C40-D40-E40</f>
        <v>0</v>
      </c>
      <c r="G40" s="143">
        <v>0</v>
      </c>
      <c r="H40" s="143">
        <v>1750371.99</v>
      </c>
      <c r="I40" s="143">
        <v>1044958.81</v>
      </c>
      <c r="J40" s="143">
        <v>1044958.81</v>
      </c>
      <c r="K40" s="144">
        <v>675686.5</v>
      </c>
      <c r="L40" s="144">
        <f>G40+H40-J40-K40</f>
        <v>29726.679999999935</v>
      </c>
      <c r="M40" s="143">
        <f>F40+L40</f>
        <v>29726.679999999935</v>
      </c>
    </row>
    <row r="41" spans="1:13" ht="11.25" customHeight="1" x14ac:dyDescent="0.2">
      <c r="A41" s="49" t="s">
        <v>445</v>
      </c>
      <c r="B41" s="143">
        <f t="shared" ref="B41:M41" si="5">SUM(B42:B43)</f>
        <v>0</v>
      </c>
      <c r="C41" s="143">
        <f t="shared" si="5"/>
        <v>0</v>
      </c>
      <c r="D41" s="143">
        <f t="shared" si="5"/>
        <v>0</v>
      </c>
      <c r="E41" s="143">
        <f t="shared" si="5"/>
        <v>0</v>
      </c>
      <c r="F41" s="143">
        <f t="shared" si="5"/>
        <v>0</v>
      </c>
      <c r="G41" s="143">
        <f t="shared" si="5"/>
        <v>0</v>
      </c>
      <c r="H41" s="143">
        <f t="shared" si="5"/>
        <v>28562.81</v>
      </c>
      <c r="I41" s="143">
        <f t="shared" si="5"/>
        <v>25938.04</v>
      </c>
      <c r="J41" s="143">
        <f t="shared" si="5"/>
        <v>25938.04</v>
      </c>
      <c r="K41" s="144">
        <f t="shared" si="5"/>
        <v>0</v>
      </c>
      <c r="L41" s="144">
        <f t="shared" si="5"/>
        <v>2624.7700000000004</v>
      </c>
      <c r="M41" s="143">
        <f t="shared" si="5"/>
        <v>2624.7700000000004</v>
      </c>
    </row>
    <row r="42" spans="1:13" ht="11.25" hidden="1" customHeight="1" x14ac:dyDescent="0.2">
      <c r="A42" s="49" t="s">
        <v>503</v>
      </c>
      <c r="B42" s="62">
        <v>0</v>
      </c>
      <c r="C42" s="62">
        <v>0</v>
      </c>
      <c r="D42" s="97">
        <v>0</v>
      </c>
      <c r="E42" s="97">
        <v>0</v>
      </c>
      <c r="F42" s="62">
        <f>B42+C42-D42-E42</f>
        <v>0</v>
      </c>
      <c r="G42" s="60">
        <v>0</v>
      </c>
      <c r="H42" s="60">
        <v>28562.81</v>
      </c>
      <c r="I42" s="60">
        <v>25938.04</v>
      </c>
      <c r="J42" s="60">
        <v>25938.04</v>
      </c>
      <c r="K42" s="60">
        <v>0</v>
      </c>
      <c r="L42" s="60">
        <f>G42+H42-J42-K42</f>
        <v>2624.7700000000004</v>
      </c>
      <c r="M42" s="62">
        <f>F42+L42</f>
        <v>2624.7700000000004</v>
      </c>
    </row>
    <row r="43" spans="1:13" ht="11.25" hidden="1" customHeight="1" x14ac:dyDescent="0.2">
      <c r="A43" s="49" t="s">
        <v>504</v>
      </c>
      <c r="B43" s="62"/>
      <c r="C43" s="186"/>
      <c r="D43" s="187"/>
      <c r="E43" s="187"/>
      <c r="F43" s="62">
        <f>B43+C43-D43-E43</f>
        <v>0</v>
      </c>
      <c r="G43" s="188"/>
      <c r="H43" s="188"/>
      <c r="I43" s="188"/>
      <c r="J43" s="188"/>
      <c r="K43" s="188"/>
      <c r="L43" s="60">
        <f>G43+H43-J43-K43</f>
        <v>0</v>
      </c>
      <c r="M43" s="62">
        <f>F43+L43</f>
        <v>0</v>
      </c>
    </row>
    <row r="44" spans="1:13" ht="11.25" customHeight="1" x14ac:dyDescent="0.2">
      <c r="A44" s="778" t="s">
        <v>1171</v>
      </c>
      <c r="B44" s="779"/>
      <c r="C44" s="779"/>
      <c r="D44" s="779"/>
      <c r="E44" s="779"/>
      <c r="F44" s="779"/>
      <c r="G44" s="779"/>
      <c r="H44" s="779"/>
      <c r="I44" s="779"/>
      <c r="J44" s="779"/>
      <c r="K44" s="779"/>
      <c r="L44" s="779"/>
      <c r="M44" s="779"/>
    </row>
    <row r="48" spans="1:13" ht="11.25" customHeight="1" x14ac:dyDescent="0.2">
      <c r="A48" s="689" t="s">
        <v>1161</v>
      </c>
      <c r="B48" s="724"/>
      <c r="C48" s="690" t="s">
        <v>1162</v>
      </c>
      <c r="D48" s="725"/>
      <c r="E48" s="725"/>
      <c r="F48" s="725"/>
      <c r="G48" s="725"/>
      <c r="H48" s="725"/>
      <c r="I48" s="691" t="s">
        <v>1164</v>
      </c>
      <c r="J48" s="726"/>
      <c r="K48" s="726"/>
      <c r="L48" s="726"/>
      <c r="M48" s="726"/>
    </row>
    <row r="49" spans="1:13" ht="11.25" customHeight="1" x14ac:dyDescent="0.2">
      <c r="A49" s="689" t="s">
        <v>943</v>
      </c>
      <c r="B49" s="724"/>
      <c r="C49" s="690" t="s">
        <v>1163</v>
      </c>
      <c r="D49" s="725"/>
      <c r="E49" s="725"/>
      <c r="F49" s="725"/>
      <c r="G49" s="725"/>
      <c r="H49" s="725"/>
      <c r="I49" s="691" t="s">
        <v>1165</v>
      </c>
      <c r="J49" s="726"/>
      <c r="K49" s="726"/>
      <c r="L49" s="726"/>
      <c r="M49" s="726"/>
    </row>
  </sheetData>
  <mergeCells count="29">
    <mergeCell ref="A29:M29"/>
    <mergeCell ref="B19:B21"/>
    <mergeCell ref="C19:C21"/>
    <mergeCell ref="G19:G21"/>
    <mergeCell ref="H19:H21"/>
    <mergeCell ref="M17:M21"/>
    <mergeCell ref="B18:C18"/>
    <mergeCell ref="G18:H18"/>
    <mergeCell ref="A11:L11"/>
    <mergeCell ref="A13:L13"/>
    <mergeCell ref="A14:L14"/>
    <mergeCell ref="B17:F17"/>
    <mergeCell ref="G17:L17"/>
    <mergeCell ref="A49:B49"/>
    <mergeCell ref="C49:H49"/>
    <mergeCell ref="I49:M49"/>
    <mergeCell ref="C36:C38"/>
    <mergeCell ref="G36:G38"/>
    <mergeCell ref="H36:H38"/>
    <mergeCell ref="A44:M44"/>
    <mergeCell ref="M34:M38"/>
    <mergeCell ref="B35:C35"/>
    <mergeCell ref="G35:H35"/>
    <mergeCell ref="A48:B48"/>
    <mergeCell ref="C48:H48"/>
    <mergeCell ref="I48:M48"/>
    <mergeCell ref="B36:B38"/>
    <mergeCell ref="B34:F34"/>
    <mergeCell ref="G34:L34"/>
  </mergeCells>
  <printOptions horizontalCentered="1"/>
  <pageMargins left="0.19685039370078741" right="0.27559055118110237" top="0.59055118110236227" bottom="0.39370078740157483" header="0" footer="0.19685039370078741"/>
  <pageSetup paperSize="9" scale="75" orientation="landscape" r:id="rId1"/>
  <headerFooter alignWithMargins="0">
    <oddFooter>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5D87-1AE7-4564-BAC2-0B8C0151F4A1}">
  <sheetPr codeName="Plan1">
    <pageSetUpPr fitToPage="1"/>
  </sheetPr>
  <dimension ref="A1:I239"/>
  <sheetViews>
    <sheetView showGridLines="0" tabSelected="1" topLeftCell="A204" zoomScaleNormal="100" workbookViewId="0">
      <selection activeCell="O82" sqref="O82"/>
    </sheetView>
  </sheetViews>
  <sheetFormatPr defaultRowHeight="11.25" customHeight="1" x14ac:dyDescent="0.2"/>
  <cols>
    <col min="1" max="1" width="92.85546875" style="189" customWidth="1"/>
    <col min="2" max="4" width="17.7109375" style="189" customWidth="1"/>
    <col min="5" max="5" width="17.5703125" style="189" customWidth="1"/>
    <col min="6" max="7" width="17.7109375" style="189" customWidth="1"/>
    <col min="8" max="8" width="18.85546875" style="189" customWidth="1"/>
    <col min="9" max="9" width="21.140625" style="189" customWidth="1"/>
    <col min="10" max="10" width="14" style="189" customWidth="1"/>
    <col min="11" max="11" width="14.140625" style="189" customWidth="1"/>
    <col min="12" max="16384" width="9.140625" style="189"/>
  </cols>
  <sheetData>
    <row r="1" spans="1:6" ht="12.75" x14ac:dyDescent="0.2"/>
    <row r="2" spans="1:6" ht="25.5" customHeight="1" x14ac:dyDescent="0.4">
      <c r="A2" s="472" t="s">
        <v>1156</v>
      </c>
    </row>
    <row r="3" spans="1:6" ht="15.75" customHeight="1" x14ac:dyDescent="0.2">
      <c r="A3" s="473" t="s">
        <v>1157</v>
      </c>
    </row>
    <row r="4" spans="1:6" ht="15.75" customHeight="1" x14ac:dyDescent="0.2">
      <c r="A4" s="473" t="s">
        <v>1158</v>
      </c>
    </row>
    <row r="5" spans="1:6" ht="15.75" customHeight="1" x14ac:dyDescent="0.2">
      <c r="A5" s="473" t="s">
        <v>1159</v>
      </c>
    </row>
    <row r="6" spans="1:6" ht="15.75" x14ac:dyDescent="0.25">
      <c r="A6" s="190" t="s">
        <v>454</v>
      </c>
      <c r="B6" s="190"/>
      <c r="C6" s="190"/>
      <c r="D6" s="190"/>
      <c r="E6" s="190"/>
      <c r="F6" s="190"/>
    </row>
    <row r="7" spans="1:6" ht="12.75" x14ac:dyDescent="0.2">
      <c r="A7" s="23"/>
      <c r="B7" s="23"/>
      <c r="C7" s="23"/>
      <c r="D7" s="23"/>
      <c r="E7" s="23"/>
      <c r="F7" s="23"/>
    </row>
    <row r="8" spans="1:6" s="191" customFormat="1" ht="15.75" x14ac:dyDescent="0.25">
      <c r="A8" s="341" t="s">
        <v>1156</v>
      </c>
      <c r="B8" s="24"/>
      <c r="C8" s="24"/>
      <c r="D8" s="24"/>
      <c r="E8" s="24"/>
      <c r="F8" s="24"/>
    </row>
    <row r="9" spans="1:6" s="6" customFormat="1" ht="12.75" x14ac:dyDescent="0.2">
      <c r="A9" s="192" t="s">
        <v>63</v>
      </c>
      <c r="B9" s="192"/>
      <c r="C9" s="192"/>
      <c r="D9" s="192"/>
      <c r="E9" s="192"/>
      <c r="F9" s="192"/>
    </row>
    <row r="10" spans="1:6" s="6" customFormat="1" ht="12.75" x14ac:dyDescent="0.2">
      <c r="A10" s="193" t="s">
        <v>164</v>
      </c>
      <c r="B10" s="193"/>
      <c r="C10" s="193"/>
      <c r="D10" s="193"/>
      <c r="E10" s="193"/>
      <c r="F10" s="193"/>
    </row>
    <row r="11" spans="1:6" s="6" customFormat="1" ht="12.75" x14ac:dyDescent="0.2">
      <c r="A11" s="801" t="s">
        <v>65</v>
      </c>
      <c r="B11" s="801"/>
      <c r="C11" s="801"/>
      <c r="D11" s="801"/>
      <c r="E11" s="801"/>
      <c r="F11" s="801"/>
    </row>
    <row r="12" spans="1:6" s="6" customFormat="1" ht="12.75" x14ac:dyDescent="0.2">
      <c r="A12" s="1" t="s">
        <v>1160</v>
      </c>
      <c r="B12" s="194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</row>
    <row r="13" spans="1:6" s="6" customFormat="1" ht="12.75" hidden="1" x14ac:dyDescent="0.2">
      <c r="A13" s="801"/>
      <c r="B13" s="801"/>
      <c r="C13" s="801"/>
      <c r="D13" s="801"/>
      <c r="E13" s="801"/>
      <c r="F13" s="801"/>
    </row>
    <row r="14" spans="1:6" s="6" customFormat="1" ht="12.75" hidden="1" x14ac:dyDescent="0.2">
      <c r="A14" s="801"/>
      <c r="B14" s="801"/>
      <c r="C14" s="801"/>
      <c r="D14" s="801"/>
      <c r="E14" s="801"/>
      <c r="F14" s="801"/>
    </row>
    <row r="15" spans="1:6" s="6" customFormat="1" ht="12.75" x14ac:dyDescent="0.2">
      <c r="A15" s="192"/>
      <c r="B15" s="192"/>
      <c r="C15" s="192"/>
      <c r="D15" s="192"/>
      <c r="E15" s="192"/>
      <c r="F15" s="192"/>
    </row>
    <row r="16" spans="1:6" s="6" customFormat="1" ht="12.75" x14ac:dyDescent="0.2">
      <c r="A16" s="6" t="s">
        <v>453</v>
      </c>
      <c r="B16" s="195"/>
      <c r="C16" s="56" t="s">
        <v>326</v>
      </c>
      <c r="D16" s="196"/>
    </row>
    <row r="17" spans="1:3" s="6" customFormat="1" ht="12.75" x14ac:dyDescent="0.2">
      <c r="A17" s="806" t="s">
        <v>120</v>
      </c>
      <c r="B17" s="807"/>
      <c r="C17" s="808"/>
    </row>
    <row r="18" spans="1:3" s="6" customFormat="1" ht="12.75" x14ac:dyDescent="0.2">
      <c r="A18" s="587"/>
      <c r="B18" s="591" t="s">
        <v>66</v>
      </c>
      <c r="C18" s="592" t="s">
        <v>68</v>
      </c>
    </row>
    <row r="19" spans="1:3" s="6" customFormat="1" ht="12.75" x14ac:dyDescent="0.2">
      <c r="A19" s="588" t="s">
        <v>284</v>
      </c>
      <c r="B19" s="593" t="s">
        <v>70</v>
      </c>
      <c r="C19" s="588" t="s">
        <v>817</v>
      </c>
    </row>
    <row r="20" spans="1:3" s="6" customFormat="1" ht="12.75" x14ac:dyDescent="0.2">
      <c r="A20" s="590"/>
      <c r="B20" s="594" t="s">
        <v>73</v>
      </c>
      <c r="C20" s="594" t="s">
        <v>74</v>
      </c>
    </row>
    <row r="21" spans="1:3" s="6" customFormat="1" ht="12.75" x14ac:dyDescent="0.2">
      <c r="A21" s="347" t="s">
        <v>121</v>
      </c>
      <c r="B21" s="8">
        <f>SUM(B22:B25)</f>
        <v>746494000</v>
      </c>
      <c r="C21" s="9">
        <f>SUM(C22:C25)</f>
        <v>395598937.25999999</v>
      </c>
    </row>
    <row r="22" spans="1:3" s="6" customFormat="1" ht="12.75" x14ac:dyDescent="0.2">
      <c r="A22" s="10" t="s">
        <v>452</v>
      </c>
      <c r="B22" s="8">
        <v>234600000</v>
      </c>
      <c r="C22" s="5">
        <v>136738935.66</v>
      </c>
    </row>
    <row r="23" spans="1:3" s="6" customFormat="1" ht="12.75" x14ac:dyDescent="0.2">
      <c r="A23" s="10" t="s">
        <v>451</v>
      </c>
      <c r="B23" s="8">
        <v>90374000</v>
      </c>
      <c r="C23" s="5">
        <v>50107519.420000002</v>
      </c>
    </row>
    <row r="24" spans="1:3" s="6" customFormat="1" ht="12.75" x14ac:dyDescent="0.2">
      <c r="A24" s="10" t="s">
        <v>450</v>
      </c>
      <c r="B24" s="8">
        <v>297000000</v>
      </c>
      <c r="C24" s="5">
        <v>148141704.75999999</v>
      </c>
    </row>
    <row r="25" spans="1:3" s="6" customFormat="1" ht="12.75" x14ac:dyDescent="0.2">
      <c r="A25" s="7" t="s">
        <v>633</v>
      </c>
      <c r="B25" s="8">
        <v>124520000</v>
      </c>
      <c r="C25" s="5">
        <v>60610777.420000002</v>
      </c>
    </row>
    <row r="26" spans="1:3" s="6" customFormat="1" ht="12.75" x14ac:dyDescent="0.2">
      <c r="A26" s="347" t="s">
        <v>285</v>
      </c>
      <c r="B26" s="8">
        <f>B27+SUM(B30:B35)</f>
        <v>786000000</v>
      </c>
      <c r="C26" s="5">
        <f>C27+SUM(C30:C35)</f>
        <v>444954864.25999999</v>
      </c>
    </row>
    <row r="27" spans="1:3" s="6" customFormat="1" ht="12.75" x14ac:dyDescent="0.2">
      <c r="A27" s="7" t="s">
        <v>449</v>
      </c>
      <c r="B27" s="8">
        <f>SUM(B28:B29)</f>
        <v>170500000</v>
      </c>
      <c r="C27" s="5">
        <f>SUM(C28:C29)</f>
        <v>80404656.469999999</v>
      </c>
    </row>
    <row r="28" spans="1:3" s="6" customFormat="1" ht="12.75" x14ac:dyDescent="0.2">
      <c r="A28" s="7" t="s">
        <v>448</v>
      </c>
      <c r="B28" s="8">
        <v>152000000</v>
      </c>
      <c r="C28" s="5">
        <v>80404656.469999999</v>
      </c>
    </row>
    <row r="29" spans="1:3" s="6" customFormat="1" ht="12.75" x14ac:dyDescent="0.2">
      <c r="A29" s="7" t="s">
        <v>818</v>
      </c>
      <c r="B29" s="8">
        <v>18500000</v>
      </c>
      <c r="C29" s="5">
        <v>0</v>
      </c>
    </row>
    <row r="30" spans="1:3" s="6" customFormat="1" ht="12.75" x14ac:dyDescent="0.2">
      <c r="A30" s="7" t="s">
        <v>447</v>
      </c>
      <c r="B30" s="8">
        <v>457000000</v>
      </c>
      <c r="C30" s="5">
        <v>233483620.44</v>
      </c>
    </row>
    <row r="31" spans="1:3" s="6" customFormat="1" ht="12.75" x14ac:dyDescent="0.2">
      <c r="A31" s="7" t="s">
        <v>937</v>
      </c>
      <c r="B31" s="8">
        <v>3500000</v>
      </c>
      <c r="C31" s="5">
        <v>1758014.53</v>
      </c>
    </row>
    <row r="32" spans="1:3" s="6" customFormat="1" ht="12.75" x14ac:dyDescent="0.2">
      <c r="A32" s="7" t="s">
        <v>938</v>
      </c>
      <c r="B32" s="8">
        <v>2000000</v>
      </c>
      <c r="C32" s="5">
        <v>81615.66</v>
      </c>
    </row>
    <row r="33" spans="1:4" s="6" customFormat="1" ht="12.75" x14ac:dyDescent="0.2">
      <c r="A33" s="7" t="s">
        <v>939</v>
      </c>
      <c r="B33" s="8">
        <v>153000000</v>
      </c>
      <c r="C33" s="5">
        <v>129226957.16</v>
      </c>
    </row>
    <row r="34" spans="1:4" s="6" customFormat="1" ht="12.75" x14ac:dyDescent="0.2">
      <c r="A34" s="7" t="s">
        <v>940</v>
      </c>
      <c r="B34" s="8"/>
      <c r="C34" s="5"/>
    </row>
    <row r="35" spans="1:4" s="6" customFormat="1" ht="12.75" x14ac:dyDescent="0.2">
      <c r="A35" s="7" t="s">
        <v>941</v>
      </c>
      <c r="B35" s="8"/>
      <c r="C35" s="21"/>
    </row>
    <row r="36" spans="1:4" s="6" customFormat="1" ht="12.75" x14ac:dyDescent="0.2">
      <c r="A36" s="348" t="s">
        <v>442</v>
      </c>
      <c r="B36" s="12">
        <f>B21+B26</f>
        <v>1532494000</v>
      </c>
      <c r="C36" s="13">
        <f>C21+C26</f>
        <v>840553801.51999998</v>
      </c>
    </row>
    <row r="37" spans="1:4" s="6" customFormat="1" ht="12.75" x14ac:dyDescent="0.2">
      <c r="A37" s="14"/>
      <c r="B37" s="22"/>
      <c r="C37" s="22"/>
    </row>
    <row r="38" spans="1:4" s="6" customFormat="1" ht="12.75" x14ac:dyDescent="0.2">
      <c r="A38" s="348" t="s">
        <v>942</v>
      </c>
      <c r="B38" s="12">
        <v>153500000</v>
      </c>
      <c r="C38" s="13">
        <v>88990972.519999996</v>
      </c>
      <c r="D38" s="66"/>
    </row>
    <row r="39" spans="1:4" s="6" customFormat="1" ht="12.75" x14ac:dyDescent="0.2">
      <c r="A39" s="14"/>
      <c r="B39" s="22"/>
      <c r="C39" s="22"/>
    </row>
    <row r="40" spans="1:4" s="6" customFormat="1" ht="25.5" x14ac:dyDescent="0.2">
      <c r="A40" s="348" t="s">
        <v>819</v>
      </c>
      <c r="B40" s="12">
        <f>(B36*0.25)-B38</f>
        <v>229623500</v>
      </c>
      <c r="C40" s="13">
        <f>(C36*0.25)-C38</f>
        <v>121147477.86</v>
      </c>
    </row>
    <row r="41" spans="1:4" s="6" customFormat="1" ht="12.75" x14ac:dyDescent="0.2">
      <c r="A41" s="14"/>
      <c r="B41" s="15"/>
      <c r="C41" s="15"/>
    </row>
    <row r="42" spans="1:4" s="6" customFormat="1" ht="12.75" x14ac:dyDescent="0.2">
      <c r="A42" s="806" t="s">
        <v>122</v>
      </c>
      <c r="B42" s="807"/>
      <c r="C42" s="808"/>
    </row>
    <row r="43" spans="1:4" s="6" customFormat="1" ht="12.75" x14ac:dyDescent="0.2">
      <c r="A43" s="587"/>
      <c r="B43" s="591" t="s">
        <v>66</v>
      </c>
      <c r="C43" s="592" t="s">
        <v>68</v>
      </c>
    </row>
    <row r="44" spans="1:4" s="6" customFormat="1" ht="12.75" x14ac:dyDescent="0.2">
      <c r="A44" s="588" t="s">
        <v>820</v>
      </c>
      <c r="B44" s="593" t="s">
        <v>70</v>
      </c>
      <c r="C44" s="588" t="s">
        <v>817</v>
      </c>
    </row>
    <row r="45" spans="1:4" s="6" customFormat="1" ht="12.75" x14ac:dyDescent="0.2">
      <c r="A45" s="590"/>
      <c r="B45" s="594" t="s">
        <v>73</v>
      </c>
      <c r="C45" s="594" t="s">
        <v>74</v>
      </c>
    </row>
    <row r="46" spans="1:4" s="6" customFormat="1" ht="12.75" x14ac:dyDescent="0.2">
      <c r="A46" s="349" t="s">
        <v>821</v>
      </c>
      <c r="B46" s="535">
        <f>B47+B51+B55+B59</f>
        <v>230424291.19</v>
      </c>
      <c r="C46" s="535">
        <f>C47+C51+C55+C59</f>
        <v>116296619.50999999</v>
      </c>
    </row>
    <row r="47" spans="1:4" s="6" customFormat="1" ht="12.75" x14ac:dyDescent="0.2">
      <c r="A47" s="349" t="s">
        <v>822</v>
      </c>
      <c r="B47" s="535">
        <f>SUM(B48:B50)</f>
        <v>230216000</v>
      </c>
      <c r="C47" s="536">
        <f>SUM(C48:C50)</f>
        <v>116089328.31999999</v>
      </c>
    </row>
    <row r="48" spans="1:4" s="6" customFormat="1" ht="12.75" x14ac:dyDescent="0.2">
      <c r="A48" s="349" t="s">
        <v>823</v>
      </c>
      <c r="B48" s="535">
        <v>229088000</v>
      </c>
      <c r="C48" s="536">
        <v>115471317.16</v>
      </c>
    </row>
    <row r="49" spans="1:3" s="6" customFormat="1" ht="12.75" x14ac:dyDescent="0.2">
      <c r="A49" s="349" t="s">
        <v>824</v>
      </c>
      <c r="B49" s="535">
        <v>1128000</v>
      </c>
      <c r="C49" s="536">
        <v>618011.16</v>
      </c>
    </row>
    <row r="50" spans="1:3" s="6" customFormat="1" ht="12.75" x14ac:dyDescent="0.2">
      <c r="A50" s="349" t="s">
        <v>989</v>
      </c>
      <c r="B50" s="535"/>
      <c r="C50" s="536"/>
    </row>
    <row r="51" spans="1:3" s="6" customFormat="1" ht="12.75" x14ac:dyDescent="0.2">
      <c r="A51" s="349" t="s">
        <v>825</v>
      </c>
      <c r="B51" s="535">
        <f>SUM(B52:B54)</f>
        <v>207291.19</v>
      </c>
      <c r="C51" s="536">
        <f>SUM(C52:C54)</f>
        <v>207291.19</v>
      </c>
    </row>
    <row r="52" spans="1:3" s="6" customFormat="1" ht="12.75" x14ac:dyDescent="0.2">
      <c r="A52" s="349" t="s">
        <v>826</v>
      </c>
      <c r="B52" s="535">
        <v>207291.19</v>
      </c>
      <c r="C52" s="536">
        <v>207291.19</v>
      </c>
    </row>
    <row r="53" spans="1:3" s="6" customFormat="1" ht="12.75" x14ac:dyDescent="0.2">
      <c r="A53" s="349" t="s">
        <v>827</v>
      </c>
      <c r="B53" s="535"/>
      <c r="C53" s="536"/>
    </row>
    <row r="54" spans="1:3" s="6" customFormat="1" ht="12.75" x14ac:dyDescent="0.2">
      <c r="A54" s="349" t="s">
        <v>990</v>
      </c>
      <c r="B54" s="535"/>
      <c r="C54" s="536"/>
    </row>
    <row r="55" spans="1:3" s="6" customFormat="1" ht="12.75" x14ac:dyDescent="0.2">
      <c r="A55" s="349" t="s">
        <v>828</v>
      </c>
      <c r="B55" s="535">
        <f>SUM(B56:B58)</f>
        <v>0</v>
      </c>
      <c r="C55" s="536">
        <f>SUM(C56:C58)</f>
        <v>0</v>
      </c>
    </row>
    <row r="56" spans="1:3" s="6" customFormat="1" ht="12.75" x14ac:dyDescent="0.2">
      <c r="A56" s="349" t="s">
        <v>829</v>
      </c>
      <c r="B56" s="535"/>
      <c r="C56" s="536"/>
    </row>
    <row r="57" spans="1:3" s="6" customFormat="1" ht="12.75" x14ac:dyDescent="0.2">
      <c r="A57" s="349" t="s">
        <v>830</v>
      </c>
      <c r="B57" s="535"/>
      <c r="C57" s="536"/>
    </row>
    <row r="58" spans="1:3" s="6" customFormat="1" ht="12.75" x14ac:dyDescent="0.2">
      <c r="A58" s="349" t="s">
        <v>991</v>
      </c>
      <c r="B58" s="535"/>
      <c r="C58" s="536"/>
    </row>
    <row r="59" spans="1:3" s="6" customFormat="1" ht="12.75" x14ac:dyDescent="0.2">
      <c r="A59" s="349" t="s">
        <v>1095</v>
      </c>
      <c r="B59" s="535">
        <f>SUM(B60:B62)</f>
        <v>1000</v>
      </c>
      <c r="C59" s="536">
        <f>SUM(C60:C62)</f>
        <v>0</v>
      </c>
    </row>
    <row r="60" spans="1:3" s="6" customFormat="1" ht="12.75" x14ac:dyDescent="0.2">
      <c r="A60" s="349" t="s">
        <v>1092</v>
      </c>
      <c r="B60" s="535">
        <v>1000</v>
      </c>
      <c r="C60" s="536">
        <v>0</v>
      </c>
    </row>
    <row r="61" spans="1:3" s="6" customFormat="1" ht="12.75" x14ac:dyDescent="0.2">
      <c r="A61" s="349" t="s">
        <v>1093</v>
      </c>
      <c r="B61" s="535"/>
      <c r="C61" s="536"/>
    </row>
    <row r="62" spans="1:3" s="6" customFormat="1" ht="12.75" x14ac:dyDescent="0.2">
      <c r="A62" s="349" t="s">
        <v>1094</v>
      </c>
      <c r="B62" s="535"/>
      <c r="C62" s="536"/>
    </row>
    <row r="63" spans="1:3" s="6" customFormat="1" ht="15.75" x14ac:dyDescent="0.2">
      <c r="A63" s="350" t="s">
        <v>831</v>
      </c>
      <c r="B63" s="537">
        <f>B48-B38</f>
        <v>75588000</v>
      </c>
      <c r="C63" s="538">
        <f>C48-C38</f>
        <v>26480344.640000001</v>
      </c>
    </row>
    <row r="64" spans="1:3" s="6" customFormat="1" ht="12.75" x14ac:dyDescent="0.2">
      <c r="A64" s="351"/>
      <c r="B64" s="352"/>
      <c r="C64" s="353"/>
    </row>
    <row r="65" spans="1:9" s="6" customFormat="1" ht="12.75" x14ac:dyDescent="0.2">
      <c r="A65" s="587"/>
      <c r="B65" s="592"/>
    </row>
    <row r="66" spans="1:9" s="6" customFormat="1" ht="12.75" x14ac:dyDescent="0.2">
      <c r="A66" s="588" t="s">
        <v>897</v>
      </c>
      <c r="B66" s="588" t="s">
        <v>135</v>
      </c>
    </row>
    <row r="67" spans="1:9" s="6" customFormat="1" ht="12.75" x14ac:dyDescent="0.2">
      <c r="A67" s="590"/>
      <c r="B67" s="594"/>
    </row>
    <row r="68" spans="1:9" s="6" customFormat="1" ht="12.75" x14ac:dyDescent="0.2">
      <c r="A68" s="354" t="s">
        <v>832</v>
      </c>
      <c r="B68" s="536">
        <f>SUM(B69:B70)</f>
        <v>0</v>
      </c>
    </row>
    <row r="69" spans="1:9" s="6" customFormat="1" ht="12.75" x14ac:dyDescent="0.2">
      <c r="A69" s="355" t="s">
        <v>833</v>
      </c>
      <c r="B69" s="536">
        <v>0</v>
      </c>
    </row>
    <row r="70" spans="1:9" s="6" customFormat="1" ht="12.75" x14ac:dyDescent="0.2">
      <c r="A70" s="356" t="s">
        <v>834</v>
      </c>
      <c r="B70" s="538"/>
    </row>
    <row r="71" spans="1:9" s="6" customFormat="1" ht="12.75" x14ac:dyDescent="0.2">
      <c r="A71" s="549"/>
      <c r="B71" s="537"/>
    </row>
    <row r="72" spans="1:9" s="6" customFormat="1" ht="12.75" x14ac:dyDescent="0.2">
      <c r="A72" s="550" t="s">
        <v>1115</v>
      </c>
      <c r="B72" s="551">
        <f>C46+B68</f>
        <v>116296619.50999999</v>
      </c>
    </row>
    <row r="73" spans="1:9" s="6" customFormat="1" ht="12.75" x14ac:dyDescent="0.2">
      <c r="A73" s="357"/>
      <c r="B73" s="352"/>
    </row>
    <row r="74" spans="1:9" s="6" customFormat="1" ht="12.75" x14ac:dyDescent="0.2">
      <c r="A74" s="791" t="s">
        <v>123</v>
      </c>
      <c r="B74" s="592" t="s">
        <v>92</v>
      </c>
      <c r="C74" s="592" t="s">
        <v>95</v>
      </c>
      <c r="D74" s="592" t="s">
        <v>95</v>
      </c>
      <c r="E74" s="592" t="s">
        <v>95</v>
      </c>
      <c r="F74" s="592" t="s">
        <v>835</v>
      </c>
      <c r="G74" s="197"/>
      <c r="H74" s="198"/>
      <c r="I74" s="199"/>
    </row>
    <row r="75" spans="1:9" s="6" customFormat="1" ht="12.75" x14ac:dyDescent="0.2">
      <c r="A75" s="758"/>
      <c r="B75" s="588" t="s">
        <v>70</v>
      </c>
      <c r="C75" s="588" t="s">
        <v>435</v>
      </c>
      <c r="D75" s="588" t="s">
        <v>836</v>
      </c>
      <c r="E75" s="588" t="s">
        <v>837</v>
      </c>
      <c r="F75" s="588" t="s">
        <v>838</v>
      </c>
      <c r="G75" s="199"/>
      <c r="H75" s="199"/>
    </row>
    <row r="76" spans="1:9" s="6" customFormat="1" ht="12.75" x14ac:dyDescent="0.2">
      <c r="A76" s="759"/>
      <c r="B76" s="594" t="s">
        <v>89</v>
      </c>
      <c r="C76" s="594" t="s">
        <v>97</v>
      </c>
      <c r="D76" s="594" t="s">
        <v>98</v>
      </c>
      <c r="E76" s="594" t="s">
        <v>165</v>
      </c>
      <c r="F76" s="594" t="s">
        <v>99</v>
      </c>
      <c r="G76" s="199"/>
      <c r="H76" s="199"/>
      <c r="I76" s="199"/>
    </row>
    <row r="77" spans="1:9" s="6" customFormat="1" ht="12.75" x14ac:dyDescent="0.2">
      <c r="A77" s="517" t="s">
        <v>1002</v>
      </c>
      <c r="B77" s="137">
        <f>B78+B84</f>
        <v>230424291.19</v>
      </c>
      <c r="C77" s="137">
        <f>C78+C84</f>
        <v>117289735.10000001</v>
      </c>
      <c r="D77" s="137">
        <f>D78+D84</f>
        <v>110497825.71000001</v>
      </c>
      <c r="E77" s="137">
        <f>E78+E84</f>
        <v>95448911.859999985</v>
      </c>
      <c r="F77" s="137">
        <f>C77-D77</f>
        <v>6791909.3900000006</v>
      </c>
    </row>
    <row r="78" spans="1:9" s="6" customFormat="1" ht="12.75" x14ac:dyDescent="0.2">
      <c r="A78" s="349" t="s">
        <v>1003</v>
      </c>
      <c r="B78" s="358">
        <f>SUM(B79:B83)</f>
        <v>207282291.19</v>
      </c>
      <c r="C78" s="358">
        <f>SUM(C79:C83)</f>
        <v>101809370.21000001</v>
      </c>
      <c r="D78" s="358">
        <f>SUM(D79:D83)</f>
        <v>101809370.21000001</v>
      </c>
      <c r="E78" s="358">
        <f>SUM(E79:E83)</f>
        <v>86791551.889999986</v>
      </c>
      <c r="F78" s="358">
        <f>C78-D78</f>
        <v>0</v>
      </c>
    </row>
    <row r="79" spans="1:9" s="6" customFormat="1" ht="12.75" x14ac:dyDescent="0.2">
      <c r="A79" s="349" t="s">
        <v>1004</v>
      </c>
      <c r="B79" s="358">
        <v>69585000</v>
      </c>
      <c r="C79" s="28">
        <v>37936563.25</v>
      </c>
      <c r="D79" s="28">
        <v>37936563.25</v>
      </c>
      <c r="E79" s="28">
        <v>26034773.140000001</v>
      </c>
      <c r="F79" s="358"/>
    </row>
    <row r="80" spans="1:9" s="6" customFormat="1" ht="12.75" x14ac:dyDescent="0.2">
      <c r="A80" s="349" t="s">
        <v>1005</v>
      </c>
      <c r="B80" s="358">
        <v>137697291.19</v>
      </c>
      <c r="C80" s="28">
        <v>63872806.960000001</v>
      </c>
      <c r="D80" s="28">
        <v>63872806.960000001</v>
      </c>
      <c r="E80" s="28">
        <v>60756778.749999993</v>
      </c>
      <c r="F80" s="358"/>
    </row>
    <row r="81" spans="1:7" s="6" customFormat="1" ht="12.75" x14ac:dyDescent="0.2">
      <c r="A81" s="514" t="s">
        <v>992</v>
      </c>
      <c r="B81" s="358"/>
      <c r="C81" s="28"/>
      <c r="D81" s="28"/>
      <c r="E81" s="28"/>
      <c r="F81" s="358"/>
    </row>
    <row r="82" spans="1:7" s="6" customFormat="1" ht="12.75" x14ac:dyDescent="0.2">
      <c r="A82" s="514" t="s">
        <v>993</v>
      </c>
      <c r="B82" s="358"/>
      <c r="C82" s="28"/>
      <c r="D82" s="28"/>
      <c r="E82" s="28"/>
      <c r="F82" s="358"/>
    </row>
    <row r="83" spans="1:7" s="6" customFormat="1" ht="12.75" x14ac:dyDescent="0.2">
      <c r="A83" s="514" t="s">
        <v>994</v>
      </c>
      <c r="B83" s="358"/>
      <c r="C83" s="28"/>
      <c r="D83" s="28"/>
      <c r="E83" s="28"/>
      <c r="F83" s="358"/>
    </row>
    <row r="84" spans="1:7" s="6" customFormat="1" ht="12.75" x14ac:dyDescent="0.2">
      <c r="A84" s="368" t="s">
        <v>1006</v>
      </c>
      <c r="B84" s="358">
        <f>SUM(B85:B91)</f>
        <v>23142000</v>
      </c>
      <c r="C84" s="358">
        <f>SUM(C85:C91)</f>
        <v>15480364.890000001</v>
      </c>
      <c r="D84" s="358">
        <f>SUM(D85:D91)</f>
        <v>8688455.5</v>
      </c>
      <c r="E84" s="358">
        <f>SUM(E85:E91)</f>
        <v>8657359.9699999988</v>
      </c>
      <c r="F84" s="358">
        <f>C84-D84</f>
        <v>6791909.3900000006</v>
      </c>
    </row>
    <row r="85" spans="1:7" s="6" customFormat="1" ht="12.75" x14ac:dyDescent="0.2">
      <c r="A85" s="349" t="s">
        <v>995</v>
      </c>
      <c r="B85" s="358">
        <v>12407000</v>
      </c>
      <c r="C85" s="28">
        <v>9224807.3900000006</v>
      </c>
      <c r="D85" s="28">
        <v>2710977</v>
      </c>
      <c r="E85" s="28">
        <v>2710927.8</v>
      </c>
      <c r="F85" s="358"/>
    </row>
    <row r="86" spans="1:7" s="6" customFormat="1" ht="12.75" x14ac:dyDescent="0.2">
      <c r="A86" s="368" t="s">
        <v>996</v>
      </c>
      <c r="B86" s="358">
        <v>10735000</v>
      </c>
      <c r="C86" s="28">
        <v>6255557.5</v>
      </c>
      <c r="D86" s="28">
        <v>5977478.5</v>
      </c>
      <c r="E86" s="28">
        <v>5946432.1699999999</v>
      </c>
      <c r="F86" s="358"/>
    </row>
    <row r="87" spans="1:7" s="6" customFormat="1" ht="12.75" x14ac:dyDescent="0.2">
      <c r="A87" s="514" t="s">
        <v>997</v>
      </c>
      <c r="B87" s="358"/>
      <c r="C87" s="28"/>
      <c r="D87" s="28"/>
      <c r="E87" s="28"/>
      <c r="F87" s="358"/>
    </row>
    <row r="88" spans="1:7" s="6" customFormat="1" ht="12.75" x14ac:dyDescent="0.2">
      <c r="A88" s="514" t="s">
        <v>998</v>
      </c>
      <c r="B88" s="358"/>
      <c r="C88" s="28"/>
      <c r="D88" s="28"/>
      <c r="E88" s="28"/>
      <c r="F88" s="358"/>
    </row>
    <row r="89" spans="1:7" s="6" customFormat="1" ht="12.75" x14ac:dyDescent="0.2">
      <c r="A89" s="514" t="s">
        <v>999</v>
      </c>
      <c r="B89" s="358"/>
      <c r="C89" s="28"/>
      <c r="D89" s="28"/>
      <c r="E89" s="28"/>
      <c r="F89" s="358"/>
    </row>
    <row r="90" spans="1:7" s="6" customFormat="1" ht="12.75" x14ac:dyDescent="0.2">
      <c r="A90" s="375" t="s">
        <v>1000</v>
      </c>
      <c r="B90" s="358"/>
      <c r="C90" s="28"/>
      <c r="D90" s="28"/>
      <c r="E90" s="28"/>
      <c r="F90" s="358"/>
    </row>
    <row r="91" spans="1:7" s="6" customFormat="1" ht="12.75" x14ac:dyDescent="0.2">
      <c r="A91" s="516" t="s">
        <v>1001</v>
      </c>
      <c r="B91" s="37"/>
      <c r="C91" s="362"/>
      <c r="D91" s="362"/>
      <c r="E91" s="362"/>
      <c r="F91" s="37"/>
    </row>
    <row r="92" spans="1:7" s="6" customFormat="1" ht="12.75" x14ac:dyDescent="0.2">
      <c r="A92" s="357"/>
      <c r="B92" s="518"/>
    </row>
    <row r="93" spans="1:7" s="6" customFormat="1" ht="12.75" x14ac:dyDescent="0.2">
      <c r="A93" s="791" t="s">
        <v>839</v>
      </c>
      <c r="B93" s="592" t="s">
        <v>95</v>
      </c>
      <c r="C93" s="592" t="s">
        <v>95</v>
      </c>
      <c r="D93" s="592" t="s">
        <v>95</v>
      </c>
      <c r="E93" s="592" t="s">
        <v>840</v>
      </c>
      <c r="F93" s="592" t="s">
        <v>841</v>
      </c>
      <c r="G93" s="713" t="s">
        <v>1096</v>
      </c>
    </row>
    <row r="94" spans="1:7" s="6" customFormat="1" ht="12.75" x14ac:dyDescent="0.2">
      <c r="A94" s="758"/>
      <c r="B94" s="588" t="s">
        <v>435</v>
      </c>
      <c r="C94" s="588" t="s">
        <v>836</v>
      </c>
      <c r="D94" s="588" t="s">
        <v>837</v>
      </c>
      <c r="E94" s="588" t="s">
        <v>842</v>
      </c>
      <c r="F94" s="588" t="s">
        <v>843</v>
      </c>
      <c r="G94" s="714"/>
    </row>
    <row r="95" spans="1:7" s="6" customFormat="1" ht="12.75" x14ac:dyDescent="0.2">
      <c r="A95" s="758"/>
      <c r="B95" s="588"/>
      <c r="C95" s="588"/>
      <c r="D95" s="588"/>
      <c r="E95" s="588" t="s">
        <v>844</v>
      </c>
      <c r="F95" s="588" t="s">
        <v>845</v>
      </c>
      <c r="G95" s="714"/>
    </row>
    <row r="96" spans="1:7" s="6" customFormat="1" ht="12.75" x14ac:dyDescent="0.2">
      <c r="A96" s="759"/>
      <c r="B96" s="594" t="s">
        <v>97</v>
      </c>
      <c r="C96" s="594" t="s">
        <v>98</v>
      </c>
      <c r="D96" s="594" t="s">
        <v>165</v>
      </c>
      <c r="E96" s="594" t="s">
        <v>99</v>
      </c>
      <c r="F96" s="588" t="s">
        <v>100</v>
      </c>
      <c r="G96" s="594" t="s">
        <v>296</v>
      </c>
    </row>
    <row r="97" spans="1:7" s="6" customFormat="1" ht="12.75" x14ac:dyDescent="0.2">
      <c r="A97" s="519" t="s">
        <v>1007</v>
      </c>
      <c r="B97" s="137">
        <f>SUM(B98:B101)</f>
        <v>117289735.09999999</v>
      </c>
      <c r="C97" s="137">
        <f>SUM(C98:C101)</f>
        <v>110497825.70999999</v>
      </c>
      <c r="D97" s="137">
        <f>SUM(D98:D101)</f>
        <v>95448911.859999999</v>
      </c>
      <c r="E97" s="501">
        <f>B97-C97</f>
        <v>6791909.3900000006</v>
      </c>
      <c r="F97" s="137">
        <f>SUM(F98:F101)</f>
        <v>0</v>
      </c>
      <c r="G97" s="25">
        <f>SUM(F98:F101)</f>
        <v>0</v>
      </c>
    </row>
    <row r="98" spans="1:7" s="6" customFormat="1" ht="12.75" x14ac:dyDescent="0.2">
      <c r="A98" s="520" t="s">
        <v>1008</v>
      </c>
      <c r="B98" s="358">
        <v>117082443.91</v>
      </c>
      <c r="C98" s="28">
        <v>110290534.52</v>
      </c>
      <c r="D98" s="360">
        <v>95448911.859999999</v>
      </c>
      <c r="E98" s="8"/>
      <c r="F98" s="5"/>
      <c r="G98" s="546">
        <f>IF(B98&gt;C47,B98-C47,0)</f>
        <v>993115.59000000358</v>
      </c>
    </row>
    <row r="99" spans="1:7" s="6" customFormat="1" ht="12.75" x14ac:dyDescent="0.2">
      <c r="A99" s="520" t="s">
        <v>1009</v>
      </c>
      <c r="B99" s="358">
        <v>207291.19</v>
      </c>
      <c r="C99" s="28">
        <v>207291.19</v>
      </c>
      <c r="D99" s="360"/>
      <c r="E99" s="8"/>
      <c r="F99" s="5"/>
      <c r="G99" s="546">
        <f>IF(B99&gt;C51,B99-C51,0)</f>
        <v>0</v>
      </c>
    </row>
    <row r="100" spans="1:7" s="6" customFormat="1" ht="12.75" x14ac:dyDescent="0.2">
      <c r="A100" s="520" t="s">
        <v>1010</v>
      </c>
      <c r="B100" s="358"/>
      <c r="C100" s="28"/>
      <c r="D100" s="360"/>
      <c r="E100" s="8"/>
      <c r="F100" s="5">
        <v>0</v>
      </c>
      <c r="G100" s="546">
        <f>IF(B100&gt;C55,B100-C55,0)</f>
        <v>0</v>
      </c>
    </row>
    <row r="101" spans="1:7" s="6" customFormat="1" ht="12.75" x14ac:dyDescent="0.2">
      <c r="A101" s="520" t="s">
        <v>1011</v>
      </c>
      <c r="B101" s="358">
        <v>0</v>
      </c>
      <c r="C101" s="28">
        <v>0</v>
      </c>
      <c r="D101" s="360">
        <v>0</v>
      </c>
      <c r="E101" s="8"/>
      <c r="F101" s="5">
        <v>0</v>
      </c>
      <c r="G101" s="547">
        <f>IF(B101&gt;C59,B101-C59,0)</f>
        <v>0</v>
      </c>
    </row>
    <row r="102" spans="1:7" s="6" customFormat="1" ht="12.75" x14ac:dyDescent="0.2">
      <c r="A102" s="514" t="s">
        <v>1012</v>
      </c>
      <c r="B102" s="358">
        <f>C78</f>
        <v>101809370.21000001</v>
      </c>
      <c r="C102" s="358">
        <f>D78</f>
        <v>101809370.21000001</v>
      </c>
      <c r="D102" s="358">
        <f>E78</f>
        <v>86791551.889999986</v>
      </c>
      <c r="E102" s="358">
        <f>F78</f>
        <v>0</v>
      </c>
      <c r="F102" s="5">
        <f>ROUND(IF(F98*0.7&gt;E102,E102,F98*0.7),2)</f>
        <v>0</v>
      </c>
    </row>
    <row r="103" spans="1:7" s="6" customFormat="1" ht="12.75" customHeight="1" x14ac:dyDescent="0.2">
      <c r="A103" s="514" t="s">
        <v>1113</v>
      </c>
      <c r="B103" s="358"/>
      <c r="C103" s="28"/>
      <c r="D103" s="29"/>
      <c r="E103" s="8"/>
      <c r="F103" s="5"/>
    </row>
    <row r="104" spans="1:7" s="6" customFormat="1" ht="12.75" customHeight="1" x14ac:dyDescent="0.2">
      <c r="A104" s="514" t="s">
        <v>1114</v>
      </c>
      <c r="B104" s="37"/>
      <c r="C104" s="28"/>
      <c r="D104" s="29"/>
      <c r="E104" s="30"/>
      <c r="F104" s="21"/>
    </row>
    <row r="105" spans="1:7" s="6" customFormat="1" ht="12.75" x14ac:dyDescent="0.2">
      <c r="A105" s="14"/>
      <c r="B105" s="14"/>
      <c r="C105" s="34"/>
      <c r="D105" s="34"/>
      <c r="E105" s="34"/>
    </row>
    <row r="106" spans="1:7" s="6" customFormat="1" ht="12.75" customHeight="1" x14ac:dyDescent="0.2">
      <c r="A106" s="791" t="s">
        <v>846</v>
      </c>
      <c r="B106" s="592"/>
      <c r="C106" s="592"/>
      <c r="D106" s="592" t="s">
        <v>847</v>
      </c>
      <c r="E106" s="592"/>
    </row>
    <row r="107" spans="1:7" s="6" customFormat="1" ht="12.75" x14ac:dyDescent="0.2">
      <c r="A107" s="758"/>
      <c r="B107" s="588" t="s">
        <v>848</v>
      </c>
      <c r="C107" s="588" t="s">
        <v>849</v>
      </c>
      <c r="D107" s="588" t="s">
        <v>850</v>
      </c>
      <c r="E107" s="588" t="s">
        <v>851</v>
      </c>
    </row>
    <row r="108" spans="1:7" s="6" customFormat="1" ht="12.75" x14ac:dyDescent="0.2">
      <c r="A108" s="759"/>
      <c r="B108" s="594" t="s">
        <v>294</v>
      </c>
      <c r="C108" s="588" t="s">
        <v>295</v>
      </c>
      <c r="D108" s="588" t="s">
        <v>852</v>
      </c>
      <c r="E108" s="594" t="s">
        <v>318</v>
      </c>
    </row>
    <row r="109" spans="1:7" s="6" customFormat="1" ht="12.75" x14ac:dyDescent="0.2">
      <c r="A109" s="525" t="s">
        <v>1013</v>
      </c>
      <c r="B109" s="26">
        <f>ROUND((C46-C59)*0.7,2)</f>
        <v>81407633.659999996</v>
      </c>
      <c r="C109" s="501">
        <f>C102+E102</f>
        <v>101809370.21000001</v>
      </c>
      <c r="D109" s="137">
        <f>C102+E102-F102</f>
        <v>101809370.21000001</v>
      </c>
      <c r="E109" s="548">
        <f>IF((C46-C59)&gt;0,D109/(C46-C59)*100,0)</f>
        <v>87.542845732713431</v>
      </c>
    </row>
    <row r="110" spans="1:7" s="6" customFormat="1" ht="12.75" x14ac:dyDescent="0.2">
      <c r="A110" s="527" t="s">
        <v>1014</v>
      </c>
      <c r="B110" s="360">
        <f>ROUND(C55*0.5,2)</f>
        <v>0</v>
      </c>
      <c r="C110" s="502">
        <f>C103+E103</f>
        <v>0</v>
      </c>
      <c r="D110" s="358">
        <f>C103+E103-F103</f>
        <v>0</v>
      </c>
      <c r="E110" s="546">
        <f>IF(C55&gt;0,D110/C55*100,0)</f>
        <v>0</v>
      </c>
    </row>
    <row r="111" spans="1:7" s="6" customFormat="1" ht="12.75" customHeight="1" x14ac:dyDescent="0.2">
      <c r="A111" s="528" t="s">
        <v>1015</v>
      </c>
      <c r="B111" s="363">
        <f>ROUND(C55*0.15,2)</f>
        <v>0</v>
      </c>
      <c r="C111" s="503">
        <f>C104+E104</f>
        <v>0</v>
      </c>
      <c r="D111" s="37">
        <f>C104+E104-F104</f>
        <v>0</v>
      </c>
      <c r="E111" s="547">
        <f>IF(C55&gt;0,D111/C55*100,0)</f>
        <v>0</v>
      </c>
    </row>
    <row r="112" spans="1:7" s="6" customFormat="1" ht="12.75" x14ac:dyDescent="0.2">
      <c r="A112" s="364"/>
      <c r="B112" s="365"/>
      <c r="C112" s="363"/>
      <c r="D112" s="29"/>
      <c r="E112" s="11"/>
    </row>
    <row r="113" spans="1:9" s="6" customFormat="1" ht="12.75" x14ac:dyDescent="0.2">
      <c r="A113" s="791" t="s">
        <v>853</v>
      </c>
      <c r="B113" s="592" t="s">
        <v>854</v>
      </c>
      <c r="C113" s="592" t="s">
        <v>855</v>
      </c>
      <c r="D113" s="592" t="s">
        <v>1097</v>
      </c>
      <c r="E113" s="592" t="s">
        <v>1099</v>
      </c>
      <c r="F113" s="592"/>
    </row>
    <row r="114" spans="1:9" s="6" customFormat="1" ht="12.75" x14ac:dyDescent="0.2">
      <c r="A114" s="758"/>
      <c r="B114" s="588" t="s">
        <v>856</v>
      </c>
      <c r="C114" s="588" t="s">
        <v>857</v>
      </c>
      <c r="D114" s="588" t="s">
        <v>869</v>
      </c>
      <c r="E114" s="588" t="s">
        <v>1098</v>
      </c>
      <c r="F114" s="588" t="s">
        <v>859</v>
      </c>
    </row>
    <row r="115" spans="1:9" s="6" customFormat="1" ht="12.75" x14ac:dyDescent="0.2">
      <c r="A115" s="758"/>
      <c r="B115" s="588"/>
      <c r="C115" s="588"/>
      <c r="D115" s="588" t="s">
        <v>858</v>
      </c>
      <c r="E115" s="588" t="s">
        <v>856</v>
      </c>
      <c r="F115" s="588"/>
    </row>
    <row r="116" spans="1:9" s="6" customFormat="1" ht="12.75" x14ac:dyDescent="0.2">
      <c r="A116" s="759"/>
      <c r="B116" s="594" t="s">
        <v>729</v>
      </c>
      <c r="C116" s="594" t="s">
        <v>860</v>
      </c>
      <c r="D116" s="594" t="s">
        <v>733</v>
      </c>
      <c r="E116" s="594" t="s">
        <v>871</v>
      </c>
      <c r="F116" s="594" t="s">
        <v>872</v>
      </c>
    </row>
    <row r="117" spans="1:9" s="6" customFormat="1" ht="12.75" x14ac:dyDescent="0.2">
      <c r="A117" s="526" t="s">
        <v>1016</v>
      </c>
      <c r="B117" s="32">
        <f>ROUND(C46*0.1,2)</f>
        <v>11629661.949999999</v>
      </c>
      <c r="C117" s="32">
        <f>C46-C97-G97</f>
        <v>5798793.799999997</v>
      </c>
      <c r="D117" s="365">
        <f>IF(C117+F97-G97&gt;0,C117+F97-G97,0)</f>
        <v>5798793.799999997</v>
      </c>
      <c r="E117" s="13">
        <f>IF(D117-B117&gt;0,D117-B117,0)</f>
        <v>0</v>
      </c>
      <c r="F117" s="13">
        <f>IF(C46&gt;0,D117/C46*100,0)</f>
        <v>4.9862101103475123</v>
      </c>
    </row>
    <row r="118" spans="1:9" s="6" customFormat="1" ht="12.75" x14ac:dyDescent="0.2">
      <c r="A118" s="366"/>
      <c r="B118" s="26"/>
      <c r="C118" s="365"/>
      <c r="D118" s="360"/>
      <c r="E118" s="11"/>
    </row>
    <row r="119" spans="1:9" s="6" customFormat="1" ht="12.75" x14ac:dyDescent="0.2">
      <c r="A119" s="791" t="s">
        <v>861</v>
      </c>
      <c r="B119" s="592" t="s">
        <v>862</v>
      </c>
      <c r="C119" s="592" t="s">
        <v>855</v>
      </c>
      <c r="D119" s="592" t="s">
        <v>1104</v>
      </c>
      <c r="E119" s="592" t="s">
        <v>1104</v>
      </c>
      <c r="F119" s="592" t="s">
        <v>1107</v>
      </c>
      <c r="G119" s="592" t="s">
        <v>849</v>
      </c>
    </row>
    <row r="120" spans="1:9" s="6" customFormat="1" ht="12.75" x14ac:dyDescent="0.2">
      <c r="A120" s="758"/>
      <c r="B120" s="588" t="s">
        <v>863</v>
      </c>
      <c r="C120" s="588" t="s">
        <v>857</v>
      </c>
      <c r="D120" s="588" t="s">
        <v>1103</v>
      </c>
      <c r="E120" s="588" t="s">
        <v>1103</v>
      </c>
      <c r="F120" s="588" t="s">
        <v>1106</v>
      </c>
      <c r="G120" s="588" t="s">
        <v>1109</v>
      </c>
    </row>
    <row r="121" spans="1:9" s="6" customFormat="1" ht="12.75" x14ac:dyDescent="0.2">
      <c r="A121" s="758"/>
      <c r="B121" s="588" t="s">
        <v>867</v>
      </c>
      <c r="C121" s="588" t="s">
        <v>868</v>
      </c>
      <c r="D121" s="588" t="s">
        <v>864</v>
      </c>
      <c r="E121" s="588" t="s">
        <v>866</v>
      </c>
      <c r="F121" s="588" t="s">
        <v>1105</v>
      </c>
      <c r="G121" s="588" t="s">
        <v>1110</v>
      </c>
    </row>
    <row r="122" spans="1:9" s="6" customFormat="1" ht="12.75" x14ac:dyDescent="0.2">
      <c r="A122" s="758"/>
      <c r="B122" s="588" t="s">
        <v>870</v>
      </c>
      <c r="C122" s="588" t="s">
        <v>131</v>
      </c>
      <c r="D122" s="588" t="s">
        <v>865</v>
      </c>
      <c r="E122" s="588" t="s">
        <v>865</v>
      </c>
      <c r="F122" s="588" t="s">
        <v>868</v>
      </c>
      <c r="G122" s="588" t="s">
        <v>1111</v>
      </c>
    </row>
    <row r="123" spans="1:9" s="6" customFormat="1" ht="12.75" x14ac:dyDescent="0.2">
      <c r="A123" s="759"/>
      <c r="B123" s="594" t="s">
        <v>740</v>
      </c>
      <c r="C123" s="594" t="s">
        <v>742</v>
      </c>
      <c r="D123" s="594" t="s">
        <v>743</v>
      </c>
      <c r="E123" s="594" t="s">
        <v>1102</v>
      </c>
      <c r="F123" s="594" t="s">
        <v>1108</v>
      </c>
      <c r="G123" s="597" t="s">
        <v>753</v>
      </c>
    </row>
    <row r="124" spans="1:9" s="6" customFormat="1" ht="12.75" x14ac:dyDescent="0.2">
      <c r="A124" s="525" t="s">
        <v>1017</v>
      </c>
      <c r="B124" s="137">
        <f t="shared" ref="B124:G124" si="0">SUM(B125:B126)</f>
        <v>22230026.559999999</v>
      </c>
      <c r="C124" s="137">
        <f t="shared" si="0"/>
        <v>0</v>
      </c>
      <c r="D124" s="137">
        <f t="shared" si="0"/>
        <v>0</v>
      </c>
      <c r="E124" s="137">
        <f t="shared" si="0"/>
        <v>0</v>
      </c>
      <c r="F124" s="137">
        <f t="shared" si="0"/>
        <v>0</v>
      </c>
      <c r="G124" s="137">
        <f t="shared" si="0"/>
        <v>0</v>
      </c>
      <c r="H124" s="194"/>
      <c r="I124" s="194"/>
    </row>
    <row r="125" spans="1:9" s="6" customFormat="1" ht="12.75" x14ac:dyDescent="0.2">
      <c r="A125" s="359" t="s">
        <v>1018</v>
      </c>
      <c r="B125" s="358">
        <v>22058338.559999999</v>
      </c>
      <c r="C125" s="358"/>
      <c r="D125" s="358"/>
      <c r="E125" s="5">
        <f>H125+I125</f>
        <v>0</v>
      </c>
      <c r="F125" s="64">
        <f>C125-D125-E125</f>
        <v>0</v>
      </c>
      <c r="G125" s="64">
        <f>IF(B125&gt;0,IF(D125&gt;B125,B125,D125),IF(D125&gt;C125,C125,D125))</f>
        <v>0</v>
      </c>
      <c r="H125" s="194"/>
      <c r="I125" s="194"/>
    </row>
    <row r="126" spans="1:9" s="6" customFormat="1" ht="12.75" x14ac:dyDescent="0.2">
      <c r="A126" s="361" t="s">
        <v>1019</v>
      </c>
      <c r="B126" s="37">
        <v>171688</v>
      </c>
      <c r="C126" s="37"/>
      <c r="D126" s="37"/>
      <c r="E126" s="21">
        <f>H126+I126</f>
        <v>0</v>
      </c>
      <c r="F126" s="367">
        <f>C126-D126-E126</f>
        <v>0</v>
      </c>
      <c r="G126" s="367">
        <f>IF(B126&gt;0,IF(D126&gt;B126,B126,D126),IF(D126&gt;C126,C126,D126))</f>
        <v>0</v>
      </c>
      <c r="H126" s="194"/>
      <c r="I126" s="194"/>
    </row>
    <row r="127" spans="1:9" s="6" customFormat="1" ht="12.75" x14ac:dyDescent="0.2">
      <c r="A127" s="364"/>
      <c r="B127" s="28"/>
      <c r="C127" s="360"/>
      <c r="D127" s="29"/>
      <c r="E127" s="11"/>
    </row>
    <row r="128" spans="1:9" s="6" customFormat="1" ht="12.75" customHeight="1" x14ac:dyDescent="0.2">
      <c r="A128" s="809" t="s">
        <v>1033</v>
      </c>
      <c r="B128" s="592" t="s">
        <v>92</v>
      </c>
      <c r="C128" s="592" t="s">
        <v>95</v>
      </c>
      <c r="D128" s="592" t="s">
        <v>95</v>
      </c>
      <c r="E128" s="592" t="s">
        <v>95</v>
      </c>
      <c r="F128" s="592" t="s">
        <v>835</v>
      </c>
    </row>
    <row r="129" spans="1:6" s="6" customFormat="1" ht="12.75" x14ac:dyDescent="0.2">
      <c r="A129" s="810"/>
      <c r="B129" s="588" t="s">
        <v>70</v>
      </c>
      <c r="C129" s="588" t="s">
        <v>435</v>
      </c>
      <c r="D129" s="588" t="s">
        <v>836</v>
      </c>
      <c r="E129" s="588" t="s">
        <v>837</v>
      </c>
      <c r="F129" s="588" t="s">
        <v>838</v>
      </c>
    </row>
    <row r="130" spans="1:6" s="6" customFormat="1" ht="12.75" x14ac:dyDescent="0.2">
      <c r="A130" s="811"/>
      <c r="B130" s="594" t="s">
        <v>89</v>
      </c>
      <c r="C130" s="594" t="s">
        <v>97</v>
      </c>
      <c r="D130" s="594" t="s">
        <v>98</v>
      </c>
      <c r="E130" s="594" t="s">
        <v>165</v>
      </c>
      <c r="F130" s="594" t="s">
        <v>99</v>
      </c>
    </row>
    <row r="131" spans="1:6" s="6" customFormat="1" ht="12.75" x14ac:dyDescent="0.2">
      <c r="A131" s="521" t="s">
        <v>1020</v>
      </c>
      <c r="B131" s="25">
        <f>SUM(B132:B138)</f>
        <v>363726000</v>
      </c>
      <c r="C131" s="25">
        <f>SUM(C132:C138)</f>
        <v>274185287.36000001</v>
      </c>
      <c r="D131" s="25">
        <f>SUM(D132:D138)</f>
        <v>156799234.01000002</v>
      </c>
      <c r="E131" s="25">
        <f>SUM(E132:E138)</f>
        <v>126798495.95999999</v>
      </c>
      <c r="F131" s="25">
        <f>SUM(F132:F138)</f>
        <v>0</v>
      </c>
    </row>
    <row r="132" spans="1:6" s="6" customFormat="1" ht="12.75" x14ac:dyDescent="0.2">
      <c r="A132" s="347" t="s">
        <v>1021</v>
      </c>
      <c r="B132" s="28">
        <v>174276000</v>
      </c>
      <c r="C132" s="28">
        <v>126301982.98</v>
      </c>
      <c r="D132" s="28">
        <v>73543340.689999998</v>
      </c>
      <c r="E132" s="28">
        <v>66556944.310000002</v>
      </c>
      <c r="F132" s="358"/>
    </row>
    <row r="133" spans="1:6" s="6" customFormat="1" ht="12.75" x14ac:dyDescent="0.2">
      <c r="A133" s="347" t="s">
        <v>1022</v>
      </c>
      <c r="B133" s="28">
        <v>139657000</v>
      </c>
      <c r="C133" s="28">
        <v>99883954.060000002</v>
      </c>
      <c r="D133" s="28">
        <v>62401424.649999999</v>
      </c>
      <c r="E133" s="28">
        <v>41642279.060000002</v>
      </c>
      <c r="F133" s="358"/>
    </row>
    <row r="134" spans="1:6" s="6" customFormat="1" ht="12.75" x14ac:dyDescent="0.2">
      <c r="A134" s="347" t="s">
        <v>1023</v>
      </c>
      <c r="B134" s="28">
        <v>177000</v>
      </c>
      <c r="C134" s="28">
        <v>67027.710000000006</v>
      </c>
      <c r="D134" s="28">
        <v>67027.710000000006</v>
      </c>
      <c r="E134" s="28">
        <v>51325.82</v>
      </c>
      <c r="F134" s="358"/>
    </row>
    <row r="135" spans="1:6" s="6" customFormat="1" ht="12.75" x14ac:dyDescent="0.2">
      <c r="A135" s="347" t="s">
        <v>1024</v>
      </c>
      <c r="B135" s="28">
        <v>15348000</v>
      </c>
      <c r="C135" s="28">
        <v>14042516.58</v>
      </c>
      <c r="D135" s="28">
        <v>7578708.4900000002</v>
      </c>
      <c r="E135" s="28">
        <v>6948776.7699999996</v>
      </c>
      <c r="F135" s="358"/>
    </row>
    <row r="136" spans="1:6" s="6" customFormat="1" ht="12.75" x14ac:dyDescent="0.2">
      <c r="A136" s="347" t="s">
        <v>1025</v>
      </c>
      <c r="B136" s="28"/>
      <c r="C136" s="28"/>
      <c r="D136" s="28">
        <v>0</v>
      </c>
      <c r="E136" s="28">
        <v>0</v>
      </c>
      <c r="F136" s="358"/>
    </row>
    <row r="137" spans="1:6" s="6" customFormat="1" ht="12.75" x14ac:dyDescent="0.2">
      <c r="A137" s="522" t="s">
        <v>1026</v>
      </c>
      <c r="B137" s="28">
        <v>34268000</v>
      </c>
      <c r="C137" s="28">
        <v>33889806.030000001</v>
      </c>
      <c r="D137" s="28">
        <v>13208732.469999999</v>
      </c>
      <c r="E137" s="28">
        <v>11599170</v>
      </c>
      <c r="F137" s="358"/>
    </row>
    <row r="138" spans="1:6" s="6" customFormat="1" ht="12.75" x14ac:dyDescent="0.2">
      <c r="A138" s="523" t="s">
        <v>1027</v>
      </c>
      <c r="B138" s="362"/>
      <c r="C138" s="362"/>
      <c r="D138" s="362"/>
      <c r="E138" s="362"/>
      <c r="F138" s="37"/>
    </row>
    <row r="139" spans="1:6" s="6" customFormat="1" ht="12.75" x14ac:dyDescent="0.2">
      <c r="A139" s="524"/>
      <c r="B139" s="360"/>
      <c r="C139" s="360"/>
      <c r="D139" s="360"/>
      <c r="E139" s="360"/>
      <c r="F139" s="360"/>
    </row>
    <row r="140" spans="1:6" s="6" customFormat="1" ht="12.75" customHeight="1" x14ac:dyDescent="0.2">
      <c r="A140" s="705" t="s">
        <v>1032</v>
      </c>
      <c r="B140" s="592" t="s">
        <v>92</v>
      </c>
      <c r="C140" s="592" t="s">
        <v>95</v>
      </c>
      <c r="D140" s="592" t="s">
        <v>95</v>
      </c>
      <c r="E140" s="592" t="s">
        <v>95</v>
      </c>
      <c r="F140" s="592" t="s">
        <v>835</v>
      </c>
    </row>
    <row r="141" spans="1:6" s="6" customFormat="1" ht="12.75" x14ac:dyDescent="0.2">
      <c r="A141" s="753"/>
      <c r="B141" s="588" t="s">
        <v>70</v>
      </c>
      <c r="C141" s="588" t="s">
        <v>435</v>
      </c>
      <c r="D141" s="588" t="s">
        <v>836</v>
      </c>
      <c r="E141" s="588" t="s">
        <v>837</v>
      </c>
      <c r="F141" s="588" t="s">
        <v>838</v>
      </c>
    </row>
    <row r="142" spans="1:6" s="6" customFormat="1" ht="12.75" x14ac:dyDescent="0.2">
      <c r="A142" s="750"/>
      <c r="B142" s="594" t="s">
        <v>89</v>
      </c>
      <c r="C142" s="594" t="s">
        <v>97</v>
      </c>
      <c r="D142" s="594" t="s">
        <v>98</v>
      </c>
      <c r="E142" s="594" t="s">
        <v>165</v>
      </c>
      <c r="F142" s="594" t="s">
        <v>99</v>
      </c>
    </row>
    <row r="143" spans="1:6" s="6" customFormat="1" ht="12.75" x14ac:dyDescent="0.2">
      <c r="A143" s="521" t="s">
        <v>1034</v>
      </c>
      <c r="B143" s="25">
        <f>B144+B147</f>
        <v>594150291.19000006</v>
      </c>
      <c r="C143" s="25">
        <f>C144+C147</f>
        <v>391475022.46000004</v>
      </c>
      <c r="D143" s="25">
        <f>D144+D147</f>
        <v>267297059.72</v>
      </c>
      <c r="E143" s="25">
        <f>E144+E147</f>
        <v>222247407.81999999</v>
      </c>
      <c r="F143" s="25">
        <f>F144+F147</f>
        <v>0</v>
      </c>
    </row>
    <row r="144" spans="1:6" s="6" customFormat="1" ht="12.75" x14ac:dyDescent="0.2">
      <c r="A144" s="347" t="s">
        <v>1028</v>
      </c>
      <c r="B144" s="28">
        <f>SUM(B145:B146)</f>
        <v>256268000</v>
      </c>
      <c r="C144" s="28">
        <f>SUM(C145:C146)</f>
        <v>173463353.62</v>
      </c>
      <c r="D144" s="28">
        <f>SUM(D145:D146)</f>
        <v>114190880.94</v>
      </c>
      <c r="E144" s="28">
        <f>SUM(E145:E146)</f>
        <v>95302645.25</v>
      </c>
      <c r="F144" s="28">
        <f>SUM(F145:F146)</f>
        <v>0</v>
      </c>
    </row>
    <row r="145" spans="1:8" s="6" customFormat="1" ht="12.75" x14ac:dyDescent="0.2">
      <c r="A145" s="347" t="s">
        <v>1029</v>
      </c>
      <c r="B145" s="28"/>
      <c r="C145" s="28"/>
      <c r="D145" s="28"/>
      <c r="E145" s="28"/>
      <c r="F145" s="358"/>
    </row>
    <row r="146" spans="1:8" s="6" customFormat="1" ht="12.75" x14ac:dyDescent="0.2">
      <c r="A146" s="347" t="s">
        <v>1030</v>
      </c>
      <c r="B146" s="28">
        <v>256268000</v>
      </c>
      <c r="C146" s="28">
        <v>173463353.62</v>
      </c>
      <c r="D146" s="28">
        <v>114190880.94</v>
      </c>
      <c r="E146" s="28">
        <v>95302645.25</v>
      </c>
      <c r="F146" s="358"/>
    </row>
    <row r="147" spans="1:8" s="6" customFormat="1" ht="12.75" customHeight="1" x14ac:dyDescent="0.2">
      <c r="A147" s="515" t="s">
        <v>1031</v>
      </c>
      <c r="B147" s="362">
        <v>337882291.19</v>
      </c>
      <c r="C147" s="362">
        <v>218011668.84</v>
      </c>
      <c r="D147" s="362">
        <v>153106178.78</v>
      </c>
      <c r="E147" s="362">
        <v>126944762.56999999</v>
      </c>
      <c r="F147" s="37"/>
    </row>
    <row r="148" spans="1:8" s="6" customFormat="1" ht="12.75" x14ac:dyDescent="0.2">
      <c r="A148" s="24"/>
      <c r="B148" s="24"/>
      <c r="C148" s="24"/>
      <c r="D148" s="24"/>
      <c r="E148" s="24"/>
      <c r="F148" s="24"/>
      <c r="G148" s="18"/>
      <c r="H148" s="18"/>
    </row>
    <row r="149" spans="1:8" s="6" customFormat="1" ht="12.75" x14ac:dyDescent="0.2">
      <c r="A149" s="766" t="s">
        <v>873</v>
      </c>
      <c r="B149" s="802"/>
      <c r="C149" s="802"/>
      <c r="D149" s="802"/>
      <c r="E149" s="767"/>
      <c r="F149" s="599" t="s">
        <v>135</v>
      </c>
      <c r="G149" s="194"/>
    </row>
    <row r="150" spans="1:8" s="6" customFormat="1" ht="12.75" customHeight="1" x14ac:dyDescent="0.2">
      <c r="A150" s="803" t="s">
        <v>1035</v>
      </c>
      <c r="B150" s="804"/>
      <c r="C150" s="804"/>
      <c r="D150" s="804"/>
      <c r="E150" s="805"/>
      <c r="F150" s="541">
        <f>D131+F131</f>
        <v>156799234.01000002</v>
      </c>
      <c r="G150" s="403"/>
      <c r="H150" s="368"/>
    </row>
    <row r="151" spans="1:8" s="6" customFormat="1" ht="12.75" x14ac:dyDescent="0.2">
      <c r="A151" s="792" t="s">
        <v>1036</v>
      </c>
      <c r="B151" s="793"/>
      <c r="C151" s="793"/>
      <c r="D151" s="793"/>
      <c r="E151" s="794"/>
      <c r="F151" s="542">
        <f>C38</f>
        <v>88990972.519999996</v>
      </c>
      <c r="G151" s="403"/>
      <c r="H151" s="368"/>
    </row>
    <row r="152" spans="1:8" s="6" customFormat="1" ht="12.75" customHeight="1" x14ac:dyDescent="0.2">
      <c r="A152" s="792" t="s">
        <v>1037</v>
      </c>
      <c r="B152" s="793"/>
      <c r="C152" s="793"/>
      <c r="D152" s="793"/>
      <c r="E152" s="794"/>
      <c r="F152" s="539">
        <f>E117</f>
        <v>0</v>
      </c>
      <c r="G152" s="404"/>
      <c r="H152" s="369"/>
    </row>
    <row r="153" spans="1:8" s="6" customFormat="1" ht="12.75" customHeight="1" x14ac:dyDescent="0.2">
      <c r="A153" s="798" t="s">
        <v>1120</v>
      </c>
      <c r="B153" s="799"/>
      <c r="C153" s="799"/>
      <c r="D153" s="799"/>
      <c r="E153" s="800"/>
      <c r="F153" s="539">
        <f>G125</f>
        <v>0</v>
      </c>
      <c r="G153" s="404">
        <v>0</v>
      </c>
      <c r="H153" s="369"/>
    </row>
    <row r="154" spans="1:8" s="6" customFormat="1" ht="12.75" customHeight="1" x14ac:dyDescent="0.2">
      <c r="A154" s="482" t="s">
        <v>1038</v>
      </c>
      <c r="B154" s="483"/>
      <c r="C154" s="483"/>
      <c r="D154" s="483"/>
      <c r="E154" s="374"/>
      <c r="F154" s="539"/>
      <c r="G154" s="404"/>
      <c r="H154" s="369"/>
    </row>
    <row r="155" spans="1:8" s="6" customFormat="1" ht="12.75" customHeight="1" x14ac:dyDescent="0.2">
      <c r="A155" s="812" t="s">
        <v>1039</v>
      </c>
      <c r="B155" s="813"/>
      <c r="C155" s="813"/>
      <c r="D155" s="813"/>
      <c r="E155" s="814"/>
      <c r="F155" s="540">
        <f>E165+E166</f>
        <v>2641518.85</v>
      </c>
      <c r="G155" s="405"/>
      <c r="H155" s="370"/>
    </row>
    <row r="156" spans="1:8" s="6" customFormat="1" ht="12.75" x14ac:dyDescent="0.2">
      <c r="A156" s="795" t="s">
        <v>1040</v>
      </c>
      <c r="B156" s="796"/>
      <c r="C156" s="796"/>
      <c r="D156" s="796"/>
      <c r="E156" s="797"/>
      <c r="F156" s="540">
        <f>F150+F151-F152+F153-F154-F155</f>
        <v>243148687.68000004</v>
      </c>
      <c r="G156" s="194"/>
    </row>
    <row r="157" spans="1:8" s="45" customFormat="1" ht="12.75" x14ac:dyDescent="0.2">
      <c r="A157" s="44"/>
      <c r="B157" s="44"/>
      <c r="C157" s="44"/>
      <c r="D157" s="44"/>
    </row>
    <row r="158" spans="1:8" s="45" customFormat="1" ht="12.75" x14ac:dyDescent="0.2">
      <c r="A158" s="705" t="s">
        <v>874</v>
      </c>
      <c r="B158" s="592" t="s">
        <v>848</v>
      </c>
      <c r="C158" s="592" t="s">
        <v>849</v>
      </c>
      <c r="D158" s="592" t="s">
        <v>851</v>
      </c>
    </row>
    <row r="159" spans="1:8" s="45" customFormat="1" ht="12.75" x14ac:dyDescent="0.2">
      <c r="A159" s="750"/>
      <c r="B159" s="594" t="s">
        <v>755</v>
      </c>
      <c r="C159" s="594" t="s">
        <v>880</v>
      </c>
      <c r="D159" s="594" t="s">
        <v>881</v>
      </c>
    </row>
    <row r="160" spans="1:8" s="45" customFormat="1" ht="12.75" x14ac:dyDescent="0.2">
      <c r="A160" s="371" t="s">
        <v>1041</v>
      </c>
      <c r="B160" s="31">
        <f>ROUND(C36*0.25,2)</f>
        <v>210138450.38</v>
      </c>
      <c r="C160" s="31">
        <f>F156</f>
        <v>243148687.68000004</v>
      </c>
      <c r="D160" s="31">
        <f>IF(C36&gt;0,F156/C36*100,0)</f>
        <v>28.927201000139025</v>
      </c>
    </row>
    <row r="161" spans="1:9" s="45" customFormat="1" ht="12.75" x14ac:dyDescent="0.2">
      <c r="A161" s="372"/>
      <c r="B161" s="137"/>
      <c r="C161" s="137"/>
      <c r="D161" s="33"/>
    </row>
    <row r="162" spans="1:9" s="45" customFormat="1" ht="12.75" x14ac:dyDescent="0.2">
      <c r="A162" s="761" t="s">
        <v>1047</v>
      </c>
      <c r="B162" s="592" t="s">
        <v>875</v>
      </c>
      <c r="C162" s="592" t="s">
        <v>876</v>
      </c>
      <c r="D162" s="592" t="s">
        <v>877</v>
      </c>
      <c r="E162" s="592" t="s">
        <v>878</v>
      </c>
      <c r="F162" s="592" t="s">
        <v>879</v>
      </c>
    </row>
    <row r="163" spans="1:9" s="6" customFormat="1" ht="12.75" customHeight="1" x14ac:dyDescent="0.2">
      <c r="A163" s="765"/>
      <c r="B163" s="594" t="s">
        <v>882</v>
      </c>
      <c r="C163" s="594" t="s">
        <v>883</v>
      </c>
      <c r="D163" s="594" t="s">
        <v>885</v>
      </c>
      <c r="E163" s="594" t="s">
        <v>886</v>
      </c>
      <c r="F163" s="588" t="s">
        <v>1046</v>
      </c>
      <c r="G163" s="199"/>
    </row>
    <row r="164" spans="1:9" s="6" customFormat="1" ht="12.75" x14ac:dyDescent="0.2">
      <c r="A164" s="529" t="s">
        <v>1042</v>
      </c>
      <c r="B164" s="17">
        <f>SUM(B165:B167)</f>
        <v>60284230.510000005</v>
      </c>
      <c r="C164" s="17">
        <f>SUM(C165:C167)</f>
        <v>15479946.199999999</v>
      </c>
      <c r="D164" s="17">
        <f>SUM(D165:D167)</f>
        <v>57638878.329999998</v>
      </c>
      <c r="E164" s="545">
        <f>SUM(E165:E167)</f>
        <v>2641518.85</v>
      </c>
      <c r="F164" s="17">
        <f>B164-D164-E164</f>
        <v>3833.3300000070594</v>
      </c>
      <c r="G164" s="407"/>
      <c r="H164" s="407"/>
      <c r="I164" s="194"/>
    </row>
    <row r="165" spans="1:9" s="6" customFormat="1" ht="12.75" x14ac:dyDescent="0.2">
      <c r="A165" s="529" t="s">
        <v>1043</v>
      </c>
      <c r="B165" s="19">
        <v>34053661.770000003</v>
      </c>
      <c r="C165" s="19">
        <v>15479946.199999999</v>
      </c>
      <c r="D165" s="19">
        <v>31408309.59</v>
      </c>
      <c r="E165" s="16">
        <v>2641518.85</v>
      </c>
      <c r="F165" s="19">
        <f>B165-D165-E165</f>
        <v>3833.3300000033341</v>
      </c>
      <c r="G165" s="194"/>
      <c r="H165" s="194"/>
      <c r="I165" s="194"/>
    </row>
    <row r="166" spans="1:9" s="6" customFormat="1" ht="12.75" x14ac:dyDescent="0.2">
      <c r="A166" s="529" t="s">
        <v>1044</v>
      </c>
      <c r="B166" s="19">
        <v>25055918.68</v>
      </c>
      <c r="C166" s="16">
        <v>0</v>
      </c>
      <c r="D166" s="16">
        <v>25055918.68</v>
      </c>
      <c r="E166" s="16">
        <v>0</v>
      </c>
      <c r="F166" s="19">
        <f>B166-D166-E166</f>
        <v>0</v>
      </c>
      <c r="G166" s="194"/>
      <c r="H166" s="194"/>
      <c r="I166" s="194"/>
    </row>
    <row r="167" spans="1:9" s="6" customFormat="1" ht="12.75" x14ac:dyDescent="0.2">
      <c r="A167" s="373" t="s">
        <v>1045</v>
      </c>
      <c r="B167" s="41">
        <v>1174650.06</v>
      </c>
      <c r="C167" s="19">
        <v>0</v>
      </c>
      <c r="D167" s="19">
        <v>1174650.06</v>
      </c>
      <c r="E167" s="16">
        <v>0</v>
      </c>
      <c r="F167" s="41">
        <f>B167-D167-E167</f>
        <v>0</v>
      </c>
      <c r="G167" s="194"/>
      <c r="H167" s="194"/>
      <c r="I167" s="194"/>
    </row>
    <row r="168" spans="1:9" s="6" customFormat="1" ht="12.75" x14ac:dyDescent="0.2">
      <c r="A168" s="47"/>
      <c r="B168" s="35"/>
      <c r="C168" s="35"/>
      <c r="D168" s="35"/>
      <c r="E168" s="35"/>
    </row>
    <row r="169" spans="1:9" s="6" customFormat="1" ht="12.75" x14ac:dyDescent="0.2">
      <c r="A169" s="806" t="s">
        <v>286</v>
      </c>
      <c r="B169" s="807"/>
      <c r="C169" s="808"/>
    </row>
    <row r="170" spans="1:9" s="6" customFormat="1" ht="12.75" x14ac:dyDescent="0.2">
      <c r="A170" s="587"/>
      <c r="B170" s="591" t="s">
        <v>66</v>
      </c>
      <c r="C170" s="592" t="s">
        <v>68</v>
      </c>
    </row>
    <row r="171" spans="1:9" s="6" customFormat="1" ht="12.75" x14ac:dyDescent="0.2">
      <c r="A171" s="588" t="s">
        <v>446</v>
      </c>
      <c r="B171" s="593" t="s">
        <v>70</v>
      </c>
      <c r="C171" s="588" t="s">
        <v>817</v>
      </c>
    </row>
    <row r="172" spans="1:9" s="6" customFormat="1" ht="12.75" x14ac:dyDescent="0.2">
      <c r="A172" s="590"/>
      <c r="B172" s="588" t="s">
        <v>73</v>
      </c>
      <c r="C172" s="588" t="s">
        <v>74</v>
      </c>
    </row>
    <row r="173" spans="1:9" s="6" customFormat="1" ht="12.75" x14ac:dyDescent="0.2">
      <c r="A173" s="481" t="s">
        <v>1048</v>
      </c>
      <c r="B173" s="27">
        <f>B174+SUM(B180:B183)</f>
        <v>50717428.329999998</v>
      </c>
      <c r="C173" s="9">
        <f>C174+SUM(C180:C183)</f>
        <v>27532958.949999996</v>
      </c>
    </row>
    <row r="174" spans="1:9" s="6" customFormat="1" ht="12.75" x14ac:dyDescent="0.2">
      <c r="A174" s="483" t="s">
        <v>1049</v>
      </c>
      <c r="B174" s="8">
        <f>SUM(B175:B179)</f>
        <v>27033066</v>
      </c>
      <c r="C174" s="5">
        <f>SUM(C175:C179)</f>
        <v>15192593.799999997</v>
      </c>
    </row>
    <row r="175" spans="1:9" s="6" customFormat="1" ht="12.75" x14ac:dyDescent="0.2">
      <c r="A175" s="483" t="s">
        <v>1050</v>
      </c>
      <c r="B175" s="8">
        <v>18566000</v>
      </c>
      <c r="C175" s="5">
        <v>9859966.0199999996</v>
      </c>
    </row>
    <row r="176" spans="1:9" s="6" customFormat="1" ht="12.75" x14ac:dyDescent="0.2">
      <c r="A176" s="483" t="s">
        <v>1051</v>
      </c>
      <c r="B176" s="8"/>
      <c r="C176" s="5"/>
    </row>
    <row r="177" spans="1:6" s="6" customFormat="1" ht="12.75" x14ac:dyDescent="0.2">
      <c r="A177" s="483" t="s">
        <v>1052</v>
      </c>
      <c r="B177" s="8">
        <v>8328066</v>
      </c>
      <c r="C177" s="5">
        <v>5259244.22</v>
      </c>
    </row>
    <row r="178" spans="1:6" s="6" customFormat="1" ht="12.75" x14ac:dyDescent="0.2">
      <c r="A178" s="483" t="s">
        <v>1053</v>
      </c>
      <c r="B178" s="8">
        <v>133000</v>
      </c>
      <c r="C178" s="5">
        <v>66820.53</v>
      </c>
    </row>
    <row r="179" spans="1:6" s="6" customFormat="1" ht="12.75" x14ac:dyDescent="0.2">
      <c r="A179" s="483" t="s">
        <v>1054</v>
      </c>
      <c r="B179" s="8">
        <v>6000</v>
      </c>
      <c r="C179" s="5">
        <v>6563.03</v>
      </c>
    </row>
    <row r="180" spans="1:6" s="6" customFormat="1" ht="12.75" x14ac:dyDescent="0.2">
      <c r="A180" s="483" t="s">
        <v>1055</v>
      </c>
      <c r="B180" s="8">
        <v>23684362.329999998</v>
      </c>
      <c r="C180" s="5">
        <v>12340365.15</v>
      </c>
    </row>
    <row r="181" spans="1:6" s="6" customFormat="1" ht="12.75" x14ac:dyDescent="0.2">
      <c r="A181" s="530" t="s">
        <v>1056</v>
      </c>
      <c r="B181" s="8"/>
      <c r="C181" s="5"/>
    </row>
    <row r="182" spans="1:6" s="6" customFormat="1" ht="12.75" x14ac:dyDescent="0.2">
      <c r="A182" s="530" t="s">
        <v>1057</v>
      </c>
      <c r="B182" s="8"/>
      <c r="C182" s="5"/>
    </row>
    <row r="183" spans="1:6" s="6" customFormat="1" ht="12.75" x14ac:dyDescent="0.2">
      <c r="A183" s="531" t="s">
        <v>1058</v>
      </c>
      <c r="B183" s="543"/>
      <c r="C183" s="544"/>
      <c r="D183" s="38"/>
      <c r="E183" s="38"/>
    </row>
    <row r="184" spans="1:6" s="6" customFormat="1" ht="12.75" x14ac:dyDescent="0.2">
      <c r="A184" s="38"/>
      <c r="B184" s="38"/>
      <c r="C184" s="38"/>
      <c r="D184" s="38"/>
      <c r="E184" s="38"/>
    </row>
    <row r="185" spans="1:6" s="6" customFormat="1" ht="12.75" x14ac:dyDescent="0.2">
      <c r="A185" s="705" t="s">
        <v>1059</v>
      </c>
      <c r="B185" s="592" t="s">
        <v>92</v>
      </c>
      <c r="C185" s="592" t="s">
        <v>95</v>
      </c>
      <c r="D185" s="592" t="s">
        <v>95</v>
      </c>
      <c r="E185" s="592" t="s">
        <v>95</v>
      </c>
      <c r="F185" s="592" t="s">
        <v>835</v>
      </c>
    </row>
    <row r="186" spans="1:6" s="6" customFormat="1" ht="12.75" x14ac:dyDescent="0.2">
      <c r="A186" s="753"/>
      <c r="B186" s="588" t="s">
        <v>70</v>
      </c>
      <c r="C186" s="588" t="s">
        <v>435</v>
      </c>
      <c r="D186" s="588" t="s">
        <v>836</v>
      </c>
      <c r="E186" s="588" t="s">
        <v>837</v>
      </c>
      <c r="F186" s="588" t="s">
        <v>838</v>
      </c>
    </row>
    <row r="187" spans="1:6" s="6" customFormat="1" ht="12.75" x14ac:dyDescent="0.2">
      <c r="A187" s="750"/>
      <c r="B187" s="594" t="s">
        <v>89</v>
      </c>
      <c r="C187" s="594" t="s">
        <v>97</v>
      </c>
      <c r="D187" s="594" t="s">
        <v>98</v>
      </c>
      <c r="E187" s="594" t="s">
        <v>165</v>
      </c>
      <c r="F187" s="594" t="s">
        <v>99</v>
      </c>
    </row>
    <row r="188" spans="1:6" s="6" customFormat="1" ht="12.75" x14ac:dyDescent="0.2">
      <c r="A188" s="521" t="s">
        <v>1060</v>
      </c>
      <c r="B188" s="25">
        <f>SUM(B189:B196)</f>
        <v>133523759.75</v>
      </c>
      <c r="C188" s="25">
        <f>SUM(C189:C196)</f>
        <v>86621856.329999998</v>
      </c>
      <c r="D188" s="25">
        <f>SUM(D189:D196)</f>
        <v>51718528.659999996</v>
      </c>
      <c r="E188" s="25">
        <f>SUM(E189:E196)</f>
        <v>48630199.299999997</v>
      </c>
      <c r="F188" s="25">
        <f>SUM(F189:F196)</f>
        <v>0</v>
      </c>
    </row>
    <row r="189" spans="1:6" s="6" customFormat="1" ht="12.75" x14ac:dyDescent="0.2">
      <c r="A189" s="347" t="s">
        <v>1061</v>
      </c>
      <c r="B189" s="28">
        <v>3113184.31</v>
      </c>
      <c r="C189" s="28">
        <v>1923808.5299999998</v>
      </c>
      <c r="D189" s="28">
        <v>662305.42999999993</v>
      </c>
      <c r="E189" s="28">
        <v>532842.67999999993</v>
      </c>
      <c r="F189" s="358"/>
    </row>
    <row r="190" spans="1:6" s="6" customFormat="1" ht="12.75" x14ac:dyDescent="0.2">
      <c r="A190" s="347" t="s">
        <v>1062</v>
      </c>
      <c r="B190" s="28">
        <v>2706200</v>
      </c>
      <c r="C190" s="28">
        <v>1626958.58</v>
      </c>
      <c r="D190" s="28">
        <v>672187.46</v>
      </c>
      <c r="E190" s="28">
        <v>598227.11</v>
      </c>
      <c r="F190" s="358"/>
    </row>
    <row r="191" spans="1:6" s="6" customFormat="1" ht="12.75" x14ac:dyDescent="0.2">
      <c r="A191" s="347" t="s">
        <v>1063</v>
      </c>
      <c r="B191" s="28">
        <v>385000</v>
      </c>
      <c r="C191" s="28">
        <v>26377.279999999999</v>
      </c>
      <c r="D191" s="28">
        <v>25630.78</v>
      </c>
      <c r="E191" s="28">
        <v>24443.57</v>
      </c>
      <c r="F191" s="358"/>
    </row>
    <row r="192" spans="1:6" s="6" customFormat="1" ht="12.75" x14ac:dyDescent="0.2">
      <c r="A192" s="347" t="s">
        <v>1064</v>
      </c>
      <c r="B192" s="28">
        <v>666000</v>
      </c>
      <c r="C192" s="28">
        <v>299291.06</v>
      </c>
      <c r="D192" s="28">
        <v>299291.06</v>
      </c>
      <c r="E192" s="28">
        <v>290079.08</v>
      </c>
      <c r="F192" s="358"/>
    </row>
    <row r="193" spans="1:6" s="6" customFormat="1" ht="12.75" x14ac:dyDescent="0.2">
      <c r="A193" s="347" t="s">
        <v>1065</v>
      </c>
      <c r="B193" s="28">
        <v>64639900</v>
      </c>
      <c r="C193" s="28">
        <v>25631982.829999998</v>
      </c>
      <c r="D193" s="28">
        <v>20464231.27</v>
      </c>
      <c r="E193" s="28">
        <v>19691001.09</v>
      </c>
      <c r="F193" s="358"/>
    </row>
    <row r="194" spans="1:6" s="6" customFormat="1" ht="12.75" x14ac:dyDescent="0.2">
      <c r="A194" s="347" t="s">
        <v>1066</v>
      </c>
      <c r="B194" s="28"/>
      <c r="C194" s="28"/>
      <c r="D194" s="28"/>
      <c r="E194" s="28"/>
      <c r="F194" s="358"/>
    </row>
    <row r="195" spans="1:6" s="6" customFormat="1" ht="12.75" x14ac:dyDescent="0.2">
      <c r="A195" s="347" t="s">
        <v>1067</v>
      </c>
      <c r="B195" s="28">
        <v>0</v>
      </c>
      <c r="C195" s="28">
        <v>0</v>
      </c>
      <c r="D195" s="28">
        <v>0</v>
      </c>
      <c r="E195" s="28">
        <v>0</v>
      </c>
      <c r="F195" s="358"/>
    </row>
    <row r="196" spans="1:6" s="6" customFormat="1" ht="12.75" x14ac:dyDescent="0.2">
      <c r="A196" s="523" t="s">
        <v>1068</v>
      </c>
      <c r="B196" s="362">
        <v>62013475.439999998</v>
      </c>
      <c r="C196" s="362">
        <v>57113438.049999997</v>
      </c>
      <c r="D196" s="362">
        <v>29594882.659999996</v>
      </c>
      <c r="E196" s="362">
        <v>27493605.77</v>
      </c>
      <c r="F196" s="37"/>
    </row>
    <row r="197" spans="1:6" s="6" customFormat="1" ht="12.75" x14ac:dyDescent="0.2">
      <c r="A197" s="38"/>
      <c r="B197" s="38"/>
      <c r="C197" s="38"/>
      <c r="D197" s="38"/>
      <c r="E197" s="38"/>
    </row>
    <row r="198" spans="1:6" s="6" customFormat="1" ht="12.75" x14ac:dyDescent="0.2">
      <c r="A198" s="809" t="s">
        <v>884</v>
      </c>
      <c r="B198" s="592" t="s">
        <v>92</v>
      </c>
      <c r="C198" s="592" t="s">
        <v>95</v>
      </c>
      <c r="D198" s="592" t="s">
        <v>95</v>
      </c>
      <c r="E198" s="592" t="s">
        <v>95</v>
      </c>
      <c r="F198" s="592" t="s">
        <v>835</v>
      </c>
    </row>
    <row r="199" spans="1:6" s="6" customFormat="1" ht="12.75" x14ac:dyDescent="0.2">
      <c r="A199" s="810"/>
      <c r="B199" s="588" t="s">
        <v>70</v>
      </c>
      <c r="C199" s="588" t="s">
        <v>435</v>
      </c>
      <c r="D199" s="588" t="s">
        <v>836</v>
      </c>
      <c r="E199" s="588" t="s">
        <v>837</v>
      </c>
      <c r="F199" s="588" t="s">
        <v>838</v>
      </c>
    </row>
    <row r="200" spans="1:6" s="6" customFormat="1" ht="12.75" x14ac:dyDescent="0.2">
      <c r="A200" s="810"/>
      <c r="B200" s="594" t="s">
        <v>89</v>
      </c>
      <c r="C200" s="594" t="s">
        <v>97</v>
      </c>
      <c r="D200" s="594" t="s">
        <v>98</v>
      </c>
      <c r="E200" s="594" t="s">
        <v>165</v>
      </c>
      <c r="F200" s="594" t="s">
        <v>99</v>
      </c>
    </row>
    <row r="201" spans="1:6" s="6" customFormat="1" ht="12.75" x14ac:dyDescent="0.2">
      <c r="A201" s="532" t="s">
        <v>1069</v>
      </c>
      <c r="B201" s="137">
        <f>B202+B207</f>
        <v>727674050.94000006</v>
      </c>
      <c r="C201" s="137">
        <f>C202+C207</f>
        <v>478096878.78999996</v>
      </c>
      <c r="D201" s="137">
        <f>D202+D207</f>
        <v>319015588.38</v>
      </c>
      <c r="E201" s="137">
        <f>E202+E207</f>
        <v>270877607.12</v>
      </c>
      <c r="F201" s="137">
        <f>F202+F207</f>
        <v>0</v>
      </c>
    </row>
    <row r="202" spans="1:6" s="6" customFormat="1" ht="12.75" x14ac:dyDescent="0.2">
      <c r="A202" s="374" t="s">
        <v>1070</v>
      </c>
      <c r="B202" s="358">
        <f>SUM(B203:B206)</f>
        <v>670686128.61000001</v>
      </c>
      <c r="C202" s="358">
        <f>SUM(C203:C206)</f>
        <v>463235777.16999996</v>
      </c>
      <c r="D202" s="358">
        <f>SUM(D203:D206)</f>
        <v>315276526.76999998</v>
      </c>
      <c r="E202" s="358">
        <f>SUM(E203:E206)</f>
        <v>267564540.85999998</v>
      </c>
      <c r="F202" s="358">
        <f>SUM(F203:F206)</f>
        <v>0</v>
      </c>
    </row>
    <row r="203" spans="1:6" s="6" customFormat="1" ht="12.75" x14ac:dyDescent="0.2">
      <c r="A203" s="374" t="s">
        <v>1071</v>
      </c>
      <c r="B203" s="358">
        <v>297865691.19</v>
      </c>
      <c r="C203" s="28">
        <v>158056538.48999998</v>
      </c>
      <c r="D203" s="28">
        <v>158056538.48999998</v>
      </c>
      <c r="E203" s="28">
        <v>124629766.03999999</v>
      </c>
      <c r="F203" s="358"/>
    </row>
    <row r="204" spans="1:6" s="6" customFormat="1" ht="12.75" x14ac:dyDescent="0.2">
      <c r="A204" s="374" t="s">
        <v>1072</v>
      </c>
      <c r="B204" s="358">
        <v>200000</v>
      </c>
      <c r="C204" s="28">
        <v>113841.47</v>
      </c>
      <c r="D204" s="28">
        <v>113841.47</v>
      </c>
      <c r="E204" s="28">
        <v>113841.47</v>
      </c>
      <c r="F204" s="358"/>
    </row>
    <row r="205" spans="1:6" s="6" customFormat="1" ht="12.75" x14ac:dyDescent="0.2">
      <c r="A205" s="374" t="s">
        <v>1073</v>
      </c>
      <c r="B205" s="358">
        <v>68454960</v>
      </c>
      <c r="C205" s="28">
        <v>64763675.369999997</v>
      </c>
      <c r="D205" s="28">
        <v>37326946.770000003</v>
      </c>
      <c r="E205" s="28">
        <v>32631806.82</v>
      </c>
      <c r="F205" s="358"/>
    </row>
    <row r="206" spans="1:6" s="6" customFormat="1" ht="12.75" x14ac:dyDescent="0.2">
      <c r="A206" s="374" t="s">
        <v>1074</v>
      </c>
      <c r="B206" s="358">
        <v>304165477.42000002</v>
      </c>
      <c r="C206" s="28">
        <v>240301721.84</v>
      </c>
      <c r="D206" s="28">
        <v>119779200.04000001</v>
      </c>
      <c r="E206" s="28">
        <v>110189126.53</v>
      </c>
      <c r="F206" s="358"/>
    </row>
    <row r="207" spans="1:6" s="6" customFormat="1" ht="12.75" x14ac:dyDescent="0.2">
      <c r="A207" s="374" t="s">
        <v>1075</v>
      </c>
      <c r="B207" s="358">
        <f>SUM(B208:B209)</f>
        <v>56987922.329999998</v>
      </c>
      <c r="C207" s="358">
        <f>SUM(C208:C209)</f>
        <v>14861101.619999999</v>
      </c>
      <c r="D207" s="358">
        <f>SUM(D208:D209)</f>
        <v>3739061.61</v>
      </c>
      <c r="E207" s="358">
        <f>SUM(E208:E209)</f>
        <v>3313066.26</v>
      </c>
      <c r="F207" s="358">
        <f>SUM(F208:F209)</f>
        <v>0</v>
      </c>
    </row>
    <row r="208" spans="1:6" s="6" customFormat="1" ht="12.75" x14ac:dyDescent="0.2">
      <c r="A208" s="374" t="s">
        <v>1076</v>
      </c>
      <c r="B208" s="358">
        <v>10240</v>
      </c>
      <c r="C208" s="28">
        <v>8240</v>
      </c>
      <c r="D208" s="28">
        <v>0</v>
      </c>
      <c r="E208" s="28">
        <v>0</v>
      </c>
      <c r="F208" s="358"/>
    </row>
    <row r="209" spans="1:8" s="6" customFormat="1" ht="12.75" x14ac:dyDescent="0.2">
      <c r="A209" s="376" t="s">
        <v>1077</v>
      </c>
      <c r="B209" s="37">
        <v>56977682.329999998</v>
      </c>
      <c r="C209" s="362">
        <v>14852861.619999999</v>
      </c>
      <c r="D209" s="362">
        <v>3739061.61</v>
      </c>
      <c r="E209" s="362">
        <v>3313066.26</v>
      </c>
      <c r="F209" s="37"/>
    </row>
    <row r="210" spans="1:8" s="6" customFormat="1" ht="12.75" x14ac:dyDescent="0.2">
      <c r="A210" s="38"/>
      <c r="B210" s="38"/>
      <c r="C210" s="38"/>
      <c r="D210" s="38"/>
      <c r="E210" s="38"/>
    </row>
    <row r="211" spans="1:8" s="6" customFormat="1" ht="12.75" x14ac:dyDescent="0.2">
      <c r="A211" s="791" t="s">
        <v>1078</v>
      </c>
      <c r="B211" s="791" t="s">
        <v>122</v>
      </c>
      <c r="C211" s="595" t="s">
        <v>634</v>
      </c>
    </row>
    <row r="212" spans="1:8" s="6" customFormat="1" ht="12.75" x14ac:dyDescent="0.2">
      <c r="A212" s="758"/>
      <c r="B212" s="758"/>
      <c r="C212" s="596" t="s">
        <v>635</v>
      </c>
    </row>
    <row r="213" spans="1:8" s="6" customFormat="1" ht="12.75" x14ac:dyDescent="0.2">
      <c r="A213" s="759"/>
      <c r="B213" s="594" t="s">
        <v>1079</v>
      </c>
      <c r="C213" s="594" t="s">
        <v>1080</v>
      </c>
    </row>
    <row r="214" spans="1:8" s="6" customFormat="1" ht="12.75" x14ac:dyDescent="0.2">
      <c r="A214" s="377" t="s">
        <v>1112</v>
      </c>
      <c r="B214" s="17">
        <v>26230568.739999998</v>
      </c>
      <c r="C214" s="17">
        <v>9500381.0199999996</v>
      </c>
    </row>
    <row r="215" spans="1:8" s="6" customFormat="1" ht="12.75" x14ac:dyDescent="0.2">
      <c r="A215" s="368" t="s">
        <v>1081</v>
      </c>
      <c r="B215" s="19">
        <f>C46</f>
        <v>116296619.50999999</v>
      </c>
      <c r="C215" s="19">
        <f>C175</f>
        <v>9859966.0199999996</v>
      </c>
    </row>
    <row r="216" spans="1:8" s="6" customFormat="1" ht="12.75" x14ac:dyDescent="0.2">
      <c r="A216" s="368" t="s">
        <v>1082</v>
      </c>
      <c r="B216" s="19">
        <f>SUM(B217:B218)</f>
        <v>121679480.59999999</v>
      </c>
      <c r="C216" s="19">
        <f>SUM(C217:C218)</f>
        <v>13247565.33</v>
      </c>
    </row>
    <row r="217" spans="1:8" s="6" customFormat="1" ht="12.75" x14ac:dyDescent="0.2">
      <c r="A217" s="368" t="s">
        <v>1100</v>
      </c>
      <c r="B217" s="19">
        <v>95448911.859999999</v>
      </c>
      <c r="C217" s="19">
        <v>12368214.800000001</v>
      </c>
    </row>
    <row r="218" spans="1:8" s="6" customFormat="1" ht="12.75" x14ac:dyDescent="0.2">
      <c r="A218" s="368" t="s">
        <v>1101</v>
      </c>
      <c r="B218" s="19">
        <v>26230568.739999998</v>
      </c>
      <c r="C218" s="19">
        <v>879350.53</v>
      </c>
    </row>
    <row r="219" spans="1:8" s="6" customFormat="1" ht="12.75" x14ac:dyDescent="0.2">
      <c r="A219" s="368" t="s">
        <v>1083</v>
      </c>
      <c r="B219" s="19">
        <f>B214+B215-B216</f>
        <v>20847707.650000006</v>
      </c>
      <c r="C219" s="19">
        <f>C214+C215-C216</f>
        <v>6112781.709999999</v>
      </c>
    </row>
    <row r="220" spans="1:8" s="6" customFormat="1" ht="12.75" x14ac:dyDescent="0.2">
      <c r="A220" s="368" t="s">
        <v>1084</v>
      </c>
      <c r="B220" s="19"/>
      <c r="C220" s="19"/>
    </row>
    <row r="221" spans="1:8" s="6" customFormat="1" ht="12.75" x14ac:dyDescent="0.2">
      <c r="A221" s="368" t="s">
        <v>1085</v>
      </c>
      <c r="B221" s="19"/>
      <c r="C221" s="19"/>
    </row>
    <row r="222" spans="1:8" s="6" customFormat="1" ht="12.75" x14ac:dyDescent="0.2">
      <c r="A222" s="378" t="s">
        <v>1086</v>
      </c>
      <c r="B222" s="41">
        <f>B219+B220-B221</f>
        <v>20847707.650000006</v>
      </c>
      <c r="C222" s="41">
        <f>C219+C220-C221</f>
        <v>6112781.709999999</v>
      </c>
    </row>
    <row r="223" spans="1:8" s="6" customFormat="1" ht="12.75" x14ac:dyDescent="0.2">
      <c r="A223" s="474" t="s">
        <v>1172</v>
      </c>
    </row>
    <row r="224" spans="1:8" s="6" customFormat="1" ht="12.75" x14ac:dyDescent="0.2">
      <c r="A224" s="789" t="s">
        <v>1087</v>
      </c>
      <c r="B224" s="789"/>
      <c r="C224" s="789"/>
      <c r="D224" s="789"/>
      <c r="E224" s="789"/>
      <c r="F224" s="789"/>
      <c r="G224" s="379"/>
      <c r="H224" s="379"/>
    </row>
    <row r="225" spans="1:8" s="6" customFormat="1" ht="12.75" x14ac:dyDescent="0.2">
      <c r="A225" s="789" t="s">
        <v>887</v>
      </c>
      <c r="B225" s="789"/>
      <c r="C225" s="789"/>
      <c r="D225" s="789"/>
      <c r="E225" s="789"/>
      <c r="F225" s="789"/>
      <c r="G225" s="380"/>
      <c r="H225" s="380"/>
    </row>
    <row r="226" spans="1:8" s="6" customFormat="1" ht="22.5" customHeight="1" x14ac:dyDescent="0.2">
      <c r="A226" s="788" t="s">
        <v>888</v>
      </c>
      <c r="B226" s="788"/>
      <c r="C226" s="788"/>
      <c r="D226" s="788"/>
      <c r="E226" s="788"/>
      <c r="F226" s="788"/>
      <c r="G226" s="788"/>
      <c r="H226" s="381"/>
    </row>
    <row r="227" spans="1:8" s="6" customFormat="1" ht="12.75" x14ac:dyDescent="0.2">
      <c r="A227" s="533" t="s">
        <v>1088</v>
      </c>
      <c r="B227" s="382"/>
      <c r="C227" s="382"/>
      <c r="D227" s="382"/>
      <c r="E227" s="382"/>
      <c r="F227" s="382"/>
      <c r="G227" s="382"/>
      <c r="H227" s="382"/>
    </row>
    <row r="228" spans="1:8" s="6" customFormat="1" ht="12.75" x14ac:dyDescent="0.2">
      <c r="A228" s="534" t="s">
        <v>889</v>
      </c>
      <c r="B228" s="383"/>
      <c r="C228" s="383"/>
      <c r="D228" s="383"/>
      <c r="E228" s="383"/>
      <c r="F228" s="383"/>
      <c r="G228" s="383"/>
      <c r="H228" s="383"/>
    </row>
    <row r="229" spans="1:8" s="6" customFormat="1" ht="12.75" customHeight="1" x14ac:dyDescent="0.2">
      <c r="A229" s="534" t="s">
        <v>890</v>
      </c>
      <c r="B229" s="383"/>
      <c r="C229" s="383"/>
      <c r="D229" s="380"/>
      <c r="E229" s="380"/>
      <c r="F229" s="380"/>
      <c r="G229" s="380"/>
      <c r="H229" s="380"/>
    </row>
    <row r="230" spans="1:8" ht="26.25" customHeight="1" x14ac:dyDescent="0.2">
      <c r="A230" s="787" t="s">
        <v>1089</v>
      </c>
      <c r="B230" s="787"/>
      <c r="C230" s="787"/>
      <c r="D230" s="787"/>
      <c r="E230" s="787"/>
      <c r="F230" s="787"/>
      <c r="G230" s="787"/>
      <c r="H230" s="380"/>
    </row>
    <row r="231" spans="1:8" ht="12.75" x14ac:dyDescent="0.2">
      <c r="A231" s="534" t="s">
        <v>891</v>
      </c>
      <c r="B231" s="383"/>
      <c r="C231" s="383"/>
      <c r="D231" s="380"/>
      <c r="E231" s="380"/>
      <c r="F231" s="380"/>
      <c r="G231" s="380"/>
      <c r="H231" s="380"/>
    </row>
    <row r="232" spans="1:8" ht="11.25" customHeight="1" x14ac:dyDescent="0.2">
      <c r="A232" s="533" t="s">
        <v>1090</v>
      </c>
    </row>
    <row r="233" spans="1:8" ht="11.25" customHeight="1" x14ac:dyDescent="0.2">
      <c r="A233" s="533" t="s">
        <v>1091</v>
      </c>
    </row>
    <row r="234" spans="1:8" ht="11.25" customHeight="1" x14ac:dyDescent="0.2">
      <c r="A234" s="533"/>
    </row>
    <row r="235" spans="1:8" ht="11.25" customHeight="1" x14ac:dyDescent="0.2">
      <c r="A235" s="533"/>
    </row>
    <row r="236" spans="1:8" ht="11.25" customHeight="1" x14ac:dyDescent="0.2">
      <c r="A236" s="200"/>
    </row>
    <row r="237" spans="1:8" ht="11.25" customHeight="1" x14ac:dyDescent="0.2">
      <c r="A237" s="475" t="s">
        <v>1161</v>
      </c>
      <c r="B237" s="790" t="s">
        <v>1162</v>
      </c>
      <c r="C237" s="815"/>
      <c r="D237" s="815"/>
      <c r="E237" s="790" t="s">
        <v>1164</v>
      </c>
      <c r="F237" s="790"/>
      <c r="G237" s="790"/>
    </row>
    <row r="238" spans="1:8" ht="11.25" customHeight="1" x14ac:dyDescent="0.2">
      <c r="A238" s="476" t="s">
        <v>943</v>
      </c>
      <c r="B238" s="790" t="s">
        <v>1163</v>
      </c>
      <c r="C238" s="815"/>
      <c r="D238" s="815"/>
      <c r="E238" s="790" t="s">
        <v>1165</v>
      </c>
      <c r="F238" s="790"/>
      <c r="G238" s="790"/>
      <c r="H238" s="343"/>
    </row>
    <row r="239" spans="1:8" ht="11.25" customHeight="1" x14ac:dyDescent="0.2">
      <c r="G239" s="343"/>
      <c r="H239" s="343"/>
    </row>
  </sheetData>
  <mergeCells count="35">
    <mergeCell ref="E238:G238"/>
    <mergeCell ref="A42:C42"/>
    <mergeCell ref="A74:A76"/>
    <mergeCell ref="A93:A96"/>
    <mergeCell ref="A128:A130"/>
    <mergeCell ref="A169:C169"/>
    <mergeCell ref="A158:A159"/>
    <mergeCell ref="A162:A163"/>
    <mergeCell ref="A155:E155"/>
    <mergeCell ref="A113:A116"/>
    <mergeCell ref="B238:D238"/>
    <mergeCell ref="A185:A187"/>
    <mergeCell ref="A198:A200"/>
    <mergeCell ref="A211:A213"/>
    <mergeCell ref="B211:B212"/>
    <mergeCell ref="B237:D237"/>
    <mergeCell ref="A11:F11"/>
    <mergeCell ref="A13:F13"/>
    <mergeCell ref="A14:F14"/>
    <mergeCell ref="A149:E149"/>
    <mergeCell ref="A150:E150"/>
    <mergeCell ref="A17:C17"/>
    <mergeCell ref="E237:G237"/>
    <mergeCell ref="A106:A108"/>
    <mergeCell ref="A119:A123"/>
    <mergeCell ref="A152:E152"/>
    <mergeCell ref="A140:A142"/>
    <mergeCell ref="A156:E156"/>
    <mergeCell ref="A153:E153"/>
    <mergeCell ref="A151:E151"/>
    <mergeCell ref="G93:G95"/>
    <mergeCell ref="A230:G230"/>
    <mergeCell ref="A226:G226"/>
    <mergeCell ref="A225:F225"/>
    <mergeCell ref="A224:F224"/>
  </mergeCells>
  <printOptions horizontalCentered="1"/>
  <pageMargins left="0.78740157480314965" right="0.59055118110236227" top="0.78740157480314965" bottom="0.39370078740157483" header="0.51181102362204722" footer="0.51181102362204722"/>
  <pageSetup paperSize="9" scale="4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1BA7-903B-4938-B355-432E630C9BB1}">
  <sheetPr codeName="Plan2">
    <pageSetUpPr fitToPage="1"/>
  </sheetPr>
  <dimension ref="A1:K54"/>
  <sheetViews>
    <sheetView showGridLines="0" topLeftCell="A5" zoomScaleNormal="100" workbookViewId="0">
      <selection activeCell="A26" sqref="A26:D28"/>
    </sheetView>
  </sheetViews>
  <sheetFormatPr defaultColWidth="6.7109375" defaultRowHeight="11.25" customHeight="1" x14ac:dyDescent="0.2"/>
  <cols>
    <col min="1" max="1" width="52" style="6" customWidth="1"/>
    <col min="2" max="2" width="22.5703125" style="6" bestFit="1" customWidth="1"/>
    <col min="3" max="3" width="22" style="6" bestFit="1" customWidth="1"/>
    <col min="4" max="4" width="23" style="6" bestFit="1" customWidth="1"/>
    <col min="5" max="5" width="21.7109375" style="6" bestFit="1" customWidth="1"/>
    <col min="6" max="6" width="23.42578125" style="6" bestFit="1" customWidth="1"/>
    <col min="7" max="8" width="8.7109375" style="6" customWidth="1"/>
    <col min="9" max="9" width="14" style="6" customWidth="1"/>
    <col min="10" max="10" width="24.140625" style="6" customWidth="1"/>
    <col min="11" max="16384" width="6.7109375" style="6"/>
  </cols>
  <sheetData>
    <row r="1" spans="1:11" ht="12.75" x14ac:dyDescent="0.2"/>
    <row r="2" spans="1:11" ht="25.5" customHeight="1" x14ac:dyDescent="0.35">
      <c r="A2" s="477" t="s">
        <v>1156</v>
      </c>
    </row>
    <row r="3" spans="1:11" ht="15.75" customHeight="1" x14ac:dyDescent="0.25">
      <c r="A3" s="191" t="s">
        <v>1157</v>
      </c>
    </row>
    <row r="4" spans="1:11" ht="15.75" customHeight="1" x14ac:dyDescent="0.25">
      <c r="A4" s="191" t="s">
        <v>1158</v>
      </c>
    </row>
    <row r="5" spans="1:11" ht="15.75" customHeight="1" x14ac:dyDescent="0.25">
      <c r="A5" s="191" t="s">
        <v>1159</v>
      </c>
    </row>
    <row r="6" spans="1:11" ht="15.75" x14ac:dyDescent="0.2">
      <c r="A6" s="201" t="s">
        <v>306</v>
      </c>
      <c r="B6" s="201"/>
      <c r="C6" s="201"/>
      <c r="D6" s="201"/>
      <c r="E6" s="201"/>
      <c r="F6" s="201"/>
      <c r="G6" s="202"/>
      <c r="H6" s="202"/>
      <c r="I6" s="202"/>
      <c r="J6" s="202"/>
    </row>
    <row r="7" spans="1:11" ht="12.75" x14ac:dyDescent="0.2">
      <c r="A7" s="203"/>
      <c r="B7" s="203"/>
      <c r="C7" s="203"/>
      <c r="D7" s="203"/>
      <c r="E7" s="203"/>
      <c r="F7" s="203"/>
      <c r="G7" s="203"/>
      <c r="H7" s="203"/>
      <c r="I7" s="203"/>
      <c r="J7" s="203"/>
    </row>
    <row r="8" spans="1:11" s="191" customFormat="1" ht="15.75" customHeight="1" x14ac:dyDescent="0.25">
      <c r="A8" s="341" t="s">
        <v>1156</v>
      </c>
      <c r="B8" s="24"/>
      <c r="C8" s="24"/>
      <c r="D8" s="24"/>
      <c r="E8" s="24"/>
      <c r="F8" s="24"/>
      <c r="G8" s="24"/>
      <c r="H8" s="24"/>
      <c r="I8" s="24"/>
      <c r="J8" s="24"/>
      <c r="K8" s="204"/>
    </row>
    <row r="9" spans="1:11" ht="12.75" x14ac:dyDescent="0.2">
      <c r="A9" s="24" t="s">
        <v>63</v>
      </c>
      <c r="B9" s="24"/>
      <c r="C9" s="24"/>
      <c r="D9" s="24"/>
      <c r="E9" s="24"/>
      <c r="F9" s="24"/>
      <c r="G9" s="24"/>
      <c r="H9" s="24"/>
      <c r="I9" s="24"/>
      <c r="J9" s="24"/>
      <c r="K9" s="168"/>
    </row>
    <row r="10" spans="1:11" ht="25.5" x14ac:dyDescent="0.2">
      <c r="A10" s="205" t="s">
        <v>168</v>
      </c>
      <c r="B10" s="205"/>
      <c r="C10" s="205"/>
      <c r="D10" s="205"/>
      <c r="E10" s="205"/>
      <c r="F10" s="205"/>
      <c r="G10" s="205"/>
      <c r="H10" s="205"/>
      <c r="I10" s="205"/>
      <c r="J10" s="205"/>
      <c r="K10" s="168"/>
    </row>
    <row r="11" spans="1:11" ht="12.75" x14ac:dyDescent="0.2">
      <c r="A11" s="816" t="s">
        <v>65</v>
      </c>
      <c r="B11" s="816"/>
      <c r="C11" s="816"/>
      <c r="D11" s="816"/>
      <c r="E11" s="816"/>
      <c r="F11" s="816"/>
      <c r="G11" s="816"/>
      <c r="H11" s="816"/>
      <c r="I11" s="816"/>
      <c r="J11" s="816"/>
      <c r="K11" s="168"/>
    </row>
    <row r="12" spans="1:11" ht="12.75" customHeight="1" x14ac:dyDescent="0.2">
      <c r="A12" s="1" t="s">
        <v>1160</v>
      </c>
      <c r="B12" s="206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38"/>
      <c r="D12" s="38"/>
      <c r="E12" s="38"/>
      <c r="F12" s="38"/>
      <c r="G12" s="38"/>
      <c r="H12" s="38"/>
      <c r="I12" s="38"/>
      <c r="J12" s="38"/>
      <c r="K12" s="168"/>
    </row>
    <row r="13" spans="1:11" ht="12.75" hidden="1" x14ac:dyDescent="0.2">
      <c r="A13" s="816"/>
      <c r="B13" s="816"/>
      <c r="C13" s="816"/>
      <c r="D13" s="816"/>
      <c r="E13" s="816"/>
      <c r="F13" s="816"/>
      <c r="G13" s="816"/>
      <c r="H13" s="816"/>
      <c r="I13" s="816"/>
      <c r="J13" s="816"/>
      <c r="K13" s="168"/>
    </row>
    <row r="14" spans="1:11" ht="12.75" hidden="1" x14ac:dyDescent="0.2">
      <c r="A14" s="816"/>
      <c r="B14" s="816"/>
      <c r="C14" s="816"/>
      <c r="D14" s="816"/>
      <c r="E14" s="816"/>
      <c r="F14" s="816"/>
      <c r="G14" s="816"/>
      <c r="H14" s="816"/>
      <c r="I14" s="816"/>
      <c r="J14" s="816"/>
      <c r="K14" s="168"/>
    </row>
    <row r="15" spans="1:11" ht="12.7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168"/>
    </row>
    <row r="16" spans="1:11" ht="12.75" x14ac:dyDescent="0.2">
      <c r="A16" s="203"/>
      <c r="B16" s="818"/>
      <c r="C16" s="818"/>
      <c r="D16" s="203"/>
      <c r="E16" s="203"/>
      <c r="F16" s="818"/>
      <c r="G16" s="818"/>
      <c r="H16" s="818"/>
      <c r="I16" s="818"/>
      <c r="J16" s="203"/>
      <c r="K16" s="168"/>
    </row>
    <row r="17" spans="1:9" ht="12.75" x14ac:dyDescent="0.2">
      <c r="A17" s="24" t="s">
        <v>307</v>
      </c>
      <c r="B17" s="203"/>
      <c r="C17" s="203"/>
      <c r="D17" s="203" t="s">
        <v>326</v>
      </c>
      <c r="E17" s="168"/>
    </row>
    <row r="18" spans="1:9" ht="14.25" customHeight="1" x14ac:dyDescent="0.2">
      <c r="A18" s="819" t="s">
        <v>68</v>
      </c>
      <c r="B18" s="601" t="s">
        <v>172</v>
      </c>
      <c r="C18" s="602" t="s">
        <v>67</v>
      </c>
      <c r="D18" s="603" t="s">
        <v>470</v>
      </c>
      <c r="E18" s="817"/>
    </row>
    <row r="19" spans="1:9" ht="12.75" customHeight="1" x14ac:dyDescent="0.2">
      <c r="A19" s="819"/>
      <c r="B19" s="604" t="s">
        <v>73</v>
      </c>
      <c r="C19" s="605" t="s">
        <v>74</v>
      </c>
      <c r="D19" s="606" t="s">
        <v>287</v>
      </c>
      <c r="E19" s="817"/>
    </row>
    <row r="20" spans="1:9" ht="12.75" x14ac:dyDescent="0.2">
      <c r="A20" s="165" t="s">
        <v>471</v>
      </c>
      <c r="B20" s="207"/>
      <c r="C20" s="208"/>
      <c r="D20" s="209"/>
    </row>
    <row r="21" spans="1:9" ht="12.75" x14ac:dyDescent="0.2">
      <c r="A21" s="458"/>
      <c r="B21" s="459"/>
      <c r="C21" s="459"/>
      <c r="D21" s="459"/>
    </row>
    <row r="22" spans="1:9" ht="12.75" hidden="1" x14ac:dyDescent="0.2">
      <c r="A22" s="458"/>
      <c r="B22" s="459"/>
      <c r="C22" s="459"/>
      <c r="D22" s="459"/>
    </row>
    <row r="23" spans="1:9" ht="12.75" hidden="1" x14ac:dyDescent="0.2">
      <c r="A23" s="458"/>
      <c r="B23" s="459"/>
      <c r="C23" s="459"/>
      <c r="D23" s="459"/>
    </row>
    <row r="24" spans="1:9" ht="12.75" hidden="1" x14ac:dyDescent="0.2">
      <c r="A24" s="458"/>
      <c r="B24" s="459"/>
      <c r="C24" s="459"/>
      <c r="D24" s="459"/>
    </row>
    <row r="25" spans="1:9" ht="12.75" hidden="1" x14ac:dyDescent="0.2">
      <c r="A25" s="203"/>
      <c r="B25" s="203"/>
      <c r="C25" s="203"/>
      <c r="D25" s="203"/>
      <c r="E25" s="203"/>
      <c r="F25" s="203"/>
      <c r="G25" s="203"/>
      <c r="H25" s="203"/>
      <c r="I25" s="168"/>
    </row>
    <row r="26" spans="1:9" ht="12.75" customHeight="1" x14ac:dyDescent="0.2">
      <c r="A26" s="607"/>
      <c r="B26" s="608" t="s">
        <v>433</v>
      </c>
      <c r="C26" s="608" t="s">
        <v>434</v>
      </c>
      <c r="D26" s="608" t="s">
        <v>308</v>
      </c>
    </row>
    <row r="27" spans="1:9" ht="12.75" x14ac:dyDescent="0.2">
      <c r="A27" s="609" t="s">
        <v>95</v>
      </c>
      <c r="B27" s="610" t="s">
        <v>70</v>
      </c>
      <c r="C27" s="610" t="s">
        <v>435</v>
      </c>
      <c r="D27" s="610"/>
    </row>
    <row r="28" spans="1:9" ht="12.75" x14ac:dyDescent="0.2">
      <c r="A28" s="611"/>
      <c r="B28" s="612" t="s">
        <v>97</v>
      </c>
      <c r="C28" s="605" t="s">
        <v>98</v>
      </c>
      <c r="D28" s="612" t="s">
        <v>436</v>
      </c>
    </row>
    <row r="29" spans="1:9" ht="12.75" x14ac:dyDescent="0.2">
      <c r="A29" s="165" t="s">
        <v>101</v>
      </c>
      <c r="B29" s="210"/>
      <c r="C29" s="211"/>
      <c r="D29" s="210"/>
    </row>
    <row r="30" spans="1:9" ht="12.75" x14ac:dyDescent="0.2">
      <c r="A30" s="165" t="s">
        <v>174</v>
      </c>
      <c r="B30" s="210"/>
      <c r="C30" s="211"/>
      <c r="D30" s="210"/>
    </row>
    <row r="31" spans="1:9" ht="12.75" x14ac:dyDescent="0.2">
      <c r="A31" s="165" t="s">
        <v>175</v>
      </c>
      <c r="B31" s="210"/>
      <c r="C31" s="211"/>
      <c r="D31" s="210"/>
    </row>
    <row r="32" spans="1:9" ht="12.75" x14ac:dyDescent="0.2">
      <c r="A32" s="165" t="s">
        <v>176</v>
      </c>
      <c r="B32" s="210"/>
      <c r="C32" s="211"/>
      <c r="D32" s="210"/>
    </row>
    <row r="33" spans="1:11" ht="12.75" x14ac:dyDescent="0.2">
      <c r="A33" s="165" t="s">
        <v>289</v>
      </c>
      <c r="B33" s="210"/>
      <c r="C33" s="211"/>
      <c r="D33" s="210"/>
    </row>
    <row r="34" spans="1:11" ht="12" customHeight="1" x14ac:dyDescent="0.2">
      <c r="A34" s="165" t="s">
        <v>636</v>
      </c>
      <c r="B34" s="211"/>
      <c r="C34" s="211"/>
      <c r="D34" s="210"/>
    </row>
    <row r="35" spans="1:11" ht="12.75" x14ac:dyDescent="0.2">
      <c r="A35" s="165" t="s">
        <v>169</v>
      </c>
      <c r="B35" s="210"/>
      <c r="C35" s="210"/>
      <c r="D35" s="210"/>
    </row>
    <row r="36" spans="1:11" ht="12.75" hidden="1" x14ac:dyDescent="0.2">
      <c r="A36" s="460"/>
      <c r="B36" s="461"/>
      <c r="C36" s="461"/>
      <c r="D36" s="462"/>
    </row>
    <row r="37" spans="1:11" ht="12.75" hidden="1" x14ac:dyDescent="0.2">
      <c r="A37" s="460"/>
      <c r="B37" s="461"/>
      <c r="C37" s="461"/>
      <c r="D37" s="462"/>
    </row>
    <row r="38" spans="1:11" ht="12.75" hidden="1" x14ac:dyDescent="0.2">
      <c r="A38" s="460"/>
      <c r="B38" s="461"/>
      <c r="C38" s="461"/>
      <c r="D38" s="462"/>
    </row>
    <row r="39" spans="1:11" ht="12.75" hidden="1" x14ac:dyDescent="0.2">
      <c r="A39" s="460"/>
      <c r="B39" s="461"/>
      <c r="C39" s="461"/>
      <c r="D39" s="462"/>
    </row>
    <row r="40" spans="1:11" ht="12.75" hidden="1" x14ac:dyDescent="0.2">
      <c r="A40" s="460"/>
      <c r="B40" s="461"/>
      <c r="C40" s="461"/>
      <c r="D40" s="462"/>
    </row>
    <row r="41" spans="1:11" ht="12.75" hidden="1" x14ac:dyDescent="0.2">
      <c r="A41" s="460"/>
      <c r="B41" s="461"/>
      <c r="C41" s="461"/>
      <c r="D41" s="462"/>
    </row>
    <row r="42" spans="1:11" ht="12.75" hidden="1" x14ac:dyDescent="0.2">
      <c r="A42" s="460"/>
      <c r="B42" s="461"/>
      <c r="C42" s="461"/>
      <c r="D42" s="462"/>
    </row>
    <row r="43" spans="1:11" ht="12.75" x14ac:dyDescent="0.2">
      <c r="A43" s="212" t="s">
        <v>290</v>
      </c>
      <c r="B43" s="48" t="s">
        <v>935</v>
      </c>
      <c r="C43" s="48" t="s">
        <v>495</v>
      </c>
      <c r="D43" s="46" t="s">
        <v>649</v>
      </c>
    </row>
    <row r="44" spans="1:11" ht="12.75" x14ac:dyDescent="0.2">
      <c r="A44" s="213" t="s">
        <v>291</v>
      </c>
      <c r="B44" s="3"/>
      <c r="C44" s="3"/>
      <c r="D44" s="4"/>
      <c r="E44" s="66"/>
    </row>
    <row r="45" spans="1:11" ht="12.75" customHeight="1" x14ac:dyDescent="0.2">
      <c r="A45" s="820" t="s">
        <v>1173</v>
      </c>
      <c r="B45" s="821"/>
      <c r="C45" s="821"/>
      <c r="D45" s="821"/>
      <c r="E45" s="816"/>
      <c r="F45" s="816"/>
      <c r="G45" s="24"/>
      <c r="H45" s="24"/>
      <c r="I45" s="24"/>
      <c r="J45" s="24"/>
      <c r="K45" s="168"/>
    </row>
    <row r="46" spans="1:11" ht="12.75" x14ac:dyDescent="0.2">
      <c r="A46" s="824" t="s">
        <v>292</v>
      </c>
      <c r="B46" s="824"/>
      <c r="C46" s="824"/>
      <c r="D46" s="824"/>
      <c r="E46" s="824"/>
      <c r="F46" s="824"/>
      <c r="G46" s="38"/>
      <c r="H46" s="38"/>
      <c r="I46" s="38"/>
      <c r="J46" s="38"/>
      <c r="K46" s="817"/>
    </row>
    <row r="47" spans="1:11" ht="15.75" customHeight="1" x14ac:dyDescent="0.2">
      <c r="A47" s="825" t="s">
        <v>472</v>
      </c>
      <c r="B47" s="825"/>
      <c r="C47" s="825"/>
      <c r="D47" s="825"/>
      <c r="E47" s="825"/>
      <c r="F47" s="825"/>
      <c r="G47" s="214"/>
      <c r="H47" s="214"/>
      <c r="I47" s="214"/>
      <c r="J47" s="214"/>
      <c r="K47" s="817"/>
    </row>
    <row r="48" spans="1:11" ht="15.75" x14ac:dyDescent="0.2">
      <c r="A48" s="214"/>
      <c r="B48" s="214"/>
      <c r="C48" s="214"/>
      <c r="D48" s="214"/>
      <c r="E48" s="214"/>
      <c r="F48" s="214"/>
      <c r="G48" s="214"/>
      <c r="H48" s="214"/>
      <c r="I48" s="214"/>
      <c r="J48" s="214"/>
      <c r="K48" s="817"/>
    </row>
    <row r="49" spans="1:11" ht="12.7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817"/>
    </row>
    <row r="50" spans="1:11" ht="12.7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817"/>
    </row>
    <row r="51" spans="1:11" ht="12.75" x14ac:dyDescent="0.2">
      <c r="A51" s="474" t="s">
        <v>1161</v>
      </c>
      <c r="B51" s="822" t="s">
        <v>1162</v>
      </c>
      <c r="C51" s="823"/>
      <c r="D51" s="822" t="s">
        <v>1164</v>
      </c>
      <c r="E51" s="823"/>
    </row>
    <row r="52" spans="1:11" ht="12.75" x14ac:dyDescent="0.2">
      <c r="A52" s="474" t="s">
        <v>943</v>
      </c>
      <c r="B52" s="822" t="s">
        <v>1163</v>
      </c>
      <c r="C52" s="823"/>
      <c r="D52" s="822" t="s">
        <v>1165</v>
      </c>
      <c r="E52" s="823"/>
    </row>
    <row r="53" spans="1:11" ht="12.75" x14ac:dyDescent="0.2">
      <c r="A53" s="44"/>
      <c r="B53" s="44"/>
      <c r="C53" s="40"/>
      <c r="D53" s="40"/>
      <c r="E53" s="174"/>
      <c r="F53" s="174"/>
    </row>
    <row r="54" spans="1:11" ht="11.25" customHeight="1" x14ac:dyDescent="0.2">
      <c r="A54" s="45"/>
      <c r="B54" s="45"/>
      <c r="C54" s="40"/>
      <c r="D54" s="40"/>
      <c r="E54" s="174"/>
      <c r="F54" s="174"/>
    </row>
  </sheetData>
  <mergeCells count="16">
    <mergeCell ref="D51:E51"/>
    <mergeCell ref="D52:E52"/>
    <mergeCell ref="A46:F46"/>
    <mergeCell ref="A47:F47"/>
    <mergeCell ref="B51:C51"/>
    <mergeCell ref="B52:C52"/>
    <mergeCell ref="A11:J11"/>
    <mergeCell ref="K48:K50"/>
    <mergeCell ref="K46:K47"/>
    <mergeCell ref="A13:J13"/>
    <mergeCell ref="A14:J14"/>
    <mergeCell ref="E18:E19"/>
    <mergeCell ref="B16:C16"/>
    <mergeCell ref="F16:I16"/>
    <mergeCell ref="A18:A19"/>
    <mergeCell ref="A45:F45"/>
  </mergeCells>
  <printOptions horizontalCentered="1"/>
  <pageMargins left="0.59055118110236227" right="0.47244094488188981" top="0.59055118110236227" bottom="0.39370078740157483" header="0" footer="0.19685039370078741"/>
  <pageSetup paperSize="9" scale="91" orientation="landscape" r:id="rId1"/>
  <headerFooter alignWithMargins="0"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47763-1BDE-407C-AF68-B342F2DBFF27}">
  <sheetPr codeName="Plan20"/>
  <dimension ref="A1:M186"/>
  <sheetViews>
    <sheetView showGridLines="0" topLeftCell="A116" zoomScale="85" zoomScaleNormal="85" workbookViewId="0">
      <selection activeCell="A20" sqref="A20"/>
    </sheetView>
  </sheetViews>
  <sheetFormatPr defaultColWidth="7.85546875" defaultRowHeight="11.25" customHeight="1" x14ac:dyDescent="0.2"/>
  <cols>
    <col min="1" max="1" width="24.5703125" style="1" customWidth="1"/>
    <col min="2" max="5" width="28.7109375" style="1" customWidth="1"/>
    <col min="6" max="6" width="12.5703125" style="1" customWidth="1"/>
    <col min="7" max="7" width="10.140625" style="1" customWidth="1"/>
    <col min="8" max="8" width="16.140625" style="1" customWidth="1"/>
    <col min="9" max="9" width="8.42578125" style="1" customWidth="1"/>
    <col min="10" max="10" width="24" style="1" customWidth="1"/>
    <col min="11" max="16384" width="7.85546875" style="1"/>
  </cols>
  <sheetData>
    <row r="1" spans="1:10" s="49" customFormat="1" ht="12.75" x14ac:dyDescent="0.2"/>
    <row r="2" spans="1:10" s="49" customFormat="1" ht="25.5" customHeight="1" x14ac:dyDescent="0.35">
      <c r="A2" s="469" t="s">
        <v>1156</v>
      </c>
    </row>
    <row r="3" spans="1:10" s="49" customFormat="1" ht="15.75" customHeight="1" x14ac:dyDescent="0.25">
      <c r="A3" s="180" t="s">
        <v>1157</v>
      </c>
    </row>
    <row r="4" spans="1:10" s="49" customFormat="1" ht="15.75" customHeight="1" x14ac:dyDescent="0.25">
      <c r="A4" s="180" t="s">
        <v>1158</v>
      </c>
    </row>
    <row r="5" spans="1:10" s="49" customFormat="1" ht="15.75" customHeight="1" x14ac:dyDescent="0.25">
      <c r="A5" s="180" t="s">
        <v>1159</v>
      </c>
    </row>
    <row r="6" spans="1:10" s="49" customFormat="1" ht="15.75" x14ac:dyDescent="0.25">
      <c r="A6" s="50" t="s">
        <v>311</v>
      </c>
      <c r="B6" s="215"/>
      <c r="C6" s="215"/>
      <c r="D6" s="1"/>
      <c r="E6" s="1"/>
      <c r="F6" s="1"/>
      <c r="G6" s="1"/>
      <c r="H6" s="1"/>
      <c r="I6" s="1"/>
      <c r="J6" s="1"/>
    </row>
    <row r="7" spans="1:10" s="49" customFormat="1" ht="12.75" x14ac:dyDescent="0.2"/>
    <row r="8" spans="1:10" ht="12.75" x14ac:dyDescent="0.2">
      <c r="A8" s="341" t="s">
        <v>1156</v>
      </c>
      <c r="B8" s="52"/>
      <c r="C8" s="52"/>
      <c r="D8" s="52"/>
      <c r="E8" s="52"/>
      <c r="F8" s="52"/>
      <c r="G8" s="52"/>
      <c r="H8" s="52"/>
      <c r="I8" s="52"/>
      <c r="J8" s="52"/>
    </row>
    <row r="9" spans="1:10" ht="12.75" x14ac:dyDescent="0.2">
      <c r="A9" s="52" t="s">
        <v>63</v>
      </c>
      <c r="B9" s="52"/>
      <c r="C9" s="52"/>
      <c r="D9" s="52"/>
      <c r="E9" s="52"/>
      <c r="F9" s="52"/>
      <c r="G9" s="52"/>
      <c r="H9" s="52"/>
      <c r="I9" s="52"/>
      <c r="J9" s="52"/>
    </row>
    <row r="10" spans="1:10" ht="12.75" x14ac:dyDescent="0.2">
      <c r="A10" s="53" t="s">
        <v>86</v>
      </c>
      <c r="B10" s="53"/>
      <c r="C10" s="53"/>
      <c r="D10" s="53"/>
      <c r="E10" s="53"/>
      <c r="F10" s="53"/>
      <c r="G10" s="53"/>
      <c r="H10" s="53"/>
      <c r="I10" s="53"/>
      <c r="J10" s="53"/>
    </row>
    <row r="11" spans="1:10" ht="12.75" x14ac:dyDescent="0.2">
      <c r="A11" s="716" t="s">
        <v>119</v>
      </c>
      <c r="B11" s="716"/>
      <c r="C11" s="716"/>
      <c r="D11" s="716"/>
      <c r="E11" s="716"/>
      <c r="F11" s="716"/>
      <c r="G11" s="716"/>
      <c r="H11" s="716"/>
      <c r="I11" s="716"/>
      <c r="J11" s="716"/>
    </row>
    <row r="12" spans="1:10" ht="12.75" x14ac:dyDescent="0.2">
      <c r="A12" s="1" t="s">
        <v>1160</v>
      </c>
      <c r="B12" s="120"/>
      <c r="C12" s="49"/>
      <c r="D12" s="49"/>
      <c r="E12" s="49"/>
      <c r="F12" s="49"/>
      <c r="G12" s="49"/>
      <c r="H12" s="49"/>
      <c r="I12" s="49"/>
      <c r="J12" s="49"/>
    </row>
    <row r="13" spans="1:10" ht="12.75" hidden="1" x14ac:dyDescent="0.2">
      <c r="A13" s="716"/>
      <c r="B13" s="716"/>
      <c r="C13" s="716"/>
      <c r="D13" s="716"/>
      <c r="E13" s="716"/>
      <c r="F13" s="716"/>
      <c r="G13" s="716"/>
      <c r="H13" s="716"/>
      <c r="I13" s="716"/>
      <c r="J13" s="716"/>
    </row>
    <row r="14" spans="1:10" ht="12.75" x14ac:dyDescent="0.2">
      <c r="A14" s="49"/>
      <c r="B14" s="49"/>
      <c r="C14" s="49"/>
      <c r="D14" s="49"/>
      <c r="E14" s="49"/>
      <c r="F14" s="49"/>
      <c r="G14" s="49"/>
      <c r="H14" s="49"/>
      <c r="I14" s="49"/>
      <c r="J14" s="49"/>
    </row>
    <row r="15" spans="1:10" ht="12.75" x14ac:dyDescent="0.2">
      <c r="A15" s="49" t="s">
        <v>310</v>
      </c>
      <c r="B15" s="49"/>
      <c r="C15" s="49"/>
      <c r="D15" s="100"/>
      <c r="E15" s="216" t="s">
        <v>326</v>
      </c>
      <c r="F15" s="49"/>
      <c r="G15" s="49"/>
      <c r="H15" s="49"/>
      <c r="I15" s="49"/>
      <c r="J15" s="49"/>
    </row>
    <row r="16" spans="1:10" ht="12.75" x14ac:dyDescent="0.2">
      <c r="A16" s="827" t="s">
        <v>933</v>
      </c>
      <c r="B16" s="828"/>
      <c r="C16" s="828"/>
      <c r="D16" s="828"/>
      <c r="E16" s="829"/>
      <c r="F16" s="49"/>
      <c r="G16" s="49"/>
      <c r="H16" s="49"/>
      <c r="I16" s="49"/>
      <c r="J16" s="49"/>
    </row>
    <row r="17" spans="1:13" ht="15" customHeight="1" x14ac:dyDescent="0.2">
      <c r="A17" s="121" t="s">
        <v>170</v>
      </c>
      <c r="B17" s="92" t="s">
        <v>226</v>
      </c>
      <c r="C17" s="92" t="s">
        <v>95</v>
      </c>
      <c r="D17" s="92" t="s">
        <v>228</v>
      </c>
      <c r="E17" s="57" t="s">
        <v>84</v>
      </c>
      <c r="F17" s="217"/>
      <c r="G17" s="217"/>
      <c r="H17" s="217"/>
      <c r="I17" s="217"/>
      <c r="J17" s="217"/>
      <c r="K17" s="217"/>
      <c r="L17" s="217"/>
      <c r="M17" s="217"/>
    </row>
    <row r="18" spans="1:13" ht="15" customHeight="1" x14ac:dyDescent="0.2">
      <c r="A18" s="218"/>
      <c r="B18" s="94" t="s">
        <v>227</v>
      </c>
      <c r="C18" s="94" t="s">
        <v>227</v>
      </c>
      <c r="D18" s="94" t="s">
        <v>229</v>
      </c>
      <c r="E18" s="93" t="s">
        <v>85</v>
      </c>
      <c r="F18" s="217"/>
      <c r="G18" s="217"/>
      <c r="H18" s="217"/>
      <c r="I18" s="217"/>
      <c r="J18" s="217"/>
      <c r="K18" s="217"/>
      <c r="L18" s="217"/>
      <c r="M18" s="217"/>
    </row>
    <row r="19" spans="1:13" ht="19.5" customHeight="1" x14ac:dyDescent="0.2">
      <c r="A19" s="218"/>
      <c r="B19" s="94" t="s">
        <v>73</v>
      </c>
      <c r="C19" s="94" t="s">
        <v>74</v>
      </c>
      <c r="D19" s="94" t="s">
        <v>230</v>
      </c>
      <c r="E19" s="181" t="s">
        <v>231</v>
      </c>
      <c r="F19" s="217"/>
      <c r="G19" s="217"/>
      <c r="H19" s="217"/>
      <c r="I19" s="217"/>
      <c r="J19" s="217"/>
      <c r="K19" s="217"/>
      <c r="L19" s="217"/>
      <c r="M19" s="217"/>
    </row>
    <row r="20" spans="1:13" ht="11.25" customHeight="1" x14ac:dyDescent="0.2">
      <c r="A20" s="412">
        <v>2024</v>
      </c>
      <c r="B20" s="408"/>
      <c r="C20" s="409"/>
      <c r="D20" s="17">
        <f t="shared" ref="D20:D51" si="0">B20-C20</f>
        <v>0</v>
      </c>
      <c r="E20" s="408">
        <f>F20+D20</f>
        <v>0</v>
      </c>
      <c r="F20" s="406"/>
      <c r="G20" s="217"/>
      <c r="H20" s="217"/>
      <c r="I20" s="217"/>
      <c r="J20" s="217"/>
      <c r="K20" s="217"/>
      <c r="L20" s="217"/>
      <c r="M20" s="217"/>
    </row>
    <row r="21" spans="1:13" ht="11.25" customHeight="1" x14ac:dyDescent="0.2">
      <c r="A21" s="413">
        <v>2025</v>
      </c>
      <c r="B21" s="410"/>
      <c r="C21" s="18"/>
      <c r="D21" s="19">
        <f t="shared" si="0"/>
        <v>0</v>
      </c>
      <c r="E21" s="410">
        <f t="shared" ref="E21:E52" si="1">E20+D21</f>
        <v>0</v>
      </c>
      <c r="F21" s="217"/>
      <c r="G21" s="217"/>
      <c r="H21" s="217"/>
      <c r="I21" s="217"/>
      <c r="J21" s="217"/>
      <c r="K21" s="217"/>
      <c r="L21" s="217"/>
      <c r="M21" s="217"/>
    </row>
    <row r="22" spans="1:13" ht="11.25" customHeight="1" x14ac:dyDescent="0.2">
      <c r="A22" s="413">
        <v>2026</v>
      </c>
      <c r="B22" s="410"/>
      <c r="C22" s="18"/>
      <c r="D22" s="19">
        <f t="shared" si="0"/>
        <v>0</v>
      </c>
      <c r="E22" s="410">
        <f t="shared" si="1"/>
        <v>0</v>
      </c>
      <c r="F22" s="217"/>
      <c r="G22" s="217"/>
      <c r="H22" s="217"/>
      <c r="I22" s="217"/>
      <c r="J22" s="217"/>
      <c r="K22" s="217"/>
      <c r="L22" s="217"/>
      <c r="M22" s="217"/>
    </row>
    <row r="23" spans="1:13" ht="11.25" customHeight="1" x14ac:dyDescent="0.2">
      <c r="A23" s="413">
        <v>2027</v>
      </c>
      <c r="B23" s="410"/>
      <c r="C23" s="18"/>
      <c r="D23" s="19">
        <f t="shared" si="0"/>
        <v>0</v>
      </c>
      <c r="E23" s="410">
        <f t="shared" si="1"/>
        <v>0</v>
      </c>
      <c r="F23" s="217"/>
      <c r="G23" s="217"/>
      <c r="H23" s="217"/>
      <c r="I23" s="217"/>
      <c r="J23" s="217"/>
      <c r="K23" s="217"/>
      <c r="L23" s="217"/>
      <c r="M23" s="217"/>
    </row>
    <row r="24" spans="1:13" ht="11.25" customHeight="1" x14ac:dyDescent="0.2">
      <c r="A24" s="413">
        <v>2028</v>
      </c>
      <c r="B24" s="410"/>
      <c r="C24" s="18"/>
      <c r="D24" s="19">
        <f t="shared" si="0"/>
        <v>0</v>
      </c>
      <c r="E24" s="410">
        <f t="shared" si="1"/>
        <v>0</v>
      </c>
      <c r="F24" s="217"/>
      <c r="G24" s="217"/>
      <c r="H24" s="217"/>
      <c r="I24" s="217"/>
      <c r="J24" s="217"/>
      <c r="K24" s="217"/>
      <c r="L24" s="217"/>
      <c r="M24" s="217"/>
    </row>
    <row r="25" spans="1:13" ht="11.25" customHeight="1" x14ac:dyDescent="0.2">
      <c r="A25" s="413">
        <v>2029</v>
      </c>
      <c r="B25" s="410"/>
      <c r="C25" s="18"/>
      <c r="D25" s="19">
        <f t="shared" si="0"/>
        <v>0</v>
      </c>
      <c r="E25" s="410">
        <f t="shared" si="1"/>
        <v>0</v>
      </c>
      <c r="F25" s="217"/>
      <c r="G25" s="217"/>
      <c r="H25" s="217"/>
      <c r="I25" s="217"/>
      <c r="J25" s="217"/>
      <c r="K25" s="217"/>
      <c r="L25" s="217"/>
      <c r="M25" s="217"/>
    </row>
    <row r="26" spans="1:13" ht="11.25" customHeight="1" x14ac:dyDescent="0.2">
      <c r="A26" s="413">
        <v>2030</v>
      </c>
      <c r="B26" s="410"/>
      <c r="C26" s="18"/>
      <c r="D26" s="19">
        <f t="shared" si="0"/>
        <v>0</v>
      </c>
      <c r="E26" s="410">
        <f t="shared" si="1"/>
        <v>0</v>
      </c>
      <c r="F26" s="217"/>
      <c r="G26" s="217"/>
      <c r="H26" s="217"/>
      <c r="I26" s="217"/>
      <c r="J26" s="217"/>
      <c r="K26" s="217"/>
      <c r="L26" s="217"/>
      <c r="M26" s="217"/>
    </row>
    <row r="27" spans="1:13" ht="11.25" customHeight="1" x14ac:dyDescent="0.2">
      <c r="A27" s="413">
        <v>2031</v>
      </c>
      <c r="B27" s="410"/>
      <c r="C27" s="18"/>
      <c r="D27" s="19">
        <f t="shared" si="0"/>
        <v>0</v>
      </c>
      <c r="E27" s="410">
        <f t="shared" si="1"/>
        <v>0</v>
      </c>
      <c r="F27" s="217"/>
      <c r="G27" s="217"/>
      <c r="H27" s="217"/>
      <c r="I27" s="217"/>
      <c r="J27" s="217"/>
      <c r="K27" s="217"/>
      <c r="L27" s="217"/>
      <c r="M27" s="217"/>
    </row>
    <row r="28" spans="1:13" ht="11.25" customHeight="1" x14ac:dyDescent="0.2">
      <c r="A28" s="413">
        <v>2032</v>
      </c>
      <c r="B28" s="410"/>
      <c r="C28" s="18"/>
      <c r="D28" s="19">
        <f t="shared" si="0"/>
        <v>0</v>
      </c>
      <c r="E28" s="410">
        <f t="shared" si="1"/>
        <v>0</v>
      </c>
      <c r="F28" s="217"/>
      <c r="G28" s="217"/>
      <c r="H28" s="217"/>
      <c r="I28" s="217"/>
      <c r="J28" s="217"/>
      <c r="K28" s="217"/>
      <c r="L28" s="217"/>
      <c r="M28" s="217"/>
    </row>
    <row r="29" spans="1:13" ht="11.25" customHeight="1" x14ac:dyDescent="0.2">
      <c r="A29" s="413">
        <v>2033</v>
      </c>
      <c r="B29" s="410"/>
      <c r="C29" s="18"/>
      <c r="D29" s="19">
        <f t="shared" si="0"/>
        <v>0</v>
      </c>
      <c r="E29" s="410">
        <f t="shared" si="1"/>
        <v>0</v>
      </c>
      <c r="F29" s="217"/>
      <c r="G29" s="217"/>
      <c r="H29" s="217"/>
      <c r="I29" s="217"/>
      <c r="J29" s="217"/>
      <c r="K29" s="217"/>
      <c r="L29" s="217"/>
      <c r="M29" s="217"/>
    </row>
    <row r="30" spans="1:13" ht="11.25" customHeight="1" x14ac:dyDescent="0.2">
      <c r="A30" s="413">
        <v>2034</v>
      </c>
      <c r="B30" s="410"/>
      <c r="C30" s="18"/>
      <c r="D30" s="19">
        <f t="shared" si="0"/>
        <v>0</v>
      </c>
      <c r="E30" s="410">
        <f t="shared" si="1"/>
        <v>0</v>
      </c>
      <c r="F30" s="217"/>
      <c r="G30" s="217"/>
      <c r="H30" s="217"/>
      <c r="I30" s="217"/>
      <c r="J30" s="217"/>
      <c r="K30" s="217"/>
      <c r="L30" s="217"/>
      <c r="M30" s="217"/>
    </row>
    <row r="31" spans="1:13" ht="11.25" customHeight="1" x14ac:dyDescent="0.2">
      <c r="A31" s="413">
        <v>2035</v>
      </c>
      <c r="B31" s="410"/>
      <c r="C31" s="18"/>
      <c r="D31" s="19">
        <f t="shared" si="0"/>
        <v>0</v>
      </c>
      <c r="E31" s="410">
        <f t="shared" si="1"/>
        <v>0</v>
      </c>
      <c r="F31" s="217"/>
      <c r="G31" s="217"/>
      <c r="H31" s="217"/>
      <c r="I31" s="217"/>
      <c r="J31" s="217"/>
      <c r="K31" s="217"/>
      <c r="L31" s="217"/>
      <c r="M31" s="217"/>
    </row>
    <row r="32" spans="1:13" ht="11.25" customHeight="1" x14ac:dyDescent="0.2">
      <c r="A32" s="413">
        <v>2036</v>
      </c>
      <c r="B32" s="410"/>
      <c r="C32" s="18"/>
      <c r="D32" s="19">
        <f t="shared" si="0"/>
        <v>0</v>
      </c>
      <c r="E32" s="410">
        <f t="shared" si="1"/>
        <v>0</v>
      </c>
      <c r="F32" s="217"/>
      <c r="G32" s="217"/>
      <c r="H32" s="217"/>
      <c r="I32" s="217"/>
      <c r="J32" s="217"/>
      <c r="K32" s="217"/>
      <c r="L32" s="217"/>
      <c r="M32" s="217"/>
    </row>
    <row r="33" spans="1:13" ht="11.25" customHeight="1" x14ac:dyDescent="0.2">
      <c r="A33" s="413">
        <v>2037</v>
      </c>
      <c r="B33" s="410"/>
      <c r="C33" s="18"/>
      <c r="D33" s="19">
        <f t="shared" si="0"/>
        <v>0</v>
      </c>
      <c r="E33" s="410">
        <f t="shared" si="1"/>
        <v>0</v>
      </c>
      <c r="F33" s="217"/>
      <c r="G33" s="217"/>
      <c r="H33" s="217"/>
      <c r="I33" s="217"/>
      <c r="J33" s="217"/>
      <c r="K33" s="217"/>
      <c r="L33" s="217"/>
      <c r="M33" s="217"/>
    </row>
    <row r="34" spans="1:13" ht="11.25" customHeight="1" x14ac:dyDescent="0.2">
      <c r="A34" s="413">
        <v>2038</v>
      </c>
      <c r="B34" s="410"/>
      <c r="C34" s="18"/>
      <c r="D34" s="19">
        <f t="shared" si="0"/>
        <v>0</v>
      </c>
      <c r="E34" s="410">
        <f t="shared" si="1"/>
        <v>0</v>
      </c>
      <c r="F34" s="217"/>
      <c r="G34" s="217"/>
      <c r="H34" s="217"/>
      <c r="I34" s="217"/>
      <c r="J34" s="217"/>
      <c r="K34" s="217"/>
      <c r="L34" s="217"/>
      <c r="M34" s="217"/>
    </row>
    <row r="35" spans="1:13" ht="11.25" customHeight="1" x14ac:dyDescent="0.2">
      <c r="A35" s="413">
        <v>2039</v>
      </c>
      <c r="B35" s="410"/>
      <c r="C35" s="18"/>
      <c r="D35" s="19">
        <f t="shared" si="0"/>
        <v>0</v>
      </c>
      <c r="E35" s="410">
        <f t="shared" si="1"/>
        <v>0</v>
      </c>
      <c r="F35" s="217"/>
      <c r="G35" s="217"/>
      <c r="H35" s="217"/>
      <c r="I35" s="217"/>
      <c r="J35" s="217"/>
      <c r="K35" s="217"/>
      <c r="L35" s="217"/>
      <c r="M35" s="217"/>
    </row>
    <row r="36" spans="1:13" ht="11.25" customHeight="1" x14ac:dyDescent="0.2">
      <c r="A36" s="413">
        <v>2040</v>
      </c>
      <c r="B36" s="410"/>
      <c r="C36" s="18"/>
      <c r="D36" s="19">
        <f t="shared" si="0"/>
        <v>0</v>
      </c>
      <c r="E36" s="410">
        <f t="shared" si="1"/>
        <v>0</v>
      </c>
      <c r="F36" s="217"/>
      <c r="G36" s="217"/>
      <c r="H36" s="217"/>
      <c r="I36" s="217"/>
      <c r="J36" s="217"/>
      <c r="K36" s="217"/>
      <c r="L36" s="217"/>
      <c r="M36" s="217"/>
    </row>
    <row r="37" spans="1:13" ht="11.25" customHeight="1" x14ac:dyDescent="0.2">
      <c r="A37" s="413">
        <v>2041</v>
      </c>
      <c r="B37" s="410"/>
      <c r="C37" s="18"/>
      <c r="D37" s="19">
        <f t="shared" si="0"/>
        <v>0</v>
      </c>
      <c r="E37" s="410">
        <f t="shared" si="1"/>
        <v>0</v>
      </c>
      <c r="F37" s="217"/>
      <c r="G37" s="217"/>
      <c r="H37" s="217"/>
      <c r="I37" s="217"/>
      <c r="J37" s="217"/>
      <c r="K37" s="217"/>
      <c r="L37" s="217"/>
      <c r="M37" s="217"/>
    </row>
    <row r="38" spans="1:13" ht="11.25" customHeight="1" x14ac:dyDescent="0.2">
      <c r="A38" s="413">
        <v>2042</v>
      </c>
      <c r="B38" s="410"/>
      <c r="C38" s="18"/>
      <c r="D38" s="19">
        <f t="shared" si="0"/>
        <v>0</v>
      </c>
      <c r="E38" s="410">
        <f t="shared" si="1"/>
        <v>0</v>
      </c>
      <c r="F38" s="217"/>
      <c r="G38" s="217"/>
      <c r="H38" s="217"/>
      <c r="I38" s="217"/>
      <c r="J38" s="217"/>
      <c r="K38" s="217"/>
      <c r="L38" s="217"/>
      <c r="M38" s="217"/>
    </row>
    <row r="39" spans="1:13" ht="11.25" customHeight="1" x14ac:dyDescent="0.2">
      <c r="A39" s="413">
        <v>2043</v>
      </c>
      <c r="B39" s="410"/>
      <c r="C39" s="18"/>
      <c r="D39" s="19">
        <f t="shared" si="0"/>
        <v>0</v>
      </c>
      <c r="E39" s="410">
        <f t="shared" si="1"/>
        <v>0</v>
      </c>
      <c r="F39" s="217"/>
      <c r="G39" s="217"/>
      <c r="H39" s="217"/>
      <c r="I39" s="217"/>
      <c r="J39" s="217"/>
      <c r="K39" s="217"/>
      <c r="L39" s="217"/>
      <c r="M39" s="217"/>
    </row>
    <row r="40" spans="1:13" ht="11.25" customHeight="1" x14ac:dyDescent="0.2">
      <c r="A40" s="413">
        <v>2044</v>
      </c>
      <c r="B40" s="410"/>
      <c r="C40" s="18"/>
      <c r="D40" s="19">
        <f t="shared" si="0"/>
        <v>0</v>
      </c>
      <c r="E40" s="410">
        <f t="shared" si="1"/>
        <v>0</v>
      </c>
      <c r="F40" s="217"/>
      <c r="G40" s="217"/>
      <c r="H40" s="217"/>
      <c r="I40" s="217"/>
      <c r="J40" s="217"/>
      <c r="K40" s="217"/>
      <c r="L40" s="217"/>
      <c r="M40" s="217"/>
    </row>
    <row r="41" spans="1:13" ht="11.25" customHeight="1" x14ac:dyDescent="0.2">
      <c r="A41" s="413">
        <v>2045</v>
      </c>
      <c r="B41" s="410"/>
      <c r="C41" s="18"/>
      <c r="D41" s="19">
        <f t="shared" si="0"/>
        <v>0</v>
      </c>
      <c r="E41" s="410">
        <f t="shared" si="1"/>
        <v>0</v>
      </c>
      <c r="F41" s="217"/>
      <c r="G41" s="217"/>
      <c r="H41" s="217"/>
      <c r="I41" s="217"/>
      <c r="J41" s="217"/>
      <c r="K41" s="217"/>
      <c r="L41" s="217"/>
      <c r="M41" s="217"/>
    </row>
    <row r="42" spans="1:13" ht="11.25" customHeight="1" x14ac:dyDescent="0.2">
      <c r="A42" s="413">
        <v>2046</v>
      </c>
      <c r="B42" s="410"/>
      <c r="C42" s="18"/>
      <c r="D42" s="19">
        <f t="shared" si="0"/>
        <v>0</v>
      </c>
      <c r="E42" s="410">
        <f t="shared" si="1"/>
        <v>0</v>
      </c>
      <c r="F42" s="217"/>
      <c r="G42" s="217"/>
      <c r="H42" s="217"/>
      <c r="I42" s="217"/>
      <c r="J42" s="217"/>
      <c r="K42" s="217"/>
      <c r="L42" s="217"/>
      <c r="M42" s="217"/>
    </row>
    <row r="43" spans="1:13" ht="11.25" customHeight="1" x14ac:dyDescent="0.2">
      <c r="A43" s="413">
        <v>2047</v>
      </c>
      <c r="B43" s="410"/>
      <c r="C43" s="18"/>
      <c r="D43" s="19">
        <f t="shared" si="0"/>
        <v>0</v>
      </c>
      <c r="E43" s="410">
        <f t="shared" si="1"/>
        <v>0</v>
      </c>
      <c r="F43" s="217"/>
      <c r="G43" s="217"/>
      <c r="H43" s="217"/>
      <c r="I43" s="217"/>
      <c r="J43" s="217"/>
      <c r="K43" s="217"/>
      <c r="L43" s="217"/>
      <c r="M43" s="217"/>
    </row>
    <row r="44" spans="1:13" ht="11.25" customHeight="1" x14ac:dyDescent="0.2">
      <c r="A44" s="413">
        <v>2048</v>
      </c>
      <c r="B44" s="410"/>
      <c r="C44" s="18"/>
      <c r="D44" s="19">
        <f t="shared" si="0"/>
        <v>0</v>
      </c>
      <c r="E44" s="410">
        <f t="shared" si="1"/>
        <v>0</v>
      </c>
      <c r="F44" s="217"/>
      <c r="G44" s="217"/>
      <c r="H44" s="217"/>
      <c r="I44" s="217"/>
      <c r="J44" s="217"/>
      <c r="K44" s="217"/>
      <c r="L44" s="217"/>
      <c r="M44" s="217"/>
    </row>
    <row r="45" spans="1:13" ht="11.25" customHeight="1" x14ac:dyDescent="0.2">
      <c r="A45" s="413">
        <v>2049</v>
      </c>
      <c r="B45" s="410"/>
      <c r="C45" s="18"/>
      <c r="D45" s="19">
        <f t="shared" si="0"/>
        <v>0</v>
      </c>
      <c r="E45" s="410">
        <f t="shared" si="1"/>
        <v>0</v>
      </c>
      <c r="F45" s="217"/>
      <c r="G45" s="217"/>
      <c r="H45" s="217"/>
      <c r="I45" s="217"/>
      <c r="J45" s="217"/>
      <c r="K45" s="217"/>
      <c r="L45" s="217"/>
      <c r="M45" s="217"/>
    </row>
    <row r="46" spans="1:13" ht="11.25" customHeight="1" x14ac:dyDescent="0.2">
      <c r="A46" s="413">
        <v>2050</v>
      </c>
      <c r="B46" s="410"/>
      <c r="C46" s="18"/>
      <c r="D46" s="19">
        <f t="shared" si="0"/>
        <v>0</v>
      </c>
      <c r="E46" s="410">
        <f t="shared" si="1"/>
        <v>0</v>
      </c>
      <c r="F46" s="217"/>
      <c r="G46" s="217"/>
      <c r="H46" s="217"/>
      <c r="I46" s="217"/>
      <c r="J46" s="217"/>
      <c r="K46" s="217"/>
      <c r="L46" s="217"/>
      <c r="M46" s="217"/>
    </row>
    <row r="47" spans="1:13" ht="11.25" customHeight="1" x14ac:dyDescent="0.2">
      <c r="A47" s="413">
        <v>2051</v>
      </c>
      <c r="B47" s="410"/>
      <c r="C47" s="18"/>
      <c r="D47" s="19">
        <f t="shared" si="0"/>
        <v>0</v>
      </c>
      <c r="E47" s="410">
        <f t="shared" si="1"/>
        <v>0</v>
      </c>
      <c r="F47" s="217"/>
      <c r="G47" s="217"/>
      <c r="H47" s="217"/>
      <c r="I47" s="217"/>
      <c r="J47" s="217"/>
      <c r="K47" s="217"/>
      <c r="L47" s="217"/>
      <c r="M47" s="217"/>
    </row>
    <row r="48" spans="1:13" ht="11.25" customHeight="1" x14ac:dyDescent="0.2">
      <c r="A48" s="413">
        <v>2052</v>
      </c>
      <c r="B48" s="410"/>
      <c r="C48" s="18"/>
      <c r="D48" s="19">
        <f t="shared" si="0"/>
        <v>0</v>
      </c>
      <c r="E48" s="410">
        <f t="shared" si="1"/>
        <v>0</v>
      </c>
      <c r="F48" s="217"/>
      <c r="G48" s="217"/>
      <c r="H48" s="217"/>
      <c r="I48" s="217"/>
      <c r="J48" s="217"/>
      <c r="K48" s="217"/>
      <c r="L48" s="217"/>
      <c r="M48" s="217"/>
    </row>
    <row r="49" spans="1:13" ht="11.25" customHeight="1" x14ac:dyDescent="0.2">
      <c r="A49" s="413">
        <v>2053</v>
      </c>
      <c r="B49" s="410"/>
      <c r="C49" s="18"/>
      <c r="D49" s="19">
        <f t="shared" si="0"/>
        <v>0</v>
      </c>
      <c r="E49" s="410">
        <f t="shared" si="1"/>
        <v>0</v>
      </c>
      <c r="F49" s="217"/>
      <c r="G49" s="217"/>
      <c r="H49" s="217"/>
      <c r="I49" s="217"/>
      <c r="J49" s="217"/>
      <c r="K49" s="217"/>
      <c r="L49" s="217"/>
      <c r="M49" s="217"/>
    </row>
    <row r="50" spans="1:13" ht="11.25" customHeight="1" x14ac:dyDescent="0.2">
      <c r="A50" s="413">
        <v>2054</v>
      </c>
      <c r="B50" s="410"/>
      <c r="C50" s="18"/>
      <c r="D50" s="19">
        <f t="shared" si="0"/>
        <v>0</v>
      </c>
      <c r="E50" s="410">
        <f t="shared" si="1"/>
        <v>0</v>
      </c>
      <c r="F50" s="217"/>
      <c r="G50" s="217"/>
      <c r="H50" s="217"/>
      <c r="I50" s="217"/>
      <c r="J50" s="217"/>
      <c r="K50" s="217"/>
      <c r="L50" s="217"/>
      <c r="M50" s="217"/>
    </row>
    <row r="51" spans="1:13" ht="11.25" customHeight="1" x14ac:dyDescent="0.2">
      <c r="A51" s="413">
        <v>2055</v>
      </c>
      <c r="B51" s="410"/>
      <c r="C51" s="18"/>
      <c r="D51" s="19">
        <f t="shared" si="0"/>
        <v>0</v>
      </c>
      <c r="E51" s="410">
        <f t="shared" si="1"/>
        <v>0</v>
      </c>
      <c r="F51" s="217"/>
      <c r="G51" s="217"/>
      <c r="H51" s="217"/>
      <c r="I51" s="217"/>
      <c r="J51" s="217"/>
      <c r="K51" s="217"/>
      <c r="L51" s="217"/>
      <c r="M51" s="217"/>
    </row>
    <row r="52" spans="1:13" ht="11.25" customHeight="1" x14ac:dyDescent="0.2">
      <c r="A52" s="413">
        <v>2056</v>
      </c>
      <c r="B52" s="410"/>
      <c r="C52" s="18"/>
      <c r="D52" s="19">
        <f t="shared" ref="D52:D83" si="2">B52-C52</f>
        <v>0</v>
      </c>
      <c r="E52" s="410">
        <f t="shared" si="1"/>
        <v>0</v>
      </c>
      <c r="F52" s="217"/>
      <c r="G52" s="217"/>
      <c r="H52" s="217"/>
      <c r="I52" s="217"/>
      <c r="J52" s="217"/>
      <c r="K52" s="217"/>
      <c r="L52" s="217"/>
      <c r="M52" s="217"/>
    </row>
    <row r="53" spans="1:13" ht="11.25" customHeight="1" x14ac:dyDescent="0.2">
      <c r="A53" s="413">
        <v>2057</v>
      </c>
      <c r="B53" s="410"/>
      <c r="C53" s="18"/>
      <c r="D53" s="19">
        <f t="shared" si="2"/>
        <v>0</v>
      </c>
      <c r="E53" s="410">
        <f t="shared" ref="E53:E84" si="3">E52+D53</f>
        <v>0</v>
      </c>
      <c r="F53" s="217"/>
      <c r="G53" s="217"/>
      <c r="H53" s="217"/>
      <c r="I53" s="217"/>
      <c r="J53" s="217"/>
      <c r="K53" s="217"/>
      <c r="L53" s="217"/>
      <c r="M53" s="217"/>
    </row>
    <row r="54" spans="1:13" ht="11.25" customHeight="1" x14ac:dyDescent="0.2">
      <c r="A54" s="413">
        <v>2058</v>
      </c>
      <c r="B54" s="410"/>
      <c r="C54" s="18"/>
      <c r="D54" s="19">
        <f t="shared" si="2"/>
        <v>0</v>
      </c>
      <c r="E54" s="410">
        <f t="shared" si="3"/>
        <v>0</v>
      </c>
      <c r="F54" s="217"/>
      <c r="G54" s="217"/>
      <c r="H54" s="217"/>
      <c r="I54" s="217"/>
      <c r="J54" s="217"/>
      <c r="K54" s="217"/>
      <c r="L54" s="217"/>
      <c r="M54" s="217"/>
    </row>
    <row r="55" spans="1:13" ht="11.25" customHeight="1" x14ac:dyDescent="0.2">
      <c r="A55" s="413">
        <v>2059</v>
      </c>
      <c r="B55" s="410"/>
      <c r="C55" s="18"/>
      <c r="D55" s="19">
        <f t="shared" si="2"/>
        <v>0</v>
      </c>
      <c r="E55" s="410">
        <f t="shared" si="3"/>
        <v>0</v>
      </c>
      <c r="F55" s="217"/>
      <c r="G55" s="217"/>
      <c r="H55" s="217"/>
      <c r="I55" s="217"/>
      <c r="J55" s="217"/>
      <c r="K55" s="217"/>
      <c r="L55" s="217"/>
      <c r="M55" s="217"/>
    </row>
    <row r="56" spans="1:13" ht="11.25" customHeight="1" x14ac:dyDescent="0.2">
      <c r="A56" s="413">
        <v>2060</v>
      </c>
      <c r="B56" s="410"/>
      <c r="C56" s="18"/>
      <c r="D56" s="19">
        <f t="shared" si="2"/>
        <v>0</v>
      </c>
      <c r="E56" s="410">
        <f t="shared" si="3"/>
        <v>0</v>
      </c>
      <c r="F56" s="217"/>
      <c r="G56" s="217"/>
      <c r="H56" s="217"/>
      <c r="I56" s="217"/>
      <c r="J56" s="217"/>
      <c r="K56" s="217"/>
      <c r="L56" s="217"/>
      <c r="M56" s="217"/>
    </row>
    <row r="57" spans="1:13" ht="11.25" customHeight="1" x14ac:dyDescent="0.2">
      <c r="A57" s="413">
        <v>2061</v>
      </c>
      <c r="B57" s="410"/>
      <c r="C57" s="18"/>
      <c r="D57" s="19">
        <f t="shared" si="2"/>
        <v>0</v>
      </c>
      <c r="E57" s="410">
        <f t="shared" si="3"/>
        <v>0</v>
      </c>
      <c r="F57" s="217"/>
      <c r="G57" s="217"/>
      <c r="H57" s="217"/>
      <c r="I57" s="217"/>
      <c r="J57" s="217"/>
      <c r="K57" s="217"/>
      <c r="L57" s="217"/>
      <c r="M57" s="217"/>
    </row>
    <row r="58" spans="1:13" ht="11.25" customHeight="1" x14ac:dyDescent="0.2">
      <c r="A58" s="413">
        <v>2062</v>
      </c>
      <c r="B58" s="410"/>
      <c r="C58" s="18"/>
      <c r="D58" s="19">
        <f t="shared" si="2"/>
        <v>0</v>
      </c>
      <c r="E58" s="410">
        <f t="shared" si="3"/>
        <v>0</v>
      </c>
      <c r="F58" s="217"/>
      <c r="G58" s="217"/>
      <c r="H58" s="217"/>
      <c r="I58" s="217"/>
      <c r="J58" s="217"/>
      <c r="K58" s="217"/>
      <c r="L58" s="217"/>
      <c r="M58" s="217"/>
    </row>
    <row r="59" spans="1:13" ht="11.25" customHeight="1" x14ac:dyDescent="0.2">
      <c r="A59" s="413">
        <v>2063</v>
      </c>
      <c r="B59" s="410"/>
      <c r="C59" s="18"/>
      <c r="D59" s="19">
        <f t="shared" si="2"/>
        <v>0</v>
      </c>
      <c r="E59" s="410">
        <f t="shared" si="3"/>
        <v>0</v>
      </c>
      <c r="F59" s="217"/>
      <c r="G59" s="217"/>
      <c r="H59" s="217"/>
      <c r="I59" s="217"/>
      <c r="J59" s="217"/>
      <c r="K59" s="217"/>
      <c r="L59" s="217"/>
      <c r="M59" s="217"/>
    </row>
    <row r="60" spans="1:13" ht="11.25" customHeight="1" x14ac:dyDescent="0.2">
      <c r="A60" s="413">
        <v>2064</v>
      </c>
      <c r="B60" s="410"/>
      <c r="C60" s="18"/>
      <c r="D60" s="19">
        <f t="shared" si="2"/>
        <v>0</v>
      </c>
      <c r="E60" s="410">
        <f t="shared" si="3"/>
        <v>0</v>
      </c>
      <c r="F60" s="217"/>
      <c r="G60" s="217"/>
      <c r="H60" s="217"/>
      <c r="I60" s="217"/>
      <c r="J60" s="217"/>
      <c r="K60" s="217"/>
      <c r="L60" s="217"/>
      <c r="M60" s="217"/>
    </row>
    <row r="61" spans="1:13" ht="11.25" customHeight="1" x14ac:dyDescent="0.2">
      <c r="A61" s="413">
        <v>2065</v>
      </c>
      <c r="B61" s="410"/>
      <c r="C61" s="18"/>
      <c r="D61" s="19">
        <f t="shared" si="2"/>
        <v>0</v>
      </c>
      <c r="E61" s="410">
        <f t="shared" si="3"/>
        <v>0</v>
      </c>
      <c r="F61" s="217"/>
      <c r="G61" s="217"/>
      <c r="H61" s="217"/>
      <c r="I61" s="217"/>
      <c r="J61" s="217"/>
      <c r="K61" s="217"/>
      <c r="L61" s="217"/>
      <c r="M61" s="217"/>
    </row>
    <row r="62" spans="1:13" ht="11.25" customHeight="1" x14ac:dyDescent="0.2">
      <c r="A62" s="413">
        <v>2066</v>
      </c>
      <c r="B62" s="410"/>
      <c r="C62" s="18"/>
      <c r="D62" s="19">
        <f t="shared" si="2"/>
        <v>0</v>
      </c>
      <c r="E62" s="410">
        <f t="shared" si="3"/>
        <v>0</v>
      </c>
      <c r="F62" s="217"/>
      <c r="G62" s="217"/>
      <c r="H62" s="217"/>
      <c r="I62" s="217"/>
      <c r="J62" s="217"/>
      <c r="K62" s="217"/>
      <c r="L62" s="217"/>
      <c r="M62" s="217"/>
    </row>
    <row r="63" spans="1:13" ht="11.25" customHeight="1" x14ac:dyDescent="0.2">
      <c r="A63" s="413">
        <v>2067</v>
      </c>
      <c r="B63" s="410"/>
      <c r="C63" s="18"/>
      <c r="D63" s="19">
        <f t="shared" si="2"/>
        <v>0</v>
      </c>
      <c r="E63" s="410">
        <f t="shared" si="3"/>
        <v>0</v>
      </c>
      <c r="F63" s="217"/>
      <c r="G63" s="217"/>
      <c r="H63" s="217"/>
      <c r="I63" s="217"/>
      <c r="J63" s="217"/>
      <c r="K63" s="217"/>
      <c r="L63" s="217"/>
      <c r="M63" s="217"/>
    </row>
    <row r="64" spans="1:13" ht="11.25" customHeight="1" x14ac:dyDescent="0.2">
      <c r="A64" s="413">
        <v>2068</v>
      </c>
      <c r="B64" s="410"/>
      <c r="C64" s="18"/>
      <c r="D64" s="19">
        <f t="shared" si="2"/>
        <v>0</v>
      </c>
      <c r="E64" s="410">
        <f t="shared" si="3"/>
        <v>0</v>
      </c>
      <c r="F64" s="217"/>
      <c r="G64" s="217"/>
      <c r="H64" s="217"/>
      <c r="I64" s="217"/>
      <c r="J64" s="217"/>
      <c r="K64" s="217"/>
      <c r="L64" s="217"/>
      <c r="M64" s="217"/>
    </row>
    <row r="65" spans="1:13" ht="11.25" customHeight="1" x14ac:dyDescent="0.2">
      <c r="A65" s="413">
        <v>2069</v>
      </c>
      <c r="B65" s="410"/>
      <c r="C65" s="18"/>
      <c r="D65" s="19">
        <f t="shared" si="2"/>
        <v>0</v>
      </c>
      <c r="E65" s="410">
        <f t="shared" si="3"/>
        <v>0</v>
      </c>
      <c r="F65" s="217"/>
      <c r="G65" s="217"/>
      <c r="H65" s="217"/>
      <c r="I65" s="217"/>
      <c r="J65" s="217"/>
      <c r="K65" s="217"/>
      <c r="L65" s="217"/>
      <c r="M65" s="217"/>
    </row>
    <row r="66" spans="1:13" ht="11.25" customHeight="1" x14ac:dyDescent="0.2">
      <c r="A66" s="413">
        <v>2070</v>
      </c>
      <c r="B66" s="410"/>
      <c r="C66" s="18"/>
      <c r="D66" s="19">
        <f t="shared" si="2"/>
        <v>0</v>
      </c>
      <c r="E66" s="410">
        <f t="shared" si="3"/>
        <v>0</v>
      </c>
      <c r="F66" s="217"/>
      <c r="G66" s="217"/>
      <c r="H66" s="217"/>
      <c r="I66" s="217"/>
      <c r="J66" s="217"/>
      <c r="K66" s="217"/>
      <c r="L66" s="217"/>
      <c r="M66" s="217"/>
    </row>
    <row r="67" spans="1:13" ht="11.25" customHeight="1" x14ac:dyDescent="0.2">
      <c r="A67" s="413">
        <v>2071</v>
      </c>
      <c r="B67" s="410"/>
      <c r="C67" s="18"/>
      <c r="D67" s="19">
        <f t="shared" si="2"/>
        <v>0</v>
      </c>
      <c r="E67" s="410">
        <f t="shared" si="3"/>
        <v>0</v>
      </c>
      <c r="F67" s="217"/>
      <c r="G67" s="217"/>
      <c r="H67" s="217"/>
      <c r="I67" s="217"/>
      <c r="J67" s="217"/>
      <c r="K67" s="217"/>
      <c r="L67" s="217"/>
      <c r="M67" s="217"/>
    </row>
    <row r="68" spans="1:13" ht="11.25" customHeight="1" x14ac:dyDescent="0.2">
      <c r="A68" s="413">
        <v>2072</v>
      </c>
      <c r="B68" s="410"/>
      <c r="C68" s="18"/>
      <c r="D68" s="19">
        <f t="shared" si="2"/>
        <v>0</v>
      </c>
      <c r="E68" s="410">
        <f t="shared" si="3"/>
        <v>0</v>
      </c>
      <c r="F68" s="217"/>
      <c r="G68" s="217"/>
      <c r="H68" s="217"/>
      <c r="I68" s="217"/>
      <c r="J68" s="217"/>
      <c r="K68" s="217"/>
      <c r="L68" s="217"/>
      <c r="M68" s="217"/>
    </row>
    <row r="69" spans="1:13" ht="11.25" customHeight="1" x14ac:dyDescent="0.2">
      <c r="A69" s="413">
        <v>2073</v>
      </c>
      <c r="B69" s="410"/>
      <c r="C69" s="18"/>
      <c r="D69" s="19">
        <f t="shared" si="2"/>
        <v>0</v>
      </c>
      <c r="E69" s="410">
        <f t="shared" si="3"/>
        <v>0</v>
      </c>
      <c r="F69" s="217"/>
      <c r="G69" s="217"/>
      <c r="H69" s="217"/>
      <c r="I69" s="217"/>
      <c r="J69" s="217"/>
      <c r="K69" s="217"/>
      <c r="L69" s="217"/>
      <c r="M69" s="217"/>
    </row>
    <row r="70" spans="1:13" ht="11.25" customHeight="1" x14ac:dyDescent="0.2">
      <c r="A70" s="413">
        <v>2074</v>
      </c>
      <c r="B70" s="410"/>
      <c r="C70" s="18"/>
      <c r="D70" s="19">
        <f t="shared" si="2"/>
        <v>0</v>
      </c>
      <c r="E70" s="410">
        <f t="shared" si="3"/>
        <v>0</v>
      </c>
      <c r="F70" s="217"/>
      <c r="G70" s="217"/>
      <c r="H70" s="217"/>
      <c r="I70" s="217"/>
      <c r="J70" s="217"/>
      <c r="K70" s="217"/>
      <c r="L70" s="217"/>
      <c r="M70" s="217"/>
    </row>
    <row r="71" spans="1:13" ht="11.25" customHeight="1" x14ac:dyDescent="0.2">
      <c r="A71" s="413">
        <v>2075</v>
      </c>
      <c r="B71" s="410"/>
      <c r="C71" s="18"/>
      <c r="D71" s="19">
        <f t="shared" si="2"/>
        <v>0</v>
      </c>
      <c r="E71" s="410">
        <f t="shared" si="3"/>
        <v>0</v>
      </c>
      <c r="F71" s="217"/>
      <c r="G71" s="217"/>
      <c r="H71" s="217"/>
      <c r="I71" s="217"/>
      <c r="J71" s="217"/>
      <c r="K71" s="217"/>
      <c r="L71" s="217"/>
      <c r="M71" s="217"/>
    </row>
    <row r="72" spans="1:13" ht="11.25" customHeight="1" x14ac:dyDescent="0.2">
      <c r="A72" s="413">
        <v>2076</v>
      </c>
      <c r="B72" s="410"/>
      <c r="C72" s="18"/>
      <c r="D72" s="19">
        <f t="shared" si="2"/>
        <v>0</v>
      </c>
      <c r="E72" s="410">
        <f t="shared" si="3"/>
        <v>0</v>
      </c>
      <c r="F72" s="217"/>
      <c r="G72" s="217"/>
      <c r="H72" s="217"/>
      <c r="I72" s="217"/>
      <c r="J72" s="217"/>
      <c r="K72" s="217"/>
      <c r="L72" s="217"/>
      <c r="M72" s="217"/>
    </row>
    <row r="73" spans="1:13" ht="11.25" customHeight="1" x14ac:dyDescent="0.2">
      <c r="A73" s="413">
        <v>2077</v>
      </c>
      <c r="B73" s="410"/>
      <c r="C73" s="18"/>
      <c r="D73" s="19">
        <f t="shared" si="2"/>
        <v>0</v>
      </c>
      <c r="E73" s="410">
        <f t="shared" si="3"/>
        <v>0</v>
      </c>
      <c r="F73" s="217"/>
      <c r="G73" s="217"/>
      <c r="H73" s="217"/>
      <c r="I73" s="217"/>
      <c r="J73" s="217"/>
      <c r="K73" s="217"/>
      <c r="L73" s="217"/>
      <c r="M73" s="217"/>
    </row>
    <row r="74" spans="1:13" ht="11.25" customHeight="1" x14ac:dyDescent="0.2">
      <c r="A74" s="413">
        <v>2078</v>
      </c>
      <c r="B74" s="410"/>
      <c r="C74" s="18"/>
      <c r="D74" s="19">
        <f t="shared" si="2"/>
        <v>0</v>
      </c>
      <c r="E74" s="410">
        <f t="shared" si="3"/>
        <v>0</v>
      </c>
      <c r="F74" s="217"/>
      <c r="G74" s="217"/>
      <c r="H74" s="217"/>
      <c r="I74" s="217"/>
      <c r="J74" s="217"/>
      <c r="K74" s="217"/>
      <c r="L74" s="217"/>
      <c r="M74" s="217"/>
    </row>
    <row r="75" spans="1:13" ht="11.25" customHeight="1" x14ac:dyDescent="0.2">
      <c r="A75" s="413">
        <v>2079</v>
      </c>
      <c r="B75" s="410"/>
      <c r="C75" s="18"/>
      <c r="D75" s="19">
        <f t="shared" si="2"/>
        <v>0</v>
      </c>
      <c r="E75" s="410">
        <f t="shared" si="3"/>
        <v>0</v>
      </c>
      <c r="F75" s="217"/>
      <c r="G75" s="217"/>
      <c r="H75" s="217"/>
      <c r="I75" s="217"/>
      <c r="J75" s="217"/>
      <c r="K75" s="217"/>
      <c r="L75" s="217"/>
      <c r="M75" s="217"/>
    </row>
    <row r="76" spans="1:13" ht="11.25" customHeight="1" x14ac:dyDescent="0.2">
      <c r="A76" s="413">
        <v>2080</v>
      </c>
      <c r="B76" s="410"/>
      <c r="C76" s="18"/>
      <c r="D76" s="19">
        <f t="shared" si="2"/>
        <v>0</v>
      </c>
      <c r="E76" s="410">
        <f t="shared" si="3"/>
        <v>0</v>
      </c>
      <c r="F76" s="217"/>
      <c r="G76" s="217"/>
      <c r="H76" s="217"/>
      <c r="I76" s="217"/>
      <c r="J76" s="217"/>
      <c r="K76" s="217"/>
      <c r="L76" s="217"/>
      <c r="M76" s="217"/>
    </row>
    <row r="77" spans="1:13" ht="11.25" customHeight="1" x14ac:dyDescent="0.2">
      <c r="A77" s="413">
        <v>2081</v>
      </c>
      <c r="B77" s="410"/>
      <c r="C77" s="18"/>
      <c r="D77" s="19">
        <f t="shared" si="2"/>
        <v>0</v>
      </c>
      <c r="E77" s="410">
        <f t="shared" si="3"/>
        <v>0</v>
      </c>
      <c r="F77" s="217"/>
      <c r="G77" s="217"/>
      <c r="H77" s="217"/>
      <c r="I77" s="217"/>
      <c r="J77" s="217"/>
      <c r="K77" s="217"/>
      <c r="L77" s="217"/>
      <c r="M77" s="217"/>
    </row>
    <row r="78" spans="1:13" ht="11.25" customHeight="1" x14ac:dyDescent="0.2">
      <c r="A78" s="413">
        <v>2082</v>
      </c>
      <c r="B78" s="410"/>
      <c r="C78" s="18"/>
      <c r="D78" s="19">
        <f t="shared" si="2"/>
        <v>0</v>
      </c>
      <c r="E78" s="410">
        <f t="shared" si="3"/>
        <v>0</v>
      </c>
      <c r="F78" s="217"/>
      <c r="G78" s="217"/>
      <c r="H78" s="217"/>
      <c r="I78" s="217"/>
      <c r="J78" s="217"/>
      <c r="K78" s="217"/>
      <c r="L78" s="217"/>
      <c r="M78" s="217"/>
    </row>
    <row r="79" spans="1:13" ht="11.25" customHeight="1" x14ac:dyDescent="0.2">
      <c r="A79" s="413">
        <v>2083</v>
      </c>
      <c r="B79" s="410"/>
      <c r="C79" s="18"/>
      <c r="D79" s="19">
        <f t="shared" si="2"/>
        <v>0</v>
      </c>
      <c r="E79" s="410">
        <f t="shared" si="3"/>
        <v>0</v>
      </c>
      <c r="F79" s="217"/>
      <c r="G79" s="217"/>
      <c r="H79" s="217"/>
      <c r="I79" s="217"/>
      <c r="J79" s="217"/>
      <c r="K79" s="217"/>
      <c r="L79" s="217"/>
      <c r="M79" s="217"/>
    </row>
    <row r="80" spans="1:13" ht="11.25" customHeight="1" x14ac:dyDescent="0.2">
      <c r="A80" s="413">
        <v>2084</v>
      </c>
      <c r="B80" s="410"/>
      <c r="C80" s="18"/>
      <c r="D80" s="19">
        <f t="shared" si="2"/>
        <v>0</v>
      </c>
      <c r="E80" s="410">
        <f t="shared" si="3"/>
        <v>0</v>
      </c>
      <c r="F80" s="217"/>
      <c r="G80" s="217"/>
      <c r="H80" s="217"/>
      <c r="I80" s="217"/>
      <c r="J80" s="217"/>
      <c r="K80" s="217"/>
      <c r="L80" s="217"/>
      <c r="M80" s="217"/>
    </row>
    <row r="81" spans="1:13" ht="11.25" customHeight="1" x14ac:dyDescent="0.2">
      <c r="A81" s="413">
        <v>2085</v>
      </c>
      <c r="B81" s="410"/>
      <c r="C81" s="18"/>
      <c r="D81" s="19">
        <f t="shared" si="2"/>
        <v>0</v>
      </c>
      <c r="E81" s="410">
        <f t="shared" si="3"/>
        <v>0</v>
      </c>
      <c r="F81" s="217"/>
      <c r="G81" s="217"/>
      <c r="H81" s="217"/>
      <c r="I81" s="217"/>
      <c r="J81" s="217"/>
      <c r="K81" s="217"/>
      <c r="L81" s="217"/>
      <c r="M81" s="217"/>
    </row>
    <row r="82" spans="1:13" ht="11.25" customHeight="1" x14ac:dyDescent="0.2">
      <c r="A82" s="413">
        <v>2086</v>
      </c>
      <c r="B82" s="410"/>
      <c r="C82" s="18"/>
      <c r="D82" s="19">
        <f t="shared" si="2"/>
        <v>0</v>
      </c>
      <c r="E82" s="410">
        <f t="shared" si="3"/>
        <v>0</v>
      </c>
      <c r="F82" s="217"/>
      <c r="G82" s="217"/>
      <c r="H82" s="217"/>
      <c r="I82" s="217"/>
      <c r="J82" s="217"/>
      <c r="K82" s="217"/>
      <c r="L82" s="217"/>
      <c r="M82" s="217"/>
    </row>
    <row r="83" spans="1:13" ht="11.25" customHeight="1" x14ac:dyDescent="0.2">
      <c r="A83" s="413">
        <v>2087</v>
      </c>
      <c r="B83" s="410"/>
      <c r="C83" s="18"/>
      <c r="D83" s="19">
        <f t="shared" si="2"/>
        <v>0</v>
      </c>
      <c r="E83" s="410">
        <f t="shared" si="3"/>
        <v>0</v>
      </c>
      <c r="F83" s="217"/>
      <c r="G83" s="217"/>
      <c r="H83" s="217"/>
      <c r="I83" s="217"/>
      <c r="J83" s="217"/>
      <c r="K83" s="217"/>
      <c r="L83" s="217"/>
      <c r="M83" s="217"/>
    </row>
    <row r="84" spans="1:13" ht="11.25" customHeight="1" x14ac:dyDescent="0.2">
      <c r="A84" s="413">
        <v>2088</v>
      </c>
      <c r="B84" s="410"/>
      <c r="C84" s="18"/>
      <c r="D84" s="19">
        <f t="shared" ref="D84:D94" si="4">B84-C84</f>
        <v>0</v>
      </c>
      <c r="E84" s="410">
        <f t="shared" si="3"/>
        <v>0</v>
      </c>
      <c r="F84" s="217"/>
      <c r="G84" s="217"/>
      <c r="H84" s="217"/>
      <c r="I84" s="217"/>
      <c r="J84" s="217"/>
      <c r="K84" s="217"/>
      <c r="L84" s="217"/>
      <c r="M84" s="217"/>
    </row>
    <row r="85" spans="1:13" ht="11.25" customHeight="1" x14ac:dyDescent="0.2">
      <c r="A85" s="413">
        <v>2089</v>
      </c>
      <c r="B85" s="410"/>
      <c r="C85" s="18"/>
      <c r="D85" s="19">
        <f t="shared" si="4"/>
        <v>0</v>
      </c>
      <c r="E85" s="410">
        <f t="shared" ref="E85:E94" si="5">E84+D85</f>
        <v>0</v>
      </c>
      <c r="F85" s="217"/>
      <c r="G85" s="217"/>
      <c r="H85" s="217"/>
      <c r="I85" s="217"/>
      <c r="J85" s="217"/>
      <c r="K85" s="217"/>
      <c r="L85" s="217"/>
      <c r="M85" s="217"/>
    </row>
    <row r="86" spans="1:13" ht="11.25" customHeight="1" x14ac:dyDescent="0.2">
      <c r="A86" s="413">
        <v>2090</v>
      </c>
      <c r="B86" s="410"/>
      <c r="C86" s="18"/>
      <c r="D86" s="19">
        <f t="shared" si="4"/>
        <v>0</v>
      </c>
      <c r="E86" s="410">
        <f t="shared" si="5"/>
        <v>0</v>
      </c>
      <c r="F86" s="217"/>
      <c r="G86" s="217"/>
      <c r="H86" s="217"/>
      <c r="I86" s="217"/>
      <c r="J86" s="217"/>
      <c r="K86" s="217"/>
      <c r="L86" s="217"/>
      <c r="M86" s="217"/>
    </row>
    <row r="87" spans="1:13" ht="11.25" customHeight="1" x14ac:dyDescent="0.2">
      <c r="A87" s="413">
        <v>2091</v>
      </c>
      <c r="B87" s="410"/>
      <c r="C87" s="18"/>
      <c r="D87" s="19">
        <f t="shared" si="4"/>
        <v>0</v>
      </c>
      <c r="E87" s="410">
        <f t="shared" si="5"/>
        <v>0</v>
      </c>
      <c r="F87" s="217"/>
      <c r="G87" s="217"/>
      <c r="H87" s="217"/>
      <c r="I87" s="217"/>
      <c r="J87" s="217"/>
      <c r="K87" s="217"/>
      <c r="L87" s="217"/>
      <c r="M87" s="217"/>
    </row>
    <row r="88" spans="1:13" ht="11.25" customHeight="1" x14ac:dyDescent="0.2">
      <c r="A88" s="413">
        <v>2092</v>
      </c>
      <c r="B88" s="410"/>
      <c r="C88" s="18"/>
      <c r="D88" s="19">
        <f t="shared" si="4"/>
        <v>0</v>
      </c>
      <c r="E88" s="410">
        <f t="shared" si="5"/>
        <v>0</v>
      </c>
      <c r="F88" s="217"/>
      <c r="G88" s="217"/>
      <c r="H88" s="217"/>
      <c r="I88" s="217"/>
      <c r="J88" s="217"/>
      <c r="K88" s="217"/>
      <c r="L88" s="217"/>
      <c r="M88" s="217"/>
    </row>
    <row r="89" spans="1:13" ht="11.25" customHeight="1" x14ac:dyDescent="0.2">
      <c r="A89" s="413">
        <v>2093</v>
      </c>
      <c r="B89" s="410"/>
      <c r="C89" s="18"/>
      <c r="D89" s="19">
        <f t="shared" si="4"/>
        <v>0</v>
      </c>
      <c r="E89" s="410">
        <f t="shared" si="5"/>
        <v>0</v>
      </c>
      <c r="F89" s="217"/>
      <c r="G89" s="217"/>
      <c r="H89" s="217"/>
      <c r="I89" s="217"/>
      <c r="J89" s="217"/>
      <c r="K89" s="217"/>
      <c r="L89" s="217"/>
      <c r="M89" s="217"/>
    </row>
    <row r="90" spans="1:13" ht="11.25" customHeight="1" x14ac:dyDescent="0.2">
      <c r="A90" s="413">
        <v>2094</v>
      </c>
      <c r="B90" s="410"/>
      <c r="C90" s="18"/>
      <c r="D90" s="19">
        <f t="shared" si="4"/>
        <v>0</v>
      </c>
      <c r="E90" s="410">
        <f t="shared" si="5"/>
        <v>0</v>
      </c>
      <c r="F90" s="217"/>
      <c r="G90" s="217"/>
      <c r="H90" s="217"/>
      <c r="I90" s="217"/>
      <c r="J90" s="217"/>
      <c r="K90" s="217"/>
      <c r="L90" s="217"/>
      <c r="M90" s="217"/>
    </row>
    <row r="91" spans="1:13" ht="11.25" customHeight="1" x14ac:dyDescent="0.2">
      <c r="A91" s="413">
        <v>2095</v>
      </c>
      <c r="B91" s="410"/>
      <c r="C91" s="18"/>
      <c r="D91" s="19">
        <f t="shared" si="4"/>
        <v>0</v>
      </c>
      <c r="E91" s="410">
        <f t="shared" si="5"/>
        <v>0</v>
      </c>
      <c r="F91" s="217"/>
      <c r="G91" s="217"/>
      <c r="H91" s="217"/>
      <c r="I91" s="217"/>
      <c r="J91" s="217"/>
      <c r="K91" s="217"/>
      <c r="L91" s="217"/>
      <c r="M91" s="217"/>
    </row>
    <row r="92" spans="1:13" ht="11.25" customHeight="1" x14ac:dyDescent="0.2">
      <c r="A92" s="413">
        <v>2096</v>
      </c>
      <c r="B92" s="410"/>
      <c r="C92" s="18"/>
      <c r="D92" s="19">
        <f t="shared" si="4"/>
        <v>0</v>
      </c>
      <c r="E92" s="410">
        <f t="shared" si="5"/>
        <v>0</v>
      </c>
      <c r="F92" s="217"/>
      <c r="G92" s="217"/>
      <c r="H92" s="217"/>
      <c r="I92" s="217"/>
      <c r="J92" s="217"/>
      <c r="K92" s="217"/>
      <c r="L92" s="217"/>
      <c r="M92" s="217"/>
    </row>
    <row r="93" spans="1:13" ht="11.25" customHeight="1" x14ac:dyDescent="0.2">
      <c r="A93" s="413">
        <v>2097</v>
      </c>
      <c r="B93" s="410"/>
      <c r="C93" s="18"/>
      <c r="D93" s="19">
        <f t="shared" si="4"/>
        <v>0</v>
      </c>
      <c r="E93" s="410">
        <f t="shared" si="5"/>
        <v>0</v>
      </c>
      <c r="F93" s="217"/>
      <c r="G93" s="217"/>
      <c r="H93" s="217"/>
      <c r="I93" s="217"/>
      <c r="J93" s="217"/>
      <c r="K93" s="217"/>
      <c r="L93" s="217"/>
      <c r="M93" s="217"/>
    </row>
    <row r="94" spans="1:13" ht="11.25" customHeight="1" x14ac:dyDescent="0.2">
      <c r="A94" s="414">
        <v>2098</v>
      </c>
      <c r="B94" s="411"/>
      <c r="C94" s="117"/>
      <c r="D94" s="41">
        <f t="shared" si="4"/>
        <v>0</v>
      </c>
      <c r="E94" s="41">
        <f t="shared" si="5"/>
        <v>0</v>
      </c>
      <c r="F94" s="217"/>
      <c r="G94" s="217"/>
      <c r="H94" s="217"/>
      <c r="I94" s="217"/>
      <c r="J94" s="217"/>
      <c r="K94" s="217"/>
      <c r="L94" s="217"/>
      <c r="M94" s="217"/>
    </row>
    <row r="95" spans="1:13" ht="11.25" customHeight="1" x14ac:dyDescent="0.2">
      <c r="A95" s="712" t="s">
        <v>1174</v>
      </c>
      <c r="B95" s="830"/>
      <c r="C95" s="830"/>
      <c r="D95" s="830"/>
      <c r="E95" s="830"/>
      <c r="F95" s="217"/>
      <c r="G95" s="217"/>
      <c r="H95" s="217"/>
      <c r="I95" s="217"/>
      <c r="J95" s="217"/>
      <c r="K95" s="217"/>
      <c r="L95" s="217"/>
      <c r="M95" s="217"/>
    </row>
    <row r="96" spans="1:13" ht="11.25" customHeight="1" x14ac:dyDescent="0.2">
      <c r="A96" s="712" t="s">
        <v>509</v>
      </c>
      <c r="B96" s="712"/>
      <c r="C96" s="712"/>
      <c r="D96" s="712"/>
      <c r="E96" s="712"/>
      <c r="F96" s="217"/>
      <c r="G96" s="217"/>
      <c r="H96" s="217"/>
      <c r="I96" s="217"/>
      <c r="J96" s="217"/>
      <c r="K96" s="217"/>
      <c r="L96" s="217"/>
      <c r="M96" s="217"/>
    </row>
    <row r="97" spans="1:13" ht="11.25" customHeight="1" x14ac:dyDescent="0.2">
      <c r="A97" s="826" t="s">
        <v>83</v>
      </c>
      <c r="B97" s="826"/>
      <c r="C97" s="826"/>
      <c r="D97" s="826"/>
      <c r="E97" s="826"/>
      <c r="F97" s="217"/>
      <c r="G97" s="217"/>
      <c r="H97" s="217"/>
      <c r="I97" s="217"/>
      <c r="J97" s="217"/>
      <c r="K97" s="217"/>
      <c r="L97" s="217"/>
      <c r="M97" s="217"/>
    </row>
    <row r="98" spans="1:13" ht="11.25" customHeight="1" x14ac:dyDescent="0.2">
      <c r="F98" s="217"/>
      <c r="G98" s="217"/>
      <c r="H98" s="217"/>
      <c r="I98" s="217"/>
      <c r="J98" s="217"/>
      <c r="K98" s="217"/>
      <c r="L98" s="217"/>
      <c r="M98" s="217"/>
    </row>
    <row r="99" spans="1:13" ht="11.25" customHeight="1" x14ac:dyDescent="0.2">
      <c r="A99" s="827" t="s">
        <v>934</v>
      </c>
      <c r="B99" s="828"/>
      <c r="C99" s="828"/>
      <c r="D99" s="828"/>
      <c r="E99" s="829"/>
      <c r="F99" s="217"/>
      <c r="G99" s="217"/>
      <c r="H99" s="217"/>
      <c r="I99" s="217"/>
      <c r="J99" s="217"/>
      <c r="K99" s="217"/>
      <c r="L99" s="217"/>
      <c r="M99" s="217"/>
    </row>
    <row r="100" spans="1:13" ht="11.25" customHeight="1" x14ac:dyDescent="0.2">
      <c r="A100" s="121" t="s">
        <v>170</v>
      </c>
      <c r="B100" s="92" t="s">
        <v>226</v>
      </c>
      <c r="C100" s="92" t="s">
        <v>95</v>
      </c>
      <c r="D100" s="92" t="s">
        <v>228</v>
      </c>
      <c r="E100" s="57" t="s">
        <v>84</v>
      </c>
      <c r="F100" s="217"/>
      <c r="G100" s="217"/>
      <c r="H100" s="217"/>
      <c r="I100" s="217"/>
      <c r="J100" s="217"/>
      <c r="K100" s="217"/>
      <c r="L100" s="217"/>
      <c r="M100" s="217"/>
    </row>
    <row r="101" spans="1:13" ht="11.25" customHeight="1" x14ac:dyDescent="0.2">
      <c r="A101" s="218"/>
      <c r="B101" s="94" t="s">
        <v>227</v>
      </c>
      <c r="C101" s="94" t="s">
        <v>227</v>
      </c>
      <c r="D101" s="94" t="s">
        <v>229</v>
      </c>
      <c r="E101" s="93" t="s">
        <v>85</v>
      </c>
      <c r="F101" s="217"/>
      <c r="G101" s="217"/>
      <c r="H101" s="217"/>
      <c r="I101" s="217"/>
      <c r="J101" s="217"/>
      <c r="K101" s="217"/>
      <c r="L101" s="217"/>
      <c r="M101" s="217"/>
    </row>
    <row r="102" spans="1:13" ht="11.25" customHeight="1" x14ac:dyDescent="0.2">
      <c r="A102" s="218"/>
      <c r="B102" s="94" t="s">
        <v>73</v>
      </c>
      <c r="C102" s="94" t="s">
        <v>74</v>
      </c>
      <c r="D102" s="94" t="s">
        <v>230</v>
      </c>
      <c r="E102" s="181" t="s">
        <v>231</v>
      </c>
      <c r="F102" s="217"/>
      <c r="G102" s="217"/>
      <c r="H102" s="217"/>
      <c r="I102" s="217"/>
      <c r="J102" s="217"/>
      <c r="K102" s="217"/>
      <c r="L102" s="217"/>
      <c r="M102" s="217"/>
    </row>
    <row r="103" spans="1:13" ht="11.25" customHeight="1" x14ac:dyDescent="0.2">
      <c r="A103" s="412">
        <v>2024</v>
      </c>
      <c r="B103" s="408"/>
      <c r="C103" s="409"/>
      <c r="D103" s="17">
        <f t="shared" ref="D103:D134" si="6">B103-C103</f>
        <v>0</v>
      </c>
      <c r="E103" s="408">
        <f>F103+D103</f>
        <v>0</v>
      </c>
      <c r="F103" s="406"/>
      <c r="G103" s="217"/>
      <c r="H103" s="217"/>
      <c r="I103" s="217"/>
      <c r="J103" s="217"/>
      <c r="K103" s="217"/>
      <c r="L103" s="217"/>
      <c r="M103" s="217"/>
    </row>
    <row r="104" spans="1:13" ht="11.25" customHeight="1" x14ac:dyDescent="0.2">
      <c r="A104" s="413">
        <v>2025</v>
      </c>
      <c r="B104" s="410"/>
      <c r="C104" s="18"/>
      <c r="D104" s="19">
        <f t="shared" si="6"/>
        <v>0</v>
      </c>
      <c r="E104" s="410">
        <f t="shared" ref="E104:E135" si="7">E103+D104</f>
        <v>0</v>
      </c>
      <c r="F104" s="217"/>
      <c r="G104" s="217"/>
      <c r="H104" s="217"/>
      <c r="I104" s="217"/>
      <c r="J104" s="217"/>
      <c r="K104" s="217"/>
      <c r="L104" s="217"/>
      <c r="M104" s="217"/>
    </row>
    <row r="105" spans="1:13" ht="11.25" customHeight="1" x14ac:dyDescent="0.2">
      <c r="A105" s="413">
        <v>2026</v>
      </c>
      <c r="B105" s="410"/>
      <c r="C105" s="18"/>
      <c r="D105" s="19">
        <f t="shared" si="6"/>
        <v>0</v>
      </c>
      <c r="E105" s="410">
        <f t="shared" si="7"/>
        <v>0</v>
      </c>
      <c r="F105" s="217"/>
      <c r="G105" s="217"/>
      <c r="H105" s="217"/>
      <c r="I105" s="217"/>
      <c r="J105" s="217"/>
      <c r="K105" s="217"/>
      <c r="L105" s="217"/>
      <c r="M105" s="217"/>
    </row>
    <row r="106" spans="1:13" ht="11.25" customHeight="1" x14ac:dyDescent="0.2">
      <c r="A106" s="413">
        <v>2027</v>
      </c>
      <c r="B106" s="410"/>
      <c r="C106" s="18"/>
      <c r="D106" s="19">
        <f t="shared" si="6"/>
        <v>0</v>
      </c>
      <c r="E106" s="410">
        <f t="shared" si="7"/>
        <v>0</v>
      </c>
      <c r="F106" s="217"/>
      <c r="G106" s="217"/>
      <c r="H106" s="217"/>
      <c r="I106" s="217"/>
      <c r="J106" s="217"/>
      <c r="K106" s="217"/>
      <c r="L106" s="217"/>
      <c r="M106" s="217"/>
    </row>
    <row r="107" spans="1:13" ht="11.25" customHeight="1" x14ac:dyDescent="0.2">
      <c r="A107" s="413">
        <v>2028</v>
      </c>
      <c r="B107" s="410"/>
      <c r="C107" s="18"/>
      <c r="D107" s="19">
        <f t="shared" si="6"/>
        <v>0</v>
      </c>
      <c r="E107" s="410">
        <f t="shared" si="7"/>
        <v>0</v>
      </c>
      <c r="F107" s="217"/>
      <c r="G107" s="217"/>
      <c r="H107" s="217"/>
      <c r="I107" s="217"/>
      <c r="J107" s="217"/>
      <c r="K107" s="217"/>
      <c r="L107" s="217"/>
      <c r="M107" s="217"/>
    </row>
    <row r="108" spans="1:13" ht="11.25" customHeight="1" x14ac:dyDescent="0.2">
      <c r="A108" s="413">
        <v>2029</v>
      </c>
      <c r="B108" s="410"/>
      <c r="C108" s="18"/>
      <c r="D108" s="19">
        <f t="shared" si="6"/>
        <v>0</v>
      </c>
      <c r="E108" s="410">
        <f t="shared" si="7"/>
        <v>0</v>
      </c>
      <c r="F108" s="217"/>
      <c r="G108" s="217"/>
      <c r="H108" s="217"/>
      <c r="I108" s="217"/>
      <c r="J108" s="217"/>
      <c r="K108" s="217"/>
      <c r="L108" s="217"/>
      <c r="M108" s="217"/>
    </row>
    <row r="109" spans="1:13" ht="11.25" customHeight="1" x14ac:dyDescent="0.2">
      <c r="A109" s="413">
        <v>2030</v>
      </c>
      <c r="B109" s="410"/>
      <c r="C109" s="18"/>
      <c r="D109" s="19">
        <f t="shared" si="6"/>
        <v>0</v>
      </c>
      <c r="E109" s="410">
        <f t="shared" si="7"/>
        <v>0</v>
      </c>
      <c r="F109" s="217"/>
      <c r="G109" s="217"/>
      <c r="H109" s="217"/>
      <c r="I109" s="217"/>
      <c r="J109" s="217"/>
      <c r="K109" s="217"/>
      <c r="L109" s="217"/>
      <c r="M109" s="217"/>
    </row>
    <row r="110" spans="1:13" ht="11.25" customHeight="1" x14ac:dyDescent="0.2">
      <c r="A110" s="413">
        <v>2031</v>
      </c>
      <c r="B110" s="410"/>
      <c r="C110" s="18"/>
      <c r="D110" s="19">
        <f t="shared" si="6"/>
        <v>0</v>
      </c>
      <c r="E110" s="410">
        <f t="shared" si="7"/>
        <v>0</v>
      </c>
      <c r="F110" s="217"/>
      <c r="G110" s="217"/>
      <c r="H110" s="217"/>
      <c r="I110" s="217"/>
      <c r="J110" s="217"/>
      <c r="K110" s="217"/>
      <c r="L110" s="217"/>
      <c r="M110" s="217"/>
    </row>
    <row r="111" spans="1:13" ht="11.25" customHeight="1" x14ac:dyDescent="0.2">
      <c r="A111" s="413">
        <v>2032</v>
      </c>
      <c r="B111" s="410"/>
      <c r="C111" s="18"/>
      <c r="D111" s="19">
        <f t="shared" si="6"/>
        <v>0</v>
      </c>
      <c r="E111" s="410">
        <f t="shared" si="7"/>
        <v>0</v>
      </c>
      <c r="F111" s="217"/>
      <c r="G111" s="217"/>
      <c r="H111" s="217"/>
      <c r="I111" s="217"/>
      <c r="J111" s="217"/>
      <c r="K111" s="217"/>
      <c r="L111" s="217"/>
      <c r="M111" s="217"/>
    </row>
    <row r="112" spans="1:13" ht="11.25" customHeight="1" x14ac:dyDescent="0.2">
      <c r="A112" s="413">
        <v>2033</v>
      </c>
      <c r="B112" s="410"/>
      <c r="C112" s="18"/>
      <c r="D112" s="19">
        <f t="shared" si="6"/>
        <v>0</v>
      </c>
      <c r="E112" s="410">
        <f t="shared" si="7"/>
        <v>0</v>
      </c>
      <c r="F112" s="217"/>
      <c r="G112" s="217"/>
      <c r="H112" s="217"/>
      <c r="I112" s="217"/>
      <c r="J112" s="217"/>
      <c r="K112" s="217"/>
      <c r="L112" s="217"/>
      <c r="M112" s="217"/>
    </row>
    <row r="113" spans="1:13" ht="11.25" customHeight="1" x14ac:dyDescent="0.2">
      <c r="A113" s="413">
        <v>2034</v>
      </c>
      <c r="B113" s="410"/>
      <c r="C113" s="18"/>
      <c r="D113" s="19">
        <f t="shared" si="6"/>
        <v>0</v>
      </c>
      <c r="E113" s="410">
        <f t="shared" si="7"/>
        <v>0</v>
      </c>
      <c r="F113" s="217"/>
      <c r="G113" s="217"/>
      <c r="H113" s="217"/>
      <c r="I113" s="217"/>
      <c r="J113" s="217"/>
      <c r="K113" s="217"/>
      <c r="L113" s="217"/>
      <c r="M113" s="217"/>
    </row>
    <row r="114" spans="1:13" ht="11.25" customHeight="1" x14ac:dyDescent="0.2">
      <c r="A114" s="413">
        <v>2035</v>
      </c>
      <c r="B114" s="410"/>
      <c r="C114" s="18"/>
      <c r="D114" s="19">
        <f t="shared" si="6"/>
        <v>0</v>
      </c>
      <c r="E114" s="410">
        <f t="shared" si="7"/>
        <v>0</v>
      </c>
      <c r="F114" s="217"/>
      <c r="G114" s="217"/>
      <c r="H114" s="217"/>
      <c r="I114" s="217"/>
      <c r="J114" s="217"/>
      <c r="K114" s="217"/>
      <c r="L114" s="217"/>
      <c r="M114" s="217"/>
    </row>
    <row r="115" spans="1:13" ht="11.25" customHeight="1" x14ac:dyDescent="0.2">
      <c r="A115" s="413">
        <v>2036</v>
      </c>
      <c r="B115" s="410"/>
      <c r="C115" s="18"/>
      <c r="D115" s="19">
        <f t="shared" si="6"/>
        <v>0</v>
      </c>
      <c r="E115" s="410">
        <f t="shared" si="7"/>
        <v>0</v>
      </c>
      <c r="F115" s="217"/>
      <c r="G115" s="217"/>
      <c r="H115" s="217"/>
      <c r="I115" s="217"/>
      <c r="J115" s="217"/>
      <c r="K115" s="217"/>
      <c r="L115" s="217"/>
      <c r="M115" s="217"/>
    </row>
    <row r="116" spans="1:13" ht="11.25" customHeight="1" x14ac:dyDescent="0.2">
      <c r="A116" s="413">
        <v>2037</v>
      </c>
      <c r="B116" s="410"/>
      <c r="C116" s="18"/>
      <c r="D116" s="19">
        <f t="shared" si="6"/>
        <v>0</v>
      </c>
      <c r="E116" s="410">
        <f t="shared" si="7"/>
        <v>0</v>
      </c>
      <c r="F116" s="217"/>
      <c r="G116" s="217"/>
      <c r="H116" s="217"/>
      <c r="I116" s="217"/>
      <c r="J116" s="217"/>
      <c r="K116" s="217"/>
      <c r="L116" s="217"/>
      <c r="M116" s="217"/>
    </row>
    <row r="117" spans="1:13" ht="11.25" customHeight="1" x14ac:dyDescent="0.2">
      <c r="A117" s="413">
        <v>2038</v>
      </c>
      <c r="B117" s="410"/>
      <c r="C117" s="18"/>
      <c r="D117" s="19">
        <f t="shared" si="6"/>
        <v>0</v>
      </c>
      <c r="E117" s="410">
        <f t="shared" si="7"/>
        <v>0</v>
      </c>
      <c r="F117" s="217"/>
      <c r="G117" s="217"/>
      <c r="H117" s="217"/>
      <c r="I117" s="217"/>
      <c r="J117" s="217"/>
      <c r="K117" s="217"/>
      <c r="L117" s="217"/>
      <c r="M117" s="217"/>
    </row>
    <row r="118" spans="1:13" ht="11.25" customHeight="1" x14ac:dyDescent="0.2">
      <c r="A118" s="413">
        <v>2039</v>
      </c>
      <c r="B118" s="410"/>
      <c r="C118" s="18"/>
      <c r="D118" s="19">
        <f t="shared" si="6"/>
        <v>0</v>
      </c>
      <c r="E118" s="410">
        <f t="shared" si="7"/>
        <v>0</v>
      </c>
      <c r="F118" s="217"/>
      <c r="G118" s="217"/>
      <c r="H118" s="217"/>
      <c r="I118" s="217"/>
      <c r="J118" s="217"/>
      <c r="K118" s="217"/>
      <c r="L118" s="217"/>
      <c r="M118" s="217"/>
    </row>
    <row r="119" spans="1:13" ht="11.25" customHeight="1" x14ac:dyDescent="0.2">
      <c r="A119" s="413">
        <v>2040</v>
      </c>
      <c r="B119" s="410"/>
      <c r="C119" s="18"/>
      <c r="D119" s="19">
        <f t="shared" si="6"/>
        <v>0</v>
      </c>
      <c r="E119" s="410">
        <f t="shared" si="7"/>
        <v>0</v>
      </c>
      <c r="F119" s="217"/>
      <c r="G119" s="217"/>
      <c r="H119" s="217"/>
      <c r="I119" s="217"/>
      <c r="J119" s="217"/>
      <c r="K119" s="217"/>
      <c r="L119" s="217"/>
      <c r="M119" s="217"/>
    </row>
    <row r="120" spans="1:13" ht="11.25" customHeight="1" x14ac:dyDescent="0.2">
      <c r="A120" s="413">
        <v>2041</v>
      </c>
      <c r="B120" s="410"/>
      <c r="C120" s="18"/>
      <c r="D120" s="19">
        <f t="shared" si="6"/>
        <v>0</v>
      </c>
      <c r="E120" s="410">
        <f t="shared" si="7"/>
        <v>0</v>
      </c>
      <c r="F120" s="217"/>
      <c r="G120" s="217"/>
      <c r="H120" s="217"/>
      <c r="I120" s="217"/>
      <c r="J120" s="217"/>
      <c r="K120" s="217"/>
      <c r="L120" s="217"/>
      <c r="M120" s="217"/>
    </row>
    <row r="121" spans="1:13" ht="11.25" customHeight="1" x14ac:dyDescent="0.2">
      <c r="A121" s="413">
        <v>2042</v>
      </c>
      <c r="B121" s="410"/>
      <c r="C121" s="18"/>
      <c r="D121" s="19">
        <f t="shared" si="6"/>
        <v>0</v>
      </c>
      <c r="E121" s="410">
        <f t="shared" si="7"/>
        <v>0</v>
      </c>
      <c r="F121" s="217"/>
      <c r="G121" s="217"/>
      <c r="H121" s="217"/>
      <c r="I121" s="217"/>
      <c r="J121" s="217"/>
      <c r="K121" s="217"/>
      <c r="L121" s="217"/>
      <c r="M121" s="217"/>
    </row>
    <row r="122" spans="1:13" ht="11.25" customHeight="1" x14ac:dyDescent="0.2">
      <c r="A122" s="413">
        <v>2043</v>
      </c>
      <c r="B122" s="410"/>
      <c r="C122" s="18"/>
      <c r="D122" s="19">
        <f t="shared" si="6"/>
        <v>0</v>
      </c>
      <c r="E122" s="410">
        <f t="shared" si="7"/>
        <v>0</v>
      </c>
      <c r="F122" s="217"/>
      <c r="G122" s="217"/>
      <c r="H122" s="217"/>
      <c r="I122" s="217"/>
      <c r="J122" s="217"/>
      <c r="K122" s="217"/>
      <c r="L122" s="217"/>
      <c r="M122" s="217"/>
    </row>
    <row r="123" spans="1:13" ht="11.25" customHeight="1" x14ac:dyDescent="0.2">
      <c r="A123" s="413">
        <v>2044</v>
      </c>
      <c r="B123" s="410"/>
      <c r="C123" s="18"/>
      <c r="D123" s="19">
        <f t="shared" si="6"/>
        <v>0</v>
      </c>
      <c r="E123" s="410">
        <f t="shared" si="7"/>
        <v>0</v>
      </c>
      <c r="F123" s="217"/>
      <c r="G123" s="217"/>
      <c r="H123" s="217"/>
      <c r="I123" s="217"/>
      <c r="J123" s="217"/>
      <c r="K123" s="217"/>
      <c r="L123" s="217"/>
      <c r="M123" s="217"/>
    </row>
    <row r="124" spans="1:13" ht="11.25" customHeight="1" x14ac:dyDescent="0.2">
      <c r="A124" s="413">
        <v>2045</v>
      </c>
      <c r="B124" s="410"/>
      <c r="C124" s="18"/>
      <c r="D124" s="19">
        <f t="shared" si="6"/>
        <v>0</v>
      </c>
      <c r="E124" s="410">
        <f t="shared" si="7"/>
        <v>0</v>
      </c>
      <c r="F124" s="217"/>
      <c r="G124" s="217"/>
      <c r="H124" s="217"/>
      <c r="I124" s="217"/>
      <c r="J124" s="217"/>
      <c r="K124" s="217"/>
      <c r="L124" s="217"/>
      <c r="M124" s="217"/>
    </row>
    <row r="125" spans="1:13" ht="11.25" customHeight="1" x14ac:dyDescent="0.2">
      <c r="A125" s="413">
        <v>2046</v>
      </c>
      <c r="B125" s="410"/>
      <c r="C125" s="18"/>
      <c r="D125" s="19">
        <f t="shared" si="6"/>
        <v>0</v>
      </c>
      <c r="E125" s="410">
        <f t="shared" si="7"/>
        <v>0</v>
      </c>
      <c r="F125" s="217"/>
      <c r="G125" s="217"/>
      <c r="H125" s="217"/>
      <c r="I125" s="217"/>
      <c r="J125" s="217"/>
      <c r="K125" s="217"/>
      <c r="L125" s="217"/>
      <c r="M125" s="217"/>
    </row>
    <row r="126" spans="1:13" ht="11.25" customHeight="1" x14ac:dyDescent="0.2">
      <c r="A126" s="413">
        <v>2047</v>
      </c>
      <c r="B126" s="410"/>
      <c r="C126" s="18"/>
      <c r="D126" s="19">
        <f t="shared" si="6"/>
        <v>0</v>
      </c>
      <c r="E126" s="410">
        <f t="shared" si="7"/>
        <v>0</v>
      </c>
      <c r="F126" s="217"/>
      <c r="G126" s="217"/>
      <c r="H126" s="217"/>
      <c r="I126" s="217"/>
      <c r="J126" s="217"/>
      <c r="K126" s="217"/>
      <c r="L126" s="217"/>
      <c r="M126" s="217"/>
    </row>
    <row r="127" spans="1:13" ht="11.25" customHeight="1" x14ac:dyDescent="0.2">
      <c r="A127" s="413">
        <v>2048</v>
      </c>
      <c r="B127" s="410"/>
      <c r="C127" s="18"/>
      <c r="D127" s="19">
        <f t="shared" si="6"/>
        <v>0</v>
      </c>
      <c r="E127" s="410">
        <f t="shared" si="7"/>
        <v>0</v>
      </c>
      <c r="F127" s="217"/>
      <c r="G127" s="217"/>
      <c r="H127" s="217"/>
      <c r="I127" s="217"/>
      <c r="J127" s="217"/>
      <c r="K127" s="217"/>
      <c r="L127" s="217"/>
      <c r="M127" s="217"/>
    </row>
    <row r="128" spans="1:13" ht="11.25" customHeight="1" x14ac:dyDescent="0.2">
      <c r="A128" s="413">
        <v>2049</v>
      </c>
      <c r="B128" s="410"/>
      <c r="C128" s="18"/>
      <c r="D128" s="19">
        <f t="shared" si="6"/>
        <v>0</v>
      </c>
      <c r="E128" s="410">
        <f t="shared" si="7"/>
        <v>0</v>
      </c>
      <c r="F128" s="217"/>
      <c r="G128" s="217"/>
      <c r="H128" s="217"/>
      <c r="I128" s="217"/>
      <c r="J128" s="217"/>
      <c r="K128" s="217"/>
      <c r="L128" s="217"/>
      <c r="M128" s="217"/>
    </row>
    <row r="129" spans="1:13" ht="11.25" customHeight="1" x14ac:dyDescent="0.2">
      <c r="A129" s="413">
        <v>2050</v>
      </c>
      <c r="B129" s="410"/>
      <c r="C129" s="18"/>
      <c r="D129" s="19">
        <f t="shared" si="6"/>
        <v>0</v>
      </c>
      <c r="E129" s="410">
        <f t="shared" si="7"/>
        <v>0</v>
      </c>
      <c r="F129" s="217"/>
      <c r="G129" s="217"/>
      <c r="H129" s="217"/>
      <c r="I129" s="217"/>
      <c r="J129" s="217"/>
      <c r="K129" s="217"/>
      <c r="L129" s="217"/>
      <c r="M129" s="217"/>
    </row>
    <row r="130" spans="1:13" ht="11.25" customHeight="1" x14ac:dyDescent="0.2">
      <c r="A130" s="413">
        <v>2051</v>
      </c>
      <c r="B130" s="410"/>
      <c r="C130" s="18"/>
      <c r="D130" s="19">
        <f t="shared" si="6"/>
        <v>0</v>
      </c>
      <c r="E130" s="410">
        <f t="shared" si="7"/>
        <v>0</v>
      </c>
      <c r="F130" s="217"/>
      <c r="G130" s="217"/>
      <c r="H130" s="217"/>
      <c r="I130" s="217"/>
      <c r="J130" s="217"/>
      <c r="K130" s="217"/>
      <c r="L130" s="217"/>
      <c r="M130" s="217"/>
    </row>
    <row r="131" spans="1:13" ht="11.25" customHeight="1" x14ac:dyDescent="0.2">
      <c r="A131" s="413">
        <v>2052</v>
      </c>
      <c r="B131" s="410"/>
      <c r="C131" s="18"/>
      <c r="D131" s="19">
        <f t="shared" si="6"/>
        <v>0</v>
      </c>
      <c r="E131" s="410">
        <f t="shared" si="7"/>
        <v>0</v>
      </c>
      <c r="F131" s="217"/>
      <c r="G131" s="217"/>
      <c r="H131" s="217"/>
      <c r="I131" s="217"/>
      <c r="J131" s="217"/>
      <c r="K131" s="217"/>
      <c r="L131" s="217"/>
      <c r="M131" s="217"/>
    </row>
    <row r="132" spans="1:13" ht="11.25" customHeight="1" x14ac:dyDescent="0.2">
      <c r="A132" s="413">
        <v>2053</v>
      </c>
      <c r="B132" s="410"/>
      <c r="C132" s="18"/>
      <c r="D132" s="19">
        <f t="shared" si="6"/>
        <v>0</v>
      </c>
      <c r="E132" s="410">
        <f t="shared" si="7"/>
        <v>0</v>
      </c>
      <c r="F132" s="217"/>
      <c r="G132" s="217"/>
      <c r="H132" s="217"/>
      <c r="I132" s="217"/>
      <c r="J132" s="217"/>
      <c r="K132" s="217"/>
      <c r="L132" s="217"/>
      <c r="M132" s="217"/>
    </row>
    <row r="133" spans="1:13" ht="11.25" customHeight="1" x14ac:dyDescent="0.2">
      <c r="A133" s="413">
        <v>2054</v>
      </c>
      <c r="B133" s="410"/>
      <c r="C133" s="18"/>
      <c r="D133" s="19">
        <f t="shared" si="6"/>
        <v>0</v>
      </c>
      <c r="E133" s="410">
        <f t="shared" si="7"/>
        <v>0</v>
      </c>
      <c r="F133" s="217"/>
      <c r="G133" s="217"/>
      <c r="H133" s="217"/>
      <c r="I133" s="217"/>
      <c r="J133" s="217"/>
      <c r="K133" s="217"/>
      <c r="L133" s="217"/>
      <c r="M133" s="217"/>
    </row>
    <row r="134" spans="1:13" ht="11.25" customHeight="1" x14ac:dyDescent="0.2">
      <c r="A134" s="413">
        <v>2055</v>
      </c>
      <c r="B134" s="410"/>
      <c r="C134" s="18"/>
      <c r="D134" s="19">
        <f t="shared" si="6"/>
        <v>0</v>
      </c>
      <c r="E134" s="410">
        <f t="shared" si="7"/>
        <v>0</v>
      </c>
      <c r="F134" s="217"/>
      <c r="G134" s="217"/>
      <c r="H134" s="217"/>
      <c r="I134" s="217"/>
      <c r="J134" s="217"/>
      <c r="K134" s="217"/>
      <c r="L134" s="217"/>
      <c r="M134" s="217"/>
    </row>
    <row r="135" spans="1:13" ht="11.25" customHeight="1" x14ac:dyDescent="0.2">
      <c r="A135" s="413">
        <v>2056</v>
      </c>
      <c r="B135" s="410"/>
      <c r="C135" s="18"/>
      <c r="D135" s="19">
        <f t="shared" ref="D135:D166" si="8">B135-C135</f>
        <v>0</v>
      </c>
      <c r="E135" s="410">
        <f t="shared" si="7"/>
        <v>0</v>
      </c>
      <c r="F135" s="217"/>
      <c r="G135" s="217"/>
      <c r="H135" s="217"/>
      <c r="I135" s="217"/>
      <c r="J135" s="217"/>
      <c r="K135" s="217"/>
      <c r="L135" s="217"/>
      <c r="M135" s="217"/>
    </row>
    <row r="136" spans="1:13" ht="11.25" customHeight="1" x14ac:dyDescent="0.2">
      <c r="A136" s="413">
        <v>2057</v>
      </c>
      <c r="B136" s="410"/>
      <c r="C136" s="18"/>
      <c r="D136" s="19">
        <f t="shared" si="8"/>
        <v>0</v>
      </c>
      <c r="E136" s="410">
        <f t="shared" ref="E136:E167" si="9">E135+D136</f>
        <v>0</v>
      </c>
      <c r="F136" s="217"/>
      <c r="G136" s="217"/>
      <c r="H136" s="217"/>
      <c r="I136" s="217"/>
      <c r="J136" s="217"/>
      <c r="K136" s="217"/>
      <c r="L136" s="217"/>
      <c r="M136" s="217"/>
    </row>
    <row r="137" spans="1:13" ht="11.25" customHeight="1" x14ac:dyDescent="0.2">
      <c r="A137" s="413">
        <v>2058</v>
      </c>
      <c r="B137" s="410"/>
      <c r="C137" s="18"/>
      <c r="D137" s="19">
        <f t="shared" si="8"/>
        <v>0</v>
      </c>
      <c r="E137" s="410">
        <f t="shared" si="9"/>
        <v>0</v>
      </c>
      <c r="F137" s="217"/>
      <c r="G137" s="217"/>
      <c r="H137" s="217"/>
      <c r="I137" s="217"/>
      <c r="J137" s="217"/>
      <c r="K137" s="217"/>
      <c r="L137" s="217"/>
      <c r="M137" s="217"/>
    </row>
    <row r="138" spans="1:13" ht="11.25" customHeight="1" x14ac:dyDescent="0.2">
      <c r="A138" s="413">
        <v>2059</v>
      </c>
      <c r="B138" s="410"/>
      <c r="C138" s="18"/>
      <c r="D138" s="19">
        <f t="shared" si="8"/>
        <v>0</v>
      </c>
      <c r="E138" s="410">
        <f t="shared" si="9"/>
        <v>0</v>
      </c>
      <c r="F138" s="217"/>
      <c r="G138" s="217"/>
      <c r="H138" s="217"/>
      <c r="I138" s="217"/>
      <c r="J138" s="217"/>
      <c r="K138" s="217"/>
      <c r="L138" s="217"/>
      <c r="M138" s="217"/>
    </row>
    <row r="139" spans="1:13" ht="11.25" customHeight="1" x14ac:dyDescent="0.2">
      <c r="A139" s="413">
        <v>2060</v>
      </c>
      <c r="B139" s="410"/>
      <c r="C139" s="18"/>
      <c r="D139" s="19">
        <f t="shared" si="8"/>
        <v>0</v>
      </c>
      <c r="E139" s="410">
        <f t="shared" si="9"/>
        <v>0</v>
      </c>
      <c r="F139" s="217"/>
      <c r="G139" s="217"/>
      <c r="H139" s="217"/>
      <c r="I139" s="217"/>
      <c r="J139" s="217"/>
      <c r="K139" s="217"/>
      <c r="L139" s="217"/>
      <c r="M139" s="217"/>
    </row>
    <row r="140" spans="1:13" ht="11.25" customHeight="1" x14ac:dyDescent="0.2">
      <c r="A140" s="413">
        <v>2061</v>
      </c>
      <c r="B140" s="410"/>
      <c r="C140" s="18"/>
      <c r="D140" s="19">
        <f t="shared" si="8"/>
        <v>0</v>
      </c>
      <c r="E140" s="410">
        <f t="shared" si="9"/>
        <v>0</v>
      </c>
      <c r="F140" s="217"/>
      <c r="G140" s="217"/>
      <c r="H140" s="217"/>
      <c r="I140" s="217"/>
      <c r="J140" s="217"/>
      <c r="K140" s="217"/>
      <c r="L140" s="217"/>
      <c r="M140" s="217"/>
    </row>
    <row r="141" spans="1:13" ht="11.25" customHeight="1" x14ac:dyDescent="0.2">
      <c r="A141" s="413">
        <v>2062</v>
      </c>
      <c r="B141" s="410"/>
      <c r="C141" s="18"/>
      <c r="D141" s="19">
        <f t="shared" si="8"/>
        <v>0</v>
      </c>
      <c r="E141" s="410">
        <f t="shared" si="9"/>
        <v>0</v>
      </c>
      <c r="F141" s="217"/>
      <c r="G141" s="217"/>
      <c r="H141" s="217"/>
      <c r="I141" s="217"/>
      <c r="J141" s="217"/>
      <c r="K141" s="217"/>
      <c r="L141" s="217"/>
      <c r="M141" s="217"/>
    </row>
    <row r="142" spans="1:13" ht="11.25" customHeight="1" x14ac:dyDescent="0.2">
      <c r="A142" s="413">
        <v>2063</v>
      </c>
      <c r="B142" s="410"/>
      <c r="C142" s="18"/>
      <c r="D142" s="19">
        <f t="shared" si="8"/>
        <v>0</v>
      </c>
      <c r="E142" s="410">
        <f t="shared" si="9"/>
        <v>0</v>
      </c>
      <c r="F142" s="217"/>
      <c r="G142" s="217"/>
      <c r="H142" s="217"/>
      <c r="I142" s="217"/>
      <c r="J142" s="217"/>
      <c r="K142" s="217"/>
      <c r="L142" s="217"/>
      <c r="M142" s="217"/>
    </row>
    <row r="143" spans="1:13" ht="11.25" customHeight="1" x14ac:dyDescent="0.2">
      <c r="A143" s="413">
        <v>2064</v>
      </c>
      <c r="B143" s="410"/>
      <c r="C143" s="18"/>
      <c r="D143" s="19">
        <f t="shared" si="8"/>
        <v>0</v>
      </c>
      <c r="E143" s="410">
        <f t="shared" si="9"/>
        <v>0</v>
      </c>
      <c r="F143" s="217"/>
      <c r="G143" s="217"/>
      <c r="H143" s="217"/>
      <c r="I143" s="217"/>
      <c r="J143" s="217"/>
      <c r="K143" s="217"/>
      <c r="L143" s="217"/>
      <c r="M143" s="217"/>
    </row>
    <row r="144" spans="1:13" ht="11.25" customHeight="1" x14ac:dyDescent="0.2">
      <c r="A144" s="413">
        <v>2065</v>
      </c>
      <c r="B144" s="410"/>
      <c r="C144" s="18"/>
      <c r="D144" s="19">
        <f t="shared" si="8"/>
        <v>0</v>
      </c>
      <c r="E144" s="410">
        <f t="shared" si="9"/>
        <v>0</v>
      </c>
      <c r="F144" s="217"/>
      <c r="G144" s="217"/>
      <c r="H144" s="217"/>
      <c r="I144" s="217"/>
      <c r="J144" s="217"/>
      <c r="K144" s="217"/>
      <c r="L144" s="217"/>
      <c r="M144" s="217"/>
    </row>
    <row r="145" spans="1:13" ht="11.25" customHeight="1" x14ac:dyDescent="0.2">
      <c r="A145" s="413">
        <v>2066</v>
      </c>
      <c r="B145" s="410"/>
      <c r="C145" s="18"/>
      <c r="D145" s="19">
        <f t="shared" si="8"/>
        <v>0</v>
      </c>
      <c r="E145" s="410">
        <f t="shared" si="9"/>
        <v>0</v>
      </c>
      <c r="F145" s="217"/>
      <c r="G145" s="217"/>
      <c r="H145" s="217"/>
      <c r="I145" s="217"/>
      <c r="J145" s="217"/>
      <c r="K145" s="217"/>
      <c r="L145" s="217"/>
      <c r="M145" s="217"/>
    </row>
    <row r="146" spans="1:13" ht="11.25" customHeight="1" x14ac:dyDescent="0.2">
      <c r="A146" s="413">
        <v>2067</v>
      </c>
      <c r="B146" s="410"/>
      <c r="C146" s="18"/>
      <c r="D146" s="19">
        <f t="shared" si="8"/>
        <v>0</v>
      </c>
      <c r="E146" s="410">
        <f t="shared" si="9"/>
        <v>0</v>
      </c>
      <c r="F146" s="217"/>
      <c r="G146" s="217"/>
      <c r="H146" s="217"/>
      <c r="I146" s="217"/>
      <c r="J146" s="217"/>
      <c r="K146" s="217"/>
      <c r="L146" s="217"/>
      <c r="M146" s="217"/>
    </row>
    <row r="147" spans="1:13" ht="11.25" customHeight="1" x14ac:dyDescent="0.2">
      <c r="A147" s="413">
        <v>2068</v>
      </c>
      <c r="B147" s="410"/>
      <c r="C147" s="18"/>
      <c r="D147" s="19">
        <f t="shared" si="8"/>
        <v>0</v>
      </c>
      <c r="E147" s="410">
        <f t="shared" si="9"/>
        <v>0</v>
      </c>
      <c r="F147" s="217"/>
      <c r="G147" s="217"/>
      <c r="H147" s="217"/>
      <c r="I147" s="217"/>
      <c r="J147" s="217"/>
      <c r="K147" s="217"/>
      <c r="L147" s="217"/>
      <c r="M147" s="217"/>
    </row>
    <row r="148" spans="1:13" ht="11.25" customHeight="1" x14ac:dyDescent="0.2">
      <c r="A148" s="413">
        <v>2069</v>
      </c>
      <c r="B148" s="410"/>
      <c r="C148" s="18"/>
      <c r="D148" s="19">
        <f t="shared" si="8"/>
        <v>0</v>
      </c>
      <c r="E148" s="410">
        <f t="shared" si="9"/>
        <v>0</v>
      </c>
      <c r="F148" s="217"/>
      <c r="G148" s="217"/>
      <c r="H148" s="217"/>
      <c r="I148" s="217"/>
      <c r="J148" s="217"/>
      <c r="K148" s="217"/>
      <c r="L148" s="217"/>
      <c r="M148" s="217"/>
    </row>
    <row r="149" spans="1:13" ht="11.25" customHeight="1" x14ac:dyDescent="0.2">
      <c r="A149" s="413">
        <v>2070</v>
      </c>
      <c r="B149" s="410"/>
      <c r="C149" s="18"/>
      <c r="D149" s="19">
        <f t="shared" si="8"/>
        <v>0</v>
      </c>
      <c r="E149" s="410">
        <f t="shared" si="9"/>
        <v>0</v>
      </c>
      <c r="F149" s="217"/>
      <c r="G149" s="217"/>
      <c r="H149" s="217"/>
      <c r="I149" s="217"/>
      <c r="J149" s="217"/>
      <c r="K149" s="217"/>
      <c r="L149" s="217"/>
      <c r="M149" s="217"/>
    </row>
    <row r="150" spans="1:13" ht="11.25" customHeight="1" x14ac:dyDescent="0.2">
      <c r="A150" s="413">
        <v>2071</v>
      </c>
      <c r="B150" s="410"/>
      <c r="C150" s="18"/>
      <c r="D150" s="19">
        <f t="shared" si="8"/>
        <v>0</v>
      </c>
      <c r="E150" s="410">
        <f t="shared" si="9"/>
        <v>0</v>
      </c>
      <c r="F150" s="217"/>
      <c r="G150" s="217"/>
      <c r="H150" s="217"/>
      <c r="I150" s="217"/>
      <c r="J150" s="217"/>
      <c r="K150" s="217"/>
      <c r="L150" s="217"/>
      <c r="M150" s="217"/>
    </row>
    <row r="151" spans="1:13" ht="11.25" customHeight="1" x14ac:dyDescent="0.2">
      <c r="A151" s="413">
        <v>2072</v>
      </c>
      <c r="B151" s="410"/>
      <c r="C151" s="18"/>
      <c r="D151" s="19">
        <f t="shared" si="8"/>
        <v>0</v>
      </c>
      <c r="E151" s="410">
        <f t="shared" si="9"/>
        <v>0</v>
      </c>
      <c r="F151" s="217"/>
      <c r="G151" s="217"/>
      <c r="H151" s="217"/>
      <c r="I151" s="217"/>
      <c r="J151" s="217"/>
      <c r="K151" s="217"/>
      <c r="L151" s="217"/>
      <c r="M151" s="217"/>
    </row>
    <row r="152" spans="1:13" ht="11.25" customHeight="1" x14ac:dyDescent="0.2">
      <c r="A152" s="413">
        <v>2073</v>
      </c>
      <c r="B152" s="410"/>
      <c r="C152" s="18"/>
      <c r="D152" s="19">
        <f t="shared" si="8"/>
        <v>0</v>
      </c>
      <c r="E152" s="410">
        <f t="shared" si="9"/>
        <v>0</v>
      </c>
      <c r="F152" s="217"/>
      <c r="G152" s="217"/>
      <c r="H152" s="217"/>
      <c r="I152" s="217"/>
      <c r="J152" s="217"/>
      <c r="K152" s="217"/>
      <c r="L152" s="217"/>
      <c r="M152" s="217"/>
    </row>
    <row r="153" spans="1:13" ht="11.25" customHeight="1" x14ac:dyDescent="0.2">
      <c r="A153" s="413">
        <v>2074</v>
      </c>
      <c r="B153" s="410"/>
      <c r="C153" s="18"/>
      <c r="D153" s="19">
        <f t="shared" si="8"/>
        <v>0</v>
      </c>
      <c r="E153" s="410">
        <f t="shared" si="9"/>
        <v>0</v>
      </c>
      <c r="F153" s="217"/>
      <c r="G153" s="217"/>
      <c r="H153" s="217"/>
      <c r="I153" s="217"/>
      <c r="J153" s="217"/>
      <c r="K153" s="217"/>
      <c r="L153" s="217"/>
      <c r="M153" s="217"/>
    </row>
    <row r="154" spans="1:13" ht="11.25" customHeight="1" x14ac:dyDescent="0.2">
      <c r="A154" s="413">
        <v>2075</v>
      </c>
      <c r="B154" s="410"/>
      <c r="C154" s="18"/>
      <c r="D154" s="19">
        <f t="shared" si="8"/>
        <v>0</v>
      </c>
      <c r="E154" s="410">
        <f t="shared" si="9"/>
        <v>0</v>
      </c>
      <c r="F154" s="217"/>
      <c r="G154" s="217"/>
      <c r="H154" s="217"/>
      <c r="I154" s="217"/>
      <c r="J154" s="217"/>
      <c r="K154" s="217"/>
      <c r="L154" s="217"/>
      <c r="M154" s="217"/>
    </row>
    <row r="155" spans="1:13" ht="11.25" customHeight="1" x14ac:dyDescent="0.2">
      <c r="A155" s="413">
        <v>2076</v>
      </c>
      <c r="B155" s="410"/>
      <c r="C155" s="18"/>
      <c r="D155" s="19">
        <f t="shared" si="8"/>
        <v>0</v>
      </c>
      <c r="E155" s="410">
        <f t="shared" si="9"/>
        <v>0</v>
      </c>
      <c r="F155" s="217"/>
      <c r="G155" s="217"/>
      <c r="H155" s="217"/>
      <c r="I155" s="217"/>
      <c r="J155" s="217"/>
      <c r="K155" s="217"/>
      <c r="L155" s="217"/>
      <c r="M155" s="217"/>
    </row>
    <row r="156" spans="1:13" ht="11.25" customHeight="1" x14ac:dyDescent="0.2">
      <c r="A156" s="413">
        <v>2077</v>
      </c>
      <c r="B156" s="410"/>
      <c r="C156" s="18"/>
      <c r="D156" s="19">
        <f t="shared" si="8"/>
        <v>0</v>
      </c>
      <c r="E156" s="410">
        <f t="shared" si="9"/>
        <v>0</v>
      </c>
      <c r="F156" s="217"/>
      <c r="G156" s="217"/>
      <c r="H156" s="217"/>
      <c r="I156" s="217"/>
      <c r="J156" s="217"/>
      <c r="K156" s="217"/>
      <c r="L156" s="217"/>
      <c r="M156" s="217"/>
    </row>
    <row r="157" spans="1:13" ht="11.25" customHeight="1" x14ac:dyDescent="0.2">
      <c r="A157" s="413">
        <v>2078</v>
      </c>
      <c r="B157" s="410"/>
      <c r="C157" s="18"/>
      <c r="D157" s="19">
        <f t="shared" si="8"/>
        <v>0</v>
      </c>
      <c r="E157" s="410">
        <f t="shared" si="9"/>
        <v>0</v>
      </c>
      <c r="F157" s="217"/>
      <c r="G157" s="217"/>
      <c r="H157" s="217"/>
      <c r="I157" s="217"/>
      <c r="J157" s="217"/>
      <c r="K157" s="217"/>
      <c r="L157" s="217"/>
      <c r="M157" s="217"/>
    </row>
    <row r="158" spans="1:13" ht="11.25" customHeight="1" x14ac:dyDescent="0.2">
      <c r="A158" s="413">
        <v>2079</v>
      </c>
      <c r="B158" s="410"/>
      <c r="C158" s="18"/>
      <c r="D158" s="19">
        <f t="shared" si="8"/>
        <v>0</v>
      </c>
      <c r="E158" s="410">
        <f t="shared" si="9"/>
        <v>0</v>
      </c>
      <c r="F158" s="217"/>
      <c r="G158" s="217"/>
      <c r="H158" s="217"/>
      <c r="I158" s="217"/>
      <c r="J158" s="217"/>
      <c r="K158" s="217"/>
      <c r="L158" s="217"/>
      <c r="M158" s="217"/>
    </row>
    <row r="159" spans="1:13" ht="11.25" customHeight="1" x14ac:dyDescent="0.2">
      <c r="A159" s="413">
        <v>2080</v>
      </c>
      <c r="B159" s="410"/>
      <c r="C159" s="18"/>
      <c r="D159" s="19">
        <f t="shared" si="8"/>
        <v>0</v>
      </c>
      <c r="E159" s="410">
        <f t="shared" si="9"/>
        <v>0</v>
      </c>
      <c r="F159" s="217"/>
      <c r="G159" s="217"/>
      <c r="H159" s="217"/>
      <c r="I159" s="217"/>
      <c r="J159" s="217"/>
      <c r="K159" s="217"/>
      <c r="L159" s="217"/>
      <c r="M159" s="217"/>
    </row>
    <row r="160" spans="1:13" ht="11.25" customHeight="1" x14ac:dyDescent="0.2">
      <c r="A160" s="413">
        <v>2081</v>
      </c>
      <c r="B160" s="410"/>
      <c r="C160" s="18"/>
      <c r="D160" s="19">
        <f t="shared" si="8"/>
        <v>0</v>
      </c>
      <c r="E160" s="410">
        <f t="shared" si="9"/>
        <v>0</v>
      </c>
      <c r="F160" s="217"/>
      <c r="G160" s="217"/>
      <c r="H160" s="217"/>
      <c r="I160" s="217"/>
      <c r="J160" s="217"/>
      <c r="K160" s="217"/>
      <c r="L160" s="217"/>
      <c r="M160" s="217"/>
    </row>
    <row r="161" spans="1:13" ht="11.25" customHeight="1" x14ac:dyDescent="0.2">
      <c r="A161" s="413">
        <v>2082</v>
      </c>
      <c r="B161" s="410"/>
      <c r="C161" s="18"/>
      <c r="D161" s="19">
        <f t="shared" si="8"/>
        <v>0</v>
      </c>
      <c r="E161" s="410">
        <f t="shared" si="9"/>
        <v>0</v>
      </c>
      <c r="F161" s="217"/>
      <c r="G161" s="217"/>
      <c r="H161" s="217"/>
      <c r="I161" s="217"/>
      <c r="J161" s="217"/>
      <c r="K161" s="217"/>
      <c r="L161" s="217"/>
      <c r="M161" s="217"/>
    </row>
    <row r="162" spans="1:13" ht="11.25" customHeight="1" x14ac:dyDescent="0.2">
      <c r="A162" s="413">
        <v>2083</v>
      </c>
      <c r="B162" s="410"/>
      <c r="C162" s="18"/>
      <c r="D162" s="19">
        <f t="shared" si="8"/>
        <v>0</v>
      </c>
      <c r="E162" s="410">
        <f t="shared" si="9"/>
        <v>0</v>
      </c>
      <c r="F162" s="217"/>
      <c r="G162" s="217"/>
      <c r="H162" s="217"/>
      <c r="I162" s="217"/>
      <c r="J162" s="217"/>
      <c r="K162" s="217"/>
      <c r="L162" s="217"/>
      <c r="M162" s="217"/>
    </row>
    <row r="163" spans="1:13" ht="11.25" customHeight="1" x14ac:dyDescent="0.2">
      <c r="A163" s="413">
        <v>2084</v>
      </c>
      <c r="B163" s="410"/>
      <c r="C163" s="18"/>
      <c r="D163" s="19">
        <f t="shared" si="8"/>
        <v>0</v>
      </c>
      <c r="E163" s="410">
        <f t="shared" si="9"/>
        <v>0</v>
      </c>
      <c r="F163" s="217"/>
      <c r="G163" s="217"/>
      <c r="H163" s="217"/>
      <c r="I163" s="217"/>
      <c r="J163" s="217"/>
      <c r="K163" s="217"/>
      <c r="L163" s="217"/>
      <c r="M163" s="217"/>
    </row>
    <row r="164" spans="1:13" ht="11.25" customHeight="1" x14ac:dyDescent="0.2">
      <c r="A164" s="413">
        <v>2085</v>
      </c>
      <c r="B164" s="410"/>
      <c r="C164" s="18"/>
      <c r="D164" s="19">
        <f t="shared" si="8"/>
        <v>0</v>
      </c>
      <c r="E164" s="410">
        <f t="shared" si="9"/>
        <v>0</v>
      </c>
      <c r="F164" s="217"/>
      <c r="G164" s="217"/>
      <c r="H164" s="217"/>
      <c r="I164" s="217"/>
      <c r="J164" s="217"/>
      <c r="K164" s="217"/>
      <c r="L164" s="217"/>
      <c r="M164" s="217"/>
    </row>
    <row r="165" spans="1:13" ht="11.25" customHeight="1" x14ac:dyDescent="0.2">
      <c r="A165" s="413">
        <v>2086</v>
      </c>
      <c r="B165" s="410"/>
      <c r="C165" s="18"/>
      <c r="D165" s="19">
        <f t="shared" si="8"/>
        <v>0</v>
      </c>
      <c r="E165" s="410">
        <f t="shared" si="9"/>
        <v>0</v>
      </c>
      <c r="F165" s="217"/>
      <c r="G165" s="217"/>
      <c r="H165" s="217"/>
      <c r="I165" s="217"/>
      <c r="J165" s="217"/>
      <c r="K165" s="217"/>
      <c r="L165" s="217"/>
      <c r="M165" s="217"/>
    </row>
    <row r="166" spans="1:13" ht="11.25" customHeight="1" x14ac:dyDescent="0.2">
      <c r="A166" s="413">
        <v>2087</v>
      </c>
      <c r="B166" s="410"/>
      <c r="C166" s="18"/>
      <c r="D166" s="19">
        <f t="shared" si="8"/>
        <v>0</v>
      </c>
      <c r="E166" s="410">
        <f t="shared" si="9"/>
        <v>0</v>
      </c>
      <c r="F166" s="217"/>
      <c r="G166" s="217"/>
      <c r="H166" s="217"/>
      <c r="I166" s="217"/>
      <c r="J166" s="217"/>
      <c r="K166" s="217"/>
      <c r="L166" s="217"/>
      <c r="M166" s="217"/>
    </row>
    <row r="167" spans="1:13" ht="11.25" customHeight="1" x14ac:dyDescent="0.2">
      <c r="A167" s="413">
        <v>2088</v>
      </c>
      <c r="B167" s="410"/>
      <c r="C167" s="18"/>
      <c r="D167" s="19">
        <f t="shared" ref="D167:D177" si="10">B167-C167</f>
        <v>0</v>
      </c>
      <c r="E167" s="410">
        <f t="shared" si="9"/>
        <v>0</v>
      </c>
      <c r="F167" s="217"/>
      <c r="G167" s="217"/>
      <c r="H167" s="217"/>
      <c r="I167" s="217"/>
      <c r="J167" s="217"/>
      <c r="K167" s="217"/>
      <c r="L167" s="217"/>
      <c r="M167" s="217"/>
    </row>
    <row r="168" spans="1:13" ht="11.25" customHeight="1" x14ac:dyDescent="0.2">
      <c r="A168" s="413">
        <v>2089</v>
      </c>
      <c r="B168" s="410"/>
      <c r="C168" s="18"/>
      <c r="D168" s="19">
        <f t="shared" si="10"/>
        <v>0</v>
      </c>
      <c r="E168" s="410">
        <f t="shared" ref="E168:E177" si="11">E167+D168</f>
        <v>0</v>
      </c>
      <c r="F168" s="217"/>
      <c r="G168" s="217"/>
      <c r="H168" s="217"/>
      <c r="I168" s="217"/>
      <c r="J168" s="217"/>
      <c r="K168" s="217"/>
      <c r="L168" s="217"/>
      <c r="M168" s="217"/>
    </row>
    <row r="169" spans="1:13" ht="11.25" customHeight="1" x14ac:dyDescent="0.2">
      <c r="A169" s="413">
        <v>2090</v>
      </c>
      <c r="B169" s="410"/>
      <c r="C169" s="18"/>
      <c r="D169" s="19">
        <f t="shared" si="10"/>
        <v>0</v>
      </c>
      <c r="E169" s="410">
        <f t="shared" si="11"/>
        <v>0</v>
      </c>
      <c r="F169" s="217"/>
      <c r="G169" s="217"/>
      <c r="H169" s="217"/>
      <c r="I169" s="217"/>
      <c r="J169" s="217"/>
      <c r="K169" s="217"/>
      <c r="L169" s="217"/>
      <c r="M169" s="217"/>
    </row>
    <row r="170" spans="1:13" ht="11.25" customHeight="1" x14ac:dyDescent="0.2">
      <c r="A170" s="413">
        <v>2091</v>
      </c>
      <c r="B170" s="410"/>
      <c r="C170" s="18"/>
      <c r="D170" s="19">
        <f t="shared" si="10"/>
        <v>0</v>
      </c>
      <c r="E170" s="410">
        <f t="shared" si="11"/>
        <v>0</v>
      </c>
      <c r="F170" s="217"/>
      <c r="G170" s="217"/>
      <c r="H170" s="217"/>
      <c r="I170" s="217"/>
      <c r="J170" s="217"/>
      <c r="K170" s="217"/>
      <c r="L170" s="217"/>
      <c r="M170" s="217"/>
    </row>
    <row r="171" spans="1:13" ht="11.25" customHeight="1" x14ac:dyDescent="0.2">
      <c r="A171" s="413">
        <v>2092</v>
      </c>
      <c r="B171" s="410"/>
      <c r="C171" s="18"/>
      <c r="D171" s="19">
        <f t="shared" si="10"/>
        <v>0</v>
      </c>
      <c r="E171" s="410">
        <f t="shared" si="11"/>
        <v>0</v>
      </c>
      <c r="F171" s="217"/>
      <c r="G171" s="217"/>
      <c r="H171" s="217"/>
      <c r="I171" s="217"/>
      <c r="J171" s="217"/>
      <c r="K171" s="217"/>
      <c r="L171" s="217"/>
      <c r="M171" s="217"/>
    </row>
    <row r="172" spans="1:13" ht="11.25" customHeight="1" x14ac:dyDescent="0.2">
      <c r="A172" s="413">
        <v>2093</v>
      </c>
      <c r="B172" s="410"/>
      <c r="C172" s="18"/>
      <c r="D172" s="19">
        <f t="shared" si="10"/>
        <v>0</v>
      </c>
      <c r="E172" s="410">
        <f t="shared" si="11"/>
        <v>0</v>
      </c>
      <c r="F172" s="217"/>
      <c r="G172" s="217"/>
      <c r="H172" s="217"/>
      <c r="I172" s="217"/>
      <c r="J172" s="217"/>
      <c r="K172" s="217"/>
      <c r="L172" s="217"/>
      <c r="M172" s="217"/>
    </row>
    <row r="173" spans="1:13" ht="11.25" customHeight="1" x14ac:dyDescent="0.2">
      <c r="A173" s="413">
        <v>2094</v>
      </c>
      <c r="B173" s="410"/>
      <c r="C173" s="18"/>
      <c r="D173" s="19">
        <f t="shared" si="10"/>
        <v>0</v>
      </c>
      <c r="E173" s="410">
        <f t="shared" si="11"/>
        <v>0</v>
      </c>
      <c r="F173" s="217"/>
      <c r="G173" s="217"/>
      <c r="H173" s="217"/>
      <c r="I173" s="217"/>
      <c r="J173" s="217"/>
      <c r="K173" s="217"/>
      <c r="L173" s="217"/>
      <c r="M173" s="217"/>
    </row>
    <row r="174" spans="1:13" ht="11.25" customHeight="1" x14ac:dyDescent="0.2">
      <c r="A174" s="413">
        <v>2095</v>
      </c>
      <c r="B174" s="410"/>
      <c r="C174" s="18"/>
      <c r="D174" s="19">
        <f t="shared" si="10"/>
        <v>0</v>
      </c>
      <c r="E174" s="410">
        <f t="shared" si="11"/>
        <v>0</v>
      </c>
      <c r="F174" s="217"/>
      <c r="G174" s="217"/>
      <c r="H174" s="217"/>
      <c r="I174" s="217"/>
      <c r="J174" s="217"/>
      <c r="K174" s="217"/>
      <c r="L174" s="217"/>
      <c r="M174" s="217"/>
    </row>
    <row r="175" spans="1:13" ht="11.25" customHeight="1" x14ac:dyDescent="0.2">
      <c r="A175" s="413">
        <v>2096</v>
      </c>
      <c r="B175" s="410"/>
      <c r="C175" s="18"/>
      <c r="D175" s="19">
        <f t="shared" si="10"/>
        <v>0</v>
      </c>
      <c r="E175" s="410">
        <f t="shared" si="11"/>
        <v>0</v>
      </c>
      <c r="F175" s="217"/>
      <c r="G175" s="217"/>
      <c r="H175" s="217"/>
      <c r="I175" s="217"/>
      <c r="J175" s="217"/>
      <c r="K175" s="217"/>
      <c r="L175" s="217"/>
      <c r="M175" s="217"/>
    </row>
    <row r="176" spans="1:13" ht="11.25" customHeight="1" x14ac:dyDescent="0.2">
      <c r="A176" s="413">
        <v>2097</v>
      </c>
      <c r="B176" s="410"/>
      <c r="C176" s="18"/>
      <c r="D176" s="19">
        <f t="shared" si="10"/>
        <v>0</v>
      </c>
      <c r="E176" s="410">
        <f t="shared" si="11"/>
        <v>0</v>
      </c>
      <c r="F176" s="217"/>
      <c r="G176" s="217"/>
      <c r="H176" s="217"/>
      <c r="I176" s="217"/>
      <c r="J176" s="217"/>
      <c r="K176" s="217"/>
      <c r="L176" s="217"/>
      <c r="M176" s="217"/>
    </row>
    <row r="177" spans="1:10" ht="12.75" x14ac:dyDescent="0.2">
      <c r="A177" s="414">
        <v>2098</v>
      </c>
      <c r="B177" s="411"/>
      <c r="C177" s="117"/>
      <c r="D177" s="41">
        <f t="shared" si="10"/>
        <v>0</v>
      </c>
      <c r="E177" s="41">
        <f t="shared" si="11"/>
        <v>0</v>
      </c>
      <c r="F177" s="219"/>
      <c r="G177" s="219"/>
      <c r="H177" s="219"/>
      <c r="I177" s="219"/>
      <c r="J177" s="219"/>
    </row>
    <row r="178" spans="1:10" ht="25.5" customHeight="1" x14ac:dyDescent="0.2">
      <c r="A178" s="307" t="str">
        <f>A95</f>
        <v>FONTE: Sistema CECAM, Unidade Responsável: CONTABILIDADE. Emissão: 17/07/2026, às 08:06:18. Assinado Digitalmente no dia 17/07/2026, às 08:06:18.</v>
      </c>
      <c r="B178" s="18"/>
      <c r="C178" s="18"/>
      <c r="D178" s="18"/>
      <c r="E178" s="18"/>
      <c r="F178" s="219"/>
      <c r="G178" s="219"/>
      <c r="H178" s="219"/>
      <c r="I178" s="219"/>
      <c r="J178" s="219"/>
    </row>
    <row r="179" spans="1:10" x14ac:dyDescent="0.2">
      <c r="A179" s="712" t="str">
        <f>A96</f>
        <v>Notas: 1 Projeção atuarial elaborada em &lt;DATA DA AVALIAÇÃO&gt; e oficialmente enviada para o Ministério da Previdência Social – MPS.</v>
      </c>
      <c r="B179" s="712"/>
      <c r="C179" s="712"/>
      <c r="D179" s="712"/>
      <c r="E179" s="712"/>
      <c r="F179" s="221"/>
      <c r="G179" s="221"/>
      <c r="H179" s="221"/>
      <c r="I179" s="221"/>
      <c r="J179" s="221"/>
    </row>
    <row r="180" spans="1:10" x14ac:dyDescent="0.2">
      <c r="A180" s="826" t="str">
        <f>A97</f>
        <v>2 Este Demonstrativo utiliza as seguintes hipóteses:
&lt;HIPÓTESE&gt;: &lt;VALOR&gt;</v>
      </c>
      <c r="B180" s="826"/>
      <c r="C180" s="826"/>
      <c r="D180" s="826"/>
      <c r="E180" s="826"/>
    </row>
    <row r="185" spans="1:10" ht="11.25" customHeight="1" x14ac:dyDescent="0.2">
      <c r="A185" s="689" t="s">
        <v>1161</v>
      </c>
      <c r="B185" s="689"/>
      <c r="C185" s="220" t="s">
        <v>1162</v>
      </c>
      <c r="D185" s="689" t="s">
        <v>1164</v>
      </c>
      <c r="E185" s="689"/>
    </row>
    <row r="186" spans="1:10" ht="11.25" customHeight="1" x14ac:dyDescent="0.2">
      <c r="A186" s="689" t="s">
        <v>943</v>
      </c>
      <c r="B186" s="689"/>
      <c r="C186" s="220" t="s">
        <v>1163</v>
      </c>
      <c r="D186" s="689" t="s">
        <v>1165</v>
      </c>
      <c r="E186" s="689"/>
    </row>
  </sheetData>
  <mergeCells count="13">
    <mergeCell ref="A185:B185"/>
    <mergeCell ref="A186:B186"/>
    <mergeCell ref="D185:E185"/>
    <mergeCell ref="D186:E186"/>
    <mergeCell ref="A11:J11"/>
    <mergeCell ref="A13:J13"/>
    <mergeCell ref="A179:E179"/>
    <mergeCell ref="A180:E180"/>
    <mergeCell ref="A16:E16"/>
    <mergeCell ref="A99:E99"/>
    <mergeCell ref="A95:E95"/>
    <mergeCell ref="A96:E96"/>
    <mergeCell ref="A97:E97"/>
  </mergeCells>
  <phoneticPr fontId="0" type="noConversion"/>
  <printOptions horizontalCentered="1"/>
  <pageMargins left="0.39370078740157483" right="0.39370078740157483" top="0.59055118110236227" bottom="0.39370078740157483" header="0" footer="0.19685039370078741"/>
  <pageSetup paperSize="9" scale="75" orientation="portrait" r:id="rId1"/>
  <headerFooter alignWithMargins="0">
    <oddFooter>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8226-C594-44E0-AD2B-5A205B3E2B4A}">
  <sheetPr codeName="Plan3"/>
  <dimension ref="A1:M57"/>
  <sheetViews>
    <sheetView showGridLines="0" topLeftCell="A19" zoomScaleNormal="100" workbookViewId="0">
      <selection activeCell="A24" sqref="A24"/>
    </sheetView>
  </sheetViews>
  <sheetFormatPr defaultColWidth="22.28515625" defaultRowHeight="11.25" customHeight="1" x14ac:dyDescent="0.2"/>
  <cols>
    <col min="1" max="1" width="48" style="225" customWidth="1"/>
    <col min="2" max="8" width="21.140625" style="225" customWidth="1"/>
    <col min="9" max="16384" width="22.28515625" style="225"/>
  </cols>
  <sheetData>
    <row r="1" spans="1:7" s="223" customFormat="1" ht="12.75" x14ac:dyDescent="0.2">
      <c r="A1" s="222"/>
    </row>
    <row r="2" spans="1:7" s="223" customFormat="1" ht="25.5" customHeight="1" x14ac:dyDescent="0.2">
      <c r="A2" s="478" t="s">
        <v>1156</v>
      </c>
    </row>
    <row r="3" spans="1:7" s="223" customFormat="1" ht="15.75" customHeight="1" x14ac:dyDescent="0.2">
      <c r="A3" s="479" t="s">
        <v>1157</v>
      </c>
    </row>
    <row r="4" spans="1:7" s="223" customFormat="1" ht="15.75" customHeight="1" x14ac:dyDescent="0.2">
      <c r="A4" s="479" t="s">
        <v>1158</v>
      </c>
    </row>
    <row r="5" spans="1:7" s="223" customFormat="1" ht="15.75" customHeight="1" x14ac:dyDescent="0.2">
      <c r="A5" s="479" t="s">
        <v>1159</v>
      </c>
    </row>
    <row r="6" spans="1:7" s="223" customFormat="1" ht="15.75" x14ac:dyDescent="0.25">
      <c r="A6" s="224" t="s">
        <v>312</v>
      </c>
      <c r="B6" s="225"/>
      <c r="C6" s="225"/>
      <c r="D6" s="225"/>
      <c r="E6" s="225"/>
      <c r="F6" s="225"/>
    </row>
    <row r="7" spans="1:7" s="223" customFormat="1" ht="12.75" x14ac:dyDescent="0.2"/>
    <row r="8" spans="1:7" ht="12.75" x14ac:dyDescent="0.2">
      <c r="A8" s="341" t="s">
        <v>1156</v>
      </c>
      <c r="B8" s="226"/>
      <c r="C8" s="226"/>
      <c r="D8" s="226"/>
      <c r="E8" s="226"/>
      <c r="F8" s="226"/>
    </row>
    <row r="9" spans="1:7" s="223" customFormat="1" ht="12.75" x14ac:dyDescent="0.2">
      <c r="A9" s="226" t="s">
        <v>63</v>
      </c>
      <c r="B9" s="226"/>
      <c r="C9" s="226"/>
      <c r="D9" s="226"/>
      <c r="E9" s="226"/>
      <c r="F9" s="226"/>
    </row>
    <row r="10" spans="1:7" s="223" customFormat="1" ht="12.75" x14ac:dyDescent="0.2">
      <c r="A10" s="227" t="s">
        <v>171</v>
      </c>
      <c r="B10" s="227"/>
      <c r="C10" s="227"/>
      <c r="D10" s="227"/>
      <c r="E10" s="227"/>
      <c r="F10" s="227"/>
      <c r="G10" s="226"/>
    </row>
    <row r="11" spans="1:7" s="223" customFormat="1" ht="12.75" x14ac:dyDescent="0.2">
      <c r="A11" s="836" t="s">
        <v>65</v>
      </c>
      <c r="B11" s="836"/>
      <c r="C11" s="836"/>
      <c r="D11" s="836"/>
      <c r="E11" s="836"/>
      <c r="F11" s="836"/>
      <c r="G11" s="226"/>
    </row>
    <row r="12" spans="1:7" s="223" customFormat="1" ht="12.75" x14ac:dyDescent="0.2">
      <c r="A12" s="1" t="s">
        <v>1160</v>
      </c>
      <c r="B12" s="228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G12" s="227"/>
    </row>
    <row r="13" spans="1:7" s="223" customFormat="1" ht="12.75" hidden="1" x14ac:dyDescent="0.2">
      <c r="A13" s="836"/>
      <c r="B13" s="836"/>
      <c r="C13" s="836"/>
      <c r="D13" s="836"/>
      <c r="E13" s="836"/>
      <c r="F13" s="836"/>
      <c r="G13" s="226"/>
    </row>
    <row r="14" spans="1:7" s="223" customFormat="1" ht="12.75" hidden="1" x14ac:dyDescent="0.2">
      <c r="A14" s="836"/>
      <c r="B14" s="836"/>
      <c r="C14" s="836"/>
      <c r="D14" s="836"/>
      <c r="E14" s="836"/>
      <c r="F14" s="836"/>
      <c r="G14" s="226"/>
    </row>
    <row r="15" spans="1:7" s="223" customFormat="1" ht="12.75" hidden="1" x14ac:dyDescent="0.2">
      <c r="A15" s="226"/>
      <c r="B15" s="226"/>
      <c r="C15" s="226"/>
      <c r="D15" s="226"/>
      <c r="E15" s="226"/>
      <c r="F15" s="226"/>
      <c r="G15" s="226"/>
    </row>
    <row r="16" spans="1:7" s="223" customFormat="1" ht="12.75" x14ac:dyDescent="0.2"/>
    <row r="17" spans="1:8" s="223" customFormat="1" ht="12.75" x14ac:dyDescent="0.2">
      <c r="A17" s="223" t="s">
        <v>309</v>
      </c>
      <c r="D17" s="229" t="s">
        <v>326</v>
      </c>
    </row>
    <row r="18" spans="1:8" ht="11.25" customHeight="1" x14ac:dyDescent="0.2">
      <c r="A18" s="834" t="s">
        <v>68</v>
      </c>
      <c r="B18" s="230" t="s">
        <v>172</v>
      </c>
      <c r="C18" s="231" t="s">
        <v>67</v>
      </c>
      <c r="D18" s="230" t="s">
        <v>96</v>
      </c>
    </row>
    <row r="19" spans="1:8" ht="11.25" customHeight="1" x14ac:dyDescent="0.2">
      <c r="A19" s="835"/>
      <c r="B19" s="232" t="s">
        <v>73</v>
      </c>
      <c r="C19" s="233" t="s">
        <v>74</v>
      </c>
      <c r="D19" s="232" t="s">
        <v>232</v>
      </c>
    </row>
    <row r="20" spans="1:8" ht="11.25" customHeight="1" x14ac:dyDescent="0.2">
      <c r="A20" s="234" t="s">
        <v>428</v>
      </c>
      <c r="B20" s="235"/>
      <c r="C20" s="236"/>
      <c r="D20" s="235"/>
    </row>
    <row r="21" spans="1:8" ht="11.25" customHeight="1" x14ac:dyDescent="0.2">
      <c r="A21" s="237" t="s">
        <v>496</v>
      </c>
      <c r="B21" s="238"/>
      <c r="C21" s="238"/>
      <c r="D21" s="235"/>
    </row>
    <row r="22" spans="1:8" ht="11.25" customHeight="1" x14ac:dyDescent="0.2">
      <c r="A22" s="237" t="s">
        <v>497</v>
      </c>
      <c r="B22" s="238"/>
      <c r="C22" s="238"/>
      <c r="D22" s="235"/>
    </row>
    <row r="23" spans="1:8" ht="11.25" customHeight="1" x14ac:dyDescent="0.2">
      <c r="A23" s="237" t="s">
        <v>650</v>
      </c>
      <c r="B23" s="238"/>
      <c r="C23" s="238"/>
      <c r="D23" s="235"/>
    </row>
    <row r="24" spans="1:8" ht="11.25" customHeight="1" x14ac:dyDescent="0.2">
      <c r="A24" s="237" t="s">
        <v>651</v>
      </c>
      <c r="B24" s="238"/>
      <c r="C24" s="238"/>
      <c r="D24" s="235"/>
    </row>
    <row r="25" spans="1:8" ht="11.25" customHeight="1" x14ac:dyDescent="0.2">
      <c r="A25" s="239"/>
      <c r="B25" s="240"/>
      <c r="C25" s="240"/>
      <c r="D25" s="240"/>
    </row>
    <row r="26" spans="1:8" ht="11.25" hidden="1" customHeight="1" x14ac:dyDescent="0.2">
      <c r="A26" s="464"/>
      <c r="B26" s="465"/>
      <c r="C26" s="465"/>
      <c r="D26" s="465"/>
    </row>
    <row r="27" spans="1:8" ht="11.25" hidden="1" customHeight="1" x14ac:dyDescent="0.2">
      <c r="A27" s="464"/>
      <c r="B27" s="465"/>
      <c r="C27" s="465"/>
      <c r="D27" s="465"/>
    </row>
    <row r="28" spans="1:8" ht="11.25" hidden="1" customHeight="1" x14ac:dyDescent="0.2">
      <c r="A28" s="464"/>
      <c r="B28" s="465"/>
      <c r="C28" s="465"/>
      <c r="D28" s="465"/>
    </row>
    <row r="29" spans="1:8" ht="11.25" hidden="1" customHeight="1" x14ac:dyDescent="0.2">
      <c r="A29" s="464"/>
      <c r="B29" s="465"/>
      <c r="C29" s="465"/>
      <c r="D29" s="465"/>
    </row>
    <row r="30" spans="1:8" ht="11.25" customHeight="1" x14ac:dyDescent="0.2">
      <c r="A30" s="241"/>
      <c r="B30" s="231" t="s">
        <v>173</v>
      </c>
      <c r="C30" s="242" t="s">
        <v>434</v>
      </c>
      <c r="D30" s="230" t="s">
        <v>434</v>
      </c>
      <c r="E30" s="242" t="s">
        <v>484</v>
      </c>
      <c r="F30" s="831" t="s">
        <v>505</v>
      </c>
      <c r="G30" s="231" t="s">
        <v>481</v>
      </c>
      <c r="H30" s="230" t="s">
        <v>638</v>
      </c>
    </row>
    <row r="31" spans="1:8" ht="11.25" customHeight="1" x14ac:dyDescent="0.2">
      <c r="A31" s="243" t="s">
        <v>95</v>
      </c>
      <c r="B31" s="244"/>
      <c r="C31" s="245" t="s">
        <v>435</v>
      </c>
      <c r="D31" s="246" t="s">
        <v>166</v>
      </c>
      <c r="E31" s="245" t="s">
        <v>483</v>
      </c>
      <c r="F31" s="832"/>
      <c r="G31" s="244" t="s">
        <v>482</v>
      </c>
      <c r="H31" s="246"/>
    </row>
    <row r="32" spans="1:8" ht="11.25" customHeight="1" x14ac:dyDescent="0.2">
      <c r="A32" s="247"/>
      <c r="B32" s="233" t="s">
        <v>97</v>
      </c>
      <c r="C32" s="233" t="s">
        <v>98</v>
      </c>
      <c r="D32" s="232"/>
      <c r="E32" s="233" t="s">
        <v>165</v>
      </c>
      <c r="F32" s="833"/>
      <c r="G32" s="233" t="s">
        <v>99</v>
      </c>
      <c r="H32" s="232" t="s">
        <v>637</v>
      </c>
    </row>
    <row r="33" spans="1:8" ht="11.25" customHeight="1" x14ac:dyDescent="0.2">
      <c r="A33" s="248" t="s">
        <v>87</v>
      </c>
      <c r="B33" s="238"/>
      <c r="C33" s="238"/>
      <c r="D33" s="238"/>
      <c r="E33" s="238"/>
      <c r="F33" s="238"/>
      <c r="G33" s="238"/>
      <c r="H33" s="235"/>
    </row>
    <row r="34" spans="1:8" ht="11.25" customHeight="1" x14ac:dyDescent="0.2">
      <c r="A34" s="225" t="s">
        <v>132</v>
      </c>
      <c r="B34" s="238"/>
      <c r="C34" s="238"/>
      <c r="D34" s="238"/>
      <c r="E34" s="238"/>
      <c r="F34" s="238"/>
      <c r="G34" s="238"/>
      <c r="H34" s="235"/>
    </row>
    <row r="35" spans="1:8" ht="11.25" customHeight="1" x14ac:dyDescent="0.2">
      <c r="A35" s="225" t="s">
        <v>174</v>
      </c>
      <c r="B35" s="238"/>
      <c r="C35" s="238"/>
      <c r="D35" s="238"/>
      <c r="E35" s="238"/>
      <c r="F35" s="238"/>
      <c r="G35" s="238"/>
      <c r="H35" s="235"/>
    </row>
    <row r="36" spans="1:8" ht="11.25" customHeight="1" x14ac:dyDescent="0.2">
      <c r="A36" s="225" t="s">
        <v>175</v>
      </c>
      <c r="B36" s="238"/>
      <c r="C36" s="238"/>
      <c r="D36" s="238"/>
      <c r="E36" s="238"/>
      <c r="F36" s="238"/>
      <c r="G36" s="238"/>
      <c r="H36" s="235"/>
    </row>
    <row r="37" spans="1:8" ht="11.25" customHeight="1" x14ac:dyDescent="0.2">
      <c r="A37" s="225" t="s">
        <v>176</v>
      </c>
      <c r="B37" s="238"/>
      <c r="C37" s="238"/>
      <c r="D37" s="238"/>
      <c r="E37" s="238"/>
      <c r="F37" s="238"/>
      <c r="G37" s="238"/>
      <c r="H37" s="235"/>
    </row>
    <row r="38" spans="1:8" ht="11.25" customHeight="1" x14ac:dyDescent="0.2">
      <c r="A38" s="225" t="s">
        <v>177</v>
      </c>
      <c r="B38" s="238"/>
      <c r="C38" s="238"/>
      <c r="D38" s="238"/>
      <c r="E38" s="238"/>
      <c r="F38" s="238"/>
      <c r="G38" s="238"/>
      <c r="H38" s="235"/>
    </row>
    <row r="39" spans="1:8" ht="11.25" customHeight="1" x14ac:dyDescent="0.2">
      <c r="A39" s="225" t="s">
        <v>936</v>
      </c>
      <c r="B39" s="238"/>
      <c r="C39" s="238"/>
      <c r="D39" s="238"/>
      <c r="E39" s="238"/>
      <c r="F39" s="238"/>
      <c r="G39" s="238"/>
      <c r="H39" s="235"/>
    </row>
    <row r="40" spans="1:8" ht="11.25" customHeight="1" x14ac:dyDescent="0.2">
      <c r="A40" s="466" t="s">
        <v>178</v>
      </c>
      <c r="B40" s="467"/>
      <c r="C40" s="467"/>
      <c r="D40" s="467"/>
      <c r="E40" s="467"/>
      <c r="F40" s="467"/>
      <c r="G40" s="467"/>
      <c r="H40" s="468"/>
    </row>
    <row r="41" spans="1:8" ht="11.25" customHeight="1" x14ac:dyDescent="0.2">
      <c r="B41" s="463"/>
      <c r="C41" s="463"/>
      <c r="D41" s="463"/>
      <c r="E41" s="463"/>
      <c r="F41" s="463"/>
      <c r="G41" s="463"/>
      <c r="H41" s="463"/>
    </row>
    <row r="42" spans="1:8" ht="11.25" hidden="1" customHeight="1" x14ac:dyDescent="0.2">
      <c r="B42" s="463"/>
      <c r="C42" s="463"/>
      <c r="D42" s="463"/>
      <c r="E42" s="463"/>
      <c r="F42" s="463"/>
      <c r="G42" s="463"/>
      <c r="H42" s="463"/>
    </row>
    <row r="43" spans="1:8" ht="11.25" hidden="1" customHeight="1" x14ac:dyDescent="0.2">
      <c r="B43" s="463"/>
      <c r="C43" s="463"/>
      <c r="D43" s="463"/>
      <c r="E43" s="463"/>
      <c r="F43" s="463"/>
      <c r="G43" s="463"/>
      <c r="H43" s="463"/>
    </row>
    <row r="44" spans="1:8" ht="11.25" hidden="1" customHeight="1" x14ac:dyDescent="0.2">
      <c r="B44" s="463"/>
      <c r="C44" s="463"/>
      <c r="D44" s="463"/>
      <c r="E44" s="463"/>
      <c r="F44" s="463"/>
      <c r="G44" s="463"/>
      <c r="H44" s="463"/>
    </row>
    <row r="45" spans="1:8" ht="11.25" hidden="1" customHeight="1" x14ac:dyDescent="0.2">
      <c r="A45" s="225" t="s">
        <v>1161</v>
      </c>
      <c r="B45" s="463"/>
      <c r="C45" s="463" t="s">
        <v>1162</v>
      </c>
      <c r="D45" s="463"/>
      <c r="E45" s="463"/>
      <c r="F45" s="463" t="s">
        <v>1164</v>
      </c>
      <c r="G45" s="463"/>
      <c r="H45" s="463"/>
    </row>
    <row r="46" spans="1:8" ht="11.25" hidden="1" customHeight="1" x14ac:dyDescent="0.2">
      <c r="A46" s="239" t="s">
        <v>943</v>
      </c>
      <c r="B46" s="249"/>
      <c r="C46" s="249" t="s">
        <v>1163</v>
      </c>
      <c r="D46" s="249"/>
      <c r="E46" s="249"/>
      <c r="F46" s="249" t="s">
        <v>1165</v>
      </c>
      <c r="G46" s="249"/>
      <c r="H46" s="249"/>
    </row>
    <row r="47" spans="1:8" ht="11.25" customHeight="1" x14ac:dyDescent="0.2">
      <c r="A47" s="838" t="s">
        <v>180</v>
      </c>
      <c r="B47" s="230" t="s">
        <v>4</v>
      </c>
      <c r="C47" s="250" t="s">
        <v>110</v>
      </c>
      <c r="D47" s="230" t="s">
        <v>179</v>
      </c>
    </row>
    <row r="48" spans="1:8" ht="11.25" customHeight="1" x14ac:dyDescent="0.2">
      <c r="A48" s="839"/>
      <c r="B48" s="232" t="s">
        <v>296</v>
      </c>
      <c r="C48" s="251" t="s">
        <v>639</v>
      </c>
      <c r="D48" s="232" t="s">
        <v>640</v>
      </c>
    </row>
    <row r="49" spans="1:13" ht="11.25" customHeight="1" x14ac:dyDescent="0.2">
      <c r="A49" s="252" t="s">
        <v>88</v>
      </c>
      <c r="B49" s="253"/>
      <c r="C49" s="254"/>
      <c r="D49" s="253"/>
    </row>
    <row r="50" spans="1:13" ht="16.5" customHeight="1" x14ac:dyDescent="0.2">
      <c r="A50" s="840" t="s">
        <v>1175</v>
      </c>
      <c r="B50" s="841"/>
      <c r="C50" s="841"/>
      <c r="D50" s="841"/>
      <c r="E50" s="842"/>
      <c r="F50" s="842"/>
      <c r="G50" s="842"/>
      <c r="H50" s="842"/>
      <c r="I50" s="255"/>
      <c r="J50" s="255"/>
      <c r="K50" s="255"/>
      <c r="L50" s="255"/>
      <c r="M50" s="255"/>
    </row>
    <row r="51" spans="1:13" ht="11.25" customHeight="1" x14ac:dyDescent="0.2">
      <c r="A51" s="843"/>
      <c r="B51" s="843"/>
      <c r="C51" s="843"/>
      <c r="D51" s="843"/>
      <c r="E51" s="843"/>
      <c r="F51" s="843"/>
      <c r="G51" s="843"/>
      <c r="H51" s="843"/>
    </row>
    <row r="52" spans="1:13" ht="11.25" customHeight="1" x14ac:dyDescent="0.2">
      <c r="A52" s="844"/>
      <c r="B52" s="844"/>
      <c r="C52" s="844"/>
      <c r="D52" s="844"/>
      <c r="E52" s="844"/>
      <c r="F52" s="844"/>
      <c r="G52" s="844"/>
      <c r="H52" s="844"/>
    </row>
    <row r="53" spans="1:13" ht="11.25" customHeight="1" x14ac:dyDescent="0.2">
      <c r="A53" s="837"/>
      <c r="B53" s="837"/>
      <c r="C53" s="837"/>
      <c r="D53" s="837"/>
      <c r="E53" s="837"/>
      <c r="F53" s="837"/>
      <c r="G53" s="837"/>
      <c r="H53" s="837"/>
    </row>
    <row r="54" spans="1:13" ht="11.25" customHeight="1" x14ac:dyDescent="0.2">
      <c r="A54" s="837"/>
      <c r="B54" s="837"/>
      <c r="C54" s="837"/>
      <c r="D54" s="837"/>
      <c r="E54" s="837"/>
      <c r="F54" s="837"/>
      <c r="G54" s="837"/>
      <c r="H54" s="837"/>
    </row>
    <row r="56" spans="1:13" ht="11.25" customHeight="1" x14ac:dyDescent="0.2">
      <c r="A56" s="845"/>
      <c r="B56" s="845"/>
      <c r="C56" s="846"/>
      <c r="D56" s="846"/>
      <c r="E56" s="846"/>
      <c r="F56" s="847"/>
      <c r="G56" s="847"/>
      <c r="H56" s="847"/>
    </row>
    <row r="57" spans="1:13" ht="11.25" customHeight="1" x14ac:dyDescent="0.2">
      <c r="A57" s="845"/>
      <c r="B57" s="845"/>
      <c r="C57" s="846"/>
      <c r="D57" s="846"/>
      <c r="E57" s="846"/>
      <c r="F57" s="847"/>
      <c r="G57" s="847"/>
      <c r="H57" s="847"/>
    </row>
  </sheetData>
  <mergeCells count="17">
    <mergeCell ref="A56:B56"/>
    <mergeCell ref="A57:B57"/>
    <mergeCell ref="C56:E56"/>
    <mergeCell ref="C57:E57"/>
    <mergeCell ref="F56:H56"/>
    <mergeCell ref="F57:H57"/>
    <mergeCell ref="A54:H54"/>
    <mergeCell ref="A47:A48"/>
    <mergeCell ref="A50:H50"/>
    <mergeCell ref="A51:H51"/>
    <mergeCell ref="A52:H52"/>
    <mergeCell ref="A53:H53"/>
    <mergeCell ref="F30:F32"/>
    <mergeCell ref="A18:A19"/>
    <mergeCell ref="A11:F11"/>
    <mergeCell ref="A13:F13"/>
    <mergeCell ref="A14:F14"/>
  </mergeCells>
  <printOptions horizontalCentered="1"/>
  <pageMargins left="0.28000000000000003" right="0.3" top="0.59055118110236227" bottom="0.39370078740157483" header="0" footer="0.19685039370078741"/>
  <pageSetup paperSize="9" scale="73" orientation="landscape" r:id="rId1"/>
  <headerFooter alignWithMargins="0">
    <oddFooter>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7734-841B-495E-863C-402DAE994884}">
  <sheetPr codeName="Plan6"/>
  <dimension ref="A2:K1778"/>
  <sheetViews>
    <sheetView showGridLines="0" tabSelected="1" topLeftCell="A144" zoomScale="85" zoomScaleNormal="85" workbookViewId="0">
      <selection activeCell="O82" sqref="O82"/>
    </sheetView>
  </sheetViews>
  <sheetFormatPr defaultRowHeight="12.75" x14ac:dyDescent="0.2"/>
  <cols>
    <col min="1" max="1" width="78.42578125" style="49" customWidth="1"/>
    <col min="2" max="2" width="14.85546875" style="49" customWidth="1"/>
    <col min="3" max="3" width="16.140625" style="49" customWidth="1"/>
    <col min="4" max="4" width="19.28515625" style="49" bestFit="1" customWidth="1"/>
    <col min="5" max="14" width="14.85546875" style="49" customWidth="1"/>
    <col min="15" max="16384" width="9.140625" style="49"/>
  </cols>
  <sheetData>
    <row r="2" spans="1:7" ht="25.5" customHeight="1" x14ac:dyDescent="0.35">
      <c r="A2" s="469" t="s">
        <v>1156</v>
      </c>
    </row>
    <row r="3" spans="1:7" ht="15.75" customHeight="1" x14ac:dyDescent="0.25">
      <c r="A3" s="180" t="s">
        <v>1157</v>
      </c>
    </row>
    <row r="4" spans="1:7" ht="15.75" customHeight="1" x14ac:dyDescent="0.25">
      <c r="A4" s="180" t="s">
        <v>1158</v>
      </c>
    </row>
    <row r="5" spans="1:7" ht="15.75" customHeight="1" x14ac:dyDescent="0.25">
      <c r="A5" s="180" t="s">
        <v>1159</v>
      </c>
    </row>
    <row r="6" spans="1:7" ht="15.75" x14ac:dyDescent="0.25">
      <c r="A6" s="50" t="s">
        <v>499</v>
      </c>
      <c r="B6" s="256"/>
      <c r="C6" s="256"/>
      <c r="D6" s="256"/>
      <c r="E6" s="256"/>
    </row>
    <row r="8" spans="1:7" x14ac:dyDescent="0.2">
      <c r="A8" s="341" t="s">
        <v>1156</v>
      </c>
      <c r="B8" s="52"/>
      <c r="C8" s="52"/>
      <c r="D8" s="52"/>
      <c r="E8" s="52"/>
      <c r="F8" s="52"/>
      <c r="G8" s="52"/>
    </row>
    <row r="9" spans="1:7" x14ac:dyDescent="0.2">
      <c r="A9" s="52" t="s">
        <v>63</v>
      </c>
      <c r="B9" s="52"/>
      <c r="C9" s="52"/>
      <c r="D9" s="52"/>
      <c r="E9" s="52"/>
      <c r="F9" s="52"/>
      <c r="G9" s="52"/>
    </row>
    <row r="10" spans="1:7" x14ac:dyDescent="0.2">
      <c r="A10" s="53" t="s">
        <v>319</v>
      </c>
      <c r="B10" s="53"/>
      <c r="C10" s="53"/>
      <c r="D10" s="53"/>
      <c r="E10" s="53"/>
      <c r="F10" s="53"/>
      <c r="G10" s="53"/>
    </row>
    <row r="11" spans="1:7" x14ac:dyDescent="0.2">
      <c r="A11" s="716" t="s">
        <v>65</v>
      </c>
      <c r="B11" s="716"/>
      <c r="C11" s="716"/>
      <c r="D11" s="716"/>
      <c r="E11" s="716"/>
      <c r="F11" s="716"/>
      <c r="G11" s="716"/>
    </row>
    <row r="12" spans="1:7" x14ac:dyDescent="0.2">
      <c r="A12" s="1" t="s">
        <v>1160</v>
      </c>
      <c r="B12" s="194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</row>
    <row r="13" spans="1:7" hidden="1" x14ac:dyDescent="0.2">
      <c r="A13" s="716"/>
      <c r="B13" s="716"/>
      <c r="C13" s="716"/>
      <c r="D13" s="716"/>
      <c r="E13" s="716"/>
      <c r="F13" s="716"/>
      <c r="G13" s="716"/>
    </row>
    <row r="14" spans="1:7" hidden="1" x14ac:dyDescent="0.2">
      <c r="A14" s="716"/>
      <c r="B14" s="716"/>
      <c r="C14" s="716"/>
      <c r="D14" s="716"/>
      <c r="E14" s="716"/>
      <c r="F14" s="716"/>
      <c r="G14" s="716"/>
    </row>
    <row r="16" spans="1:7" x14ac:dyDescent="0.2">
      <c r="A16" s="257" t="s">
        <v>325</v>
      </c>
      <c r="B16" s="55"/>
      <c r="C16" s="55"/>
      <c r="D16" s="55"/>
      <c r="E16" s="56" t="s">
        <v>326</v>
      </c>
    </row>
    <row r="17" spans="1:6" x14ac:dyDescent="0.2">
      <c r="A17" s="853" t="s">
        <v>320</v>
      </c>
      <c r="B17" s="613" t="s">
        <v>66</v>
      </c>
      <c r="C17" s="613" t="s">
        <v>66</v>
      </c>
      <c r="D17" s="860" t="s">
        <v>67</v>
      </c>
      <c r="E17" s="861"/>
    </row>
    <row r="18" spans="1:6" x14ac:dyDescent="0.2">
      <c r="A18" s="854"/>
      <c r="B18" s="614" t="s">
        <v>69</v>
      </c>
      <c r="C18" s="614" t="s">
        <v>70</v>
      </c>
      <c r="D18" s="615" t="str">
        <f>CONCATENATE("Até o  ", B12)</f>
        <v>Até o  Bimestre</v>
      </c>
      <c r="E18" s="613" t="s">
        <v>71</v>
      </c>
    </row>
    <row r="19" spans="1:6" x14ac:dyDescent="0.2">
      <c r="A19" s="855"/>
      <c r="B19" s="617"/>
      <c r="C19" s="618" t="s">
        <v>73</v>
      </c>
      <c r="D19" s="618" t="s">
        <v>74</v>
      </c>
      <c r="E19" s="614" t="s">
        <v>147</v>
      </c>
    </row>
    <row r="20" spans="1:6" x14ac:dyDescent="0.2">
      <c r="A20" s="258" t="s">
        <v>687</v>
      </c>
      <c r="B20" s="17">
        <f>B21+B24+B27+B30</f>
        <v>746494000</v>
      </c>
      <c r="C20" s="17">
        <f>C21+C24+C27+C30</f>
        <v>746494000</v>
      </c>
      <c r="D20" s="17">
        <f>D21+D24+D27+D30</f>
        <v>395598937.25999999</v>
      </c>
      <c r="E20" s="17">
        <f t="shared" ref="E20:E40" si="0">IF(C20&gt;0,D20/C20*100,0)</f>
        <v>52.994255447465079</v>
      </c>
    </row>
    <row r="21" spans="1:6" x14ac:dyDescent="0.2">
      <c r="A21" s="39" t="s">
        <v>675</v>
      </c>
      <c r="B21" s="259">
        <f>SUM(B22:B23)</f>
        <v>234600000</v>
      </c>
      <c r="C21" s="259">
        <f>SUM(C22:C23)</f>
        <v>234600000</v>
      </c>
      <c r="D21" s="259">
        <f>SUM(D22:D23)</f>
        <v>136738935.66</v>
      </c>
      <c r="E21" s="259">
        <f t="shared" si="0"/>
        <v>58.28599132992327</v>
      </c>
      <c r="F21" s="39"/>
    </row>
    <row r="22" spans="1:6" x14ac:dyDescent="0.2">
      <c r="A22" s="36" t="s">
        <v>676</v>
      </c>
      <c r="B22" s="260">
        <v>207000000</v>
      </c>
      <c r="C22" s="260">
        <v>207000000</v>
      </c>
      <c r="D22" s="260">
        <v>116102178.54000001</v>
      </c>
      <c r="E22" s="260">
        <f t="shared" si="0"/>
        <v>56.08800895652174</v>
      </c>
      <c r="F22" s="36"/>
    </row>
    <row r="23" spans="1:6" x14ac:dyDescent="0.2">
      <c r="A23" s="36" t="s">
        <v>677</v>
      </c>
      <c r="B23" s="260">
        <v>27600000</v>
      </c>
      <c r="C23" s="260">
        <v>27600000</v>
      </c>
      <c r="D23" s="260">
        <v>20636757.120000001</v>
      </c>
      <c r="E23" s="260">
        <f t="shared" si="0"/>
        <v>74.770859130434786</v>
      </c>
      <c r="F23" s="36"/>
    </row>
    <row r="24" spans="1:6" x14ac:dyDescent="0.2">
      <c r="A24" s="36" t="s">
        <v>678</v>
      </c>
      <c r="B24" s="260">
        <f>SUM(B25:B26)</f>
        <v>90374000</v>
      </c>
      <c r="C24" s="260">
        <f>SUM(C25:C26)</f>
        <v>90374000</v>
      </c>
      <c r="D24" s="260">
        <f>SUM(D25:D26)</f>
        <v>50107519.420000002</v>
      </c>
      <c r="E24" s="260">
        <f t="shared" si="0"/>
        <v>55.444618385818934</v>
      </c>
      <c r="F24" s="36"/>
    </row>
    <row r="25" spans="1:6" x14ac:dyDescent="0.2">
      <c r="A25" s="36" t="s">
        <v>679</v>
      </c>
      <c r="B25" s="260">
        <v>90000000</v>
      </c>
      <c r="C25" s="260">
        <v>90000000</v>
      </c>
      <c r="D25" s="260">
        <v>49571820.950000003</v>
      </c>
      <c r="E25" s="260">
        <f t="shared" si="0"/>
        <v>55.079801055555556</v>
      </c>
      <c r="F25" s="36"/>
    </row>
    <row r="26" spans="1:6" x14ac:dyDescent="0.2">
      <c r="A26" s="36" t="s">
        <v>680</v>
      </c>
      <c r="B26" s="260">
        <v>374000</v>
      </c>
      <c r="C26" s="260">
        <v>374000</v>
      </c>
      <c r="D26" s="260">
        <v>535698.47</v>
      </c>
      <c r="E26" s="260">
        <f t="shared" si="0"/>
        <v>143.23488502673797</v>
      </c>
      <c r="F26" s="36"/>
    </row>
    <row r="27" spans="1:6" x14ac:dyDescent="0.2">
      <c r="A27" s="36" t="s">
        <v>681</v>
      </c>
      <c r="B27" s="260">
        <f>SUM(B28:B29)</f>
        <v>297000000</v>
      </c>
      <c r="C27" s="260">
        <f>SUM(C28:C29)</f>
        <v>297000000</v>
      </c>
      <c r="D27" s="260">
        <f>SUM(D28:D29)</f>
        <v>148141704.75999999</v>
      </c>
      <c r="E27" s="260">
        <f t="shared" si="0"/>
        <v>49.87936187205387</v>
      </c>
      <c r="F27" s="36"/>
    </row>
    <row r="28" spans="1:6" x14ac:dyDescent="0.2">
      <c r="A28" s="36" t="s">
        <v>682</v>
      </c>
      <c r="B28" s="260">
        <v>285200000</v>
      </c>
      <c r="C28" s="260">
        <v>285200000</v>
      </c>
      <c r="D28" s="260">
        <v>139843132.78999999</v>
      </c>
      <c r="E28" s="260">
        <f t="shared" si="0"/>
        <v>49.033356518232821</v>
      </c>
      <c r="F28" s="36"/>
    </row>
    <row r="29" spans="1:6" x14ac:dyDescent="0.2">
      <c r="A29" s="36" t="s">
        <v>683</v>
      </c>
      <c r="B29" s="260">
        <v>11800000</v>
      </c>
      <c r="C29" s="260">
        <v>11800000</v>
      </c>
      <c r="D29" s="260">
        <v>8298571.9699999997</v>
      </c>
      <c r="E29" s="260">
        <f t="shared" si="0"/>
        <v>70.326881101694909</v>
      </c>
      <c r="F29" s="36"/>
    </row>
    <row r="30" spans="1:6" x14ac:dyDescent="0.2">
      <c r="A30" s="36" t="s">
        <v>700</v>
      </c>
      <c r="B30" s="260">
        <v>124520000</v>
      </c>
      <c r="C30" s="260">
        <v>124520000</v>
      </c>
      <c r="D30" s="260">
        <v>60610777.420000002</v>
      </c>
      <c r="E30" s="260">
        <f t="shared" si="0"/>
        <v>48.675535994217803</v>
      </c>
      <c r="F30" s="36"/>
    </row>
    <row r="31" spans="1:6" x14ac:dyDescent="0.2">
      <c r="A31" s="261" t="s">
        <v>440</v>
      </c>
      <c r="B31" s="19">
        <f>SUM(B32:B37)</f>
        <v>767500000</v>
      </c>
      <c r="C31" s="19">
        <f>SUM(C32:C37)</f>
        <v>767500000</v>
      </c>
      <c r="D31" s="19">
        <f>SUM(D32:D37)</f>
        <v>444954864.25999999</v>
      </c>
      <c r="E31" s="19">
        <f t="shared" si="0"/>
        <v>57.974575147882732</v>
      </c>
    </row>
    <row r="32" spans="1:6" x14ac:dyDescent="0.2">
      <c r="A32" s="261" t="s">
        <v>455</v>
      </c>
      <c r="B32" s="19">
        <v>152000000</v>
      </c>
      <c r="C32" s="19">
        <v>152000000</v>
      </c>
      <c r="D32" s="19">
        <v>80404656.469999999</v>
      </c>
      <c r="E32" s="19">
        <f t="shared" si="0"/>
        <v>52.897800309210531</v>
      </c>
    </row>
    <row r="33" spans="1:10" x14ac:dyDescent="0.2">
      <c r="A33" s="261" t="s">
        <v>456</v>
      </c>
      <c r="B33" s="19">
        <v>2000000</v>
      </c>
      <c r="C33" s="19">
        <v>2000000</v>
      </c>
      <c r="D33" s="19">
        <v>81615.66</v>
      </c>
      <c r="E33" s="19">
        <f t="shared" si="0"/>
        <v>4.0807830000000003</v>
      </c>
    </row>
    <row r="34" spans="1:10" x14ac:dyDescent="0.2">
      <c r="A34" s="261" t="s">
        <v>457</v>
      </c>
      <c r="B34" s="19">
        <v>153000000</v>
      </c>
      <c r="C34" s="19">
        <v>153000000</v>
      </c>
      <c r="D34" s="19">
        <v>129226957.16</v>
      </c>
      <c r="E34" s="19">
        <f t="shared" si="0"/>
        <v>84.46206350326797</v>
      </c>
    </row>
    <row r="35" spans="1:10" x14ac:dyDescent="0.2">
      <c r="A35" s="261" t="s">
        <v>458</v>
      </c>
      <c r="B35" s="19">
        <v>457000000</v>
      </c>
      <c r="C35" s="19">
        <v>457000000</v>
      </c>
      <c r="D35" s="19">
        <v>233483620.44</v>
      </c>
      <c r="E35" s="19">
        <f t="shared" si="0"/>
        <v>51.090507754923408</v>
      </c>
    </row>
    <row r="36" spans="1:10" x14ac:dyDescent="0.2">
      <c r="A36" s="261" t="s">
        <v>322</v>
      </c>
      <c r="B36" s="19">
        <v>3500000</v>
      </c>
      <c r="C36" s="19">
        <v>3500000</v>
      </c>
      <c r="D36" s="19">
        <v>1758014.53</v>
      </c>
      <c r="E36" s="19">
        <f t="shared" si="0"/>
        <v>50.228986571428571</v>
      </c>
    </row>
    <row r="37" spans="1:10" x14ac:dyDescent="0.2">
      <c r="A37" s="261" t="s">
        <v>323</v>
      </c>
      <c r="B37" s="19">
        <f>SUM(B38:B39)</f>
        <v>0</v>
      </c>
      <c r="C37" s="19">
        <f>SUM(C38:C39)</f>
        <v>0</v>
      </c>
      <c r="D37" s="19">
        <f>SUM(D38:D39)</f>
        <v>0</v>
      </c>
      <c r="E37" s="19">
        <f t="shared" si="0"/>
        <v>0</v>
      </c>
    </row>
    <row r="38" spans="1:10" x14ac:dyDescent="0.2">
      <c r="A38" s="261" t="s">
        <v>1125</v>
      </c>
      <c r="B38" s="19"/>
      <c r="C38" s="19"/>
      <c r="D38" s="19"/>
      <c r="E38" s="19">
        <f t="shared" si="0"/>
        <v>0</v>
      </c>
    </row>
    <row r="39" spans="1:10" x14ac:dyDescent="0.2">
      <c r="A39" s="262" t="s">
        <v>324</v>
      </c>
      <c r="B39" s="41"/>
      <c r="C39" s="41"/>
      <c r="D39" s="41"/>
      <c r="E39" s="41">
        <f t="shared" si="0"/>
        <v>0</v>
      </c>
    </row>
    <row r="40" spans="1:10" ht="21.75" x14ac:dyDescent="0.2">
      <c r="A40" s="263" t="s">
        <v>688</v>
      </c>
      <c r="B40" s="20">
        <f>B20+B31</f>
        <v>1513994000</v>
      </c>
      <c r="C40" s="20">
        <f>C20+C31</f>
        <v>1513994000</v>
      </c>
      <c r="D40" s="20">
        <f>D20+D31</f>
        <v>840553801.51999998</v>
      </c>
      <c r="E40" s="41">
        <f t="shared" si="0"/>
        <v>55.518965168950473</v>
      </c>
    </row>
    <row r="41" spans="1:10" x14ac:dyDescent="0.2">
      <c r="A41" s="1"/>
      <c r="B41" s="215"/>
      <c r="C41" s="1"/>
      <c r="D41" s="1"/>
      <c r="E41" s="1"/>
      <c r="F41" s="1"/>
      <c r="G41" s="1"/>
    </row>
    <row r="42" spans="1:10" ht="31.5" customHeight="1" x14ac:dyDescent="0.2">
      <c r="A42" s="619" t="s">
        <v>689</v>
      </c>
      <c r="B42" s="613" t="s">
        <v>92</v>
      </c>
      <c r="C42" s="613" t="s">
        <v>92</v>
      </c>
      <c r="D42" s="862" t="s">
        <v>93</v>
      </c>
      <c r="E42" s="869"/>
      <c r="F42" s="862" t="s">
        <v>94</v>
      </c>
      <c r="G42" s="869"/>
      <c r="H42" s="862" t="s">
        <v>684</v>
      </c>
      <c r="I42" s="869"/>
      <c r="J42" s="867" t="s">
        <v>508</v>
      </c>
    </row>
    <row r="43" spans="1:10" x14ac:dyDescent="0.2">
      <c r="A43" s="622" t="s">
        <v>183</v>
      </c>
      <c r="B43" s="614" t="s">
        <v>69</v>
      </c>
      <c r="C43" s="614" t="s">
        <v>70</v>
      </c>
      <c r="D43" s="613" t="str">
        <f>CONCATENATE("Até o  ", B12)</f>
        <v>Até o  Bimestre</v>
      </c>
      <c r="E43" s="623" t="s">
        <v>71</v>
      </c>
      <c r="F43" s="613" t="str">
        <f>CONCATENATE("Até o  ", B12)</f>
        <v>Até o  Bimestre</v>
      </c>
      <c r="G43" s="623" t="s">
        <v>71</v>
      </c>
      <c r="H43" s="613" t="str">
        <f>CONCATENATE("Até o  ", B12)</f>
        <v>Até o  Bimestre</v>
      </c>
      <c r="I43" s="623" t="s">
        <v>71</v>
      </c>
      <c r="J43" s="868"/>
    </row>
    <row r="44" spans="1:10" x14ac:dyDescent="0.2">
      <c r="A44" s="622"/>
      <c r="B44" s="625"/>
      <c r="C44" s="614" t="s">
        <v>89</v>
      </c>
      <c r="D44" s="614" t="s">
        <v>97</v>
      </c>
      <c r="E44" s="305" t="s">
        <v>148</v>
      </c>
      <c r="F44" s="614" t="s">
        <v>98</v>
      </c>
      <c r="G44" s="305" t="s">
        <v>685</v>
      </c>
      <c r="H44" s="614" t="s">
        <v>165</v>
      </c>
      <c r="I44" s="305" t="s">
        <v>686</v>
      </c>
      <c r="J44" s="624" t="s">
        <v>99</v>
      </c>
    </row>
    <row r="45" spans="1:10" x14ac:dyDescent="0.2">
      <c r="A45" s="264" t="s">
        <v>690</v>
      </c>
      <c r="B45" s="265">
        <f>SUM(B46:B47)</f>
        <v>86633000</v>
      </c>
      <c r="C45" s="265">
        <f>SUM(C46:C47)</f>
        <v>97768460.609999999</v>
      </c>
      <c r="D45" s="265">
        <f>SUM(D46:D47)</f>
        <v>47001518.769999996</v>
      </c>
      <c r="E45" s="265">
        <f t="shared" ref="E45:E66" si="1">IF(C45&gt;0,D45/C45*100,0)</f>
        <v>48.074316069565448</v>
      </c>
      <c r="F45" s="265">
        <f>SUM(F46:F47)</f>
        <v>38400235.200000003</v>
      </c>
      <c r="G45" s="17">
        <f t="shared" ref="G45:G66" si="2">IF(C45&gt;0,F45/C45*100,0)</f>
        <v>39.276710465125532</v>
      </c>
      <c r="H45" s="17">
        <f>SUM(H46:H47)</f>
        <v>32825129.710000001</v>
      </c>
      <c r="I45" s="17">
        <f t="shared" ref="I45:I66" si="3">IF(C45&gt;0,H45/C45*100,0)</f>
        <v>33.574354659157393</v>
      </c>
      <c r="J45" s="384">
        <f>SUM(J46:J47)</f>
        <v>0</v>
      </c>
    </row>
    <row r="46" spans="1:10" x14ac:dyDescent="0.2">
      <c r="A46" s="266" t="s">
        <v>691</v>
      </c>
      <c r="B46" s="267">
        <v>84741000</v>
      </c>
      <c r="C46" s="267">
        <v>89781000</v>
      </c>
      <c r="D46" s="267">
        <v>43258188.909999996</v>
      </c>
      <c r="E46" s="267">
        <f t="shared" si="1"/>
        <v>48.181896960381373</v>
      </c>
      <c r="F46" s="267">
        <v>37680967.090000004</v>
      </c>
      <c r="G46" s="19">
        <f t="shared" si="2"/>
        <v>41.969867889642579</v>
      </c>
      <c r="H46" s="19">
        <v>32221070.260000002</v>
      </c>
      <c r="I46" s="19">
        <f t="shared" si="3"/>
        <v>35.888517904679169</v>
      </c>
      <c r="J46" s="385"/>
    </row>
    <row r="47" spans="1:10" x14ac:dyDescent="0.2">
      <c r="A47" s="266" t="s">
        <v>692</v>
      </c>
      <c r="B47" s="267">
        <v>1892000</v>
      </c>
      <c r="C47" s="267">
        <v>7987460.6100000003</v>
      </c>
      <c r="D47" s="267">
        <v>3743329.86</v>
      </c>
      <c r="E47" s="267">
        <f t="shared" si="1"/>
        <v>46.865080690519981</v>
      </c>
      <c r="F47" s="267">
        <v>719268.11</v>
      </c>
      <c r="G47" s="19">
        <f t="shared" si="2"/>
        <v>9.0049659725332898</v>
      </c>
      <c r="H47" s="19">
        <v>604059.44999999995</v>
      </c>
      <c r="I47" s="19">
        <f t="shared" si="3"/>
        <v>7.5625969190225515</v>
      </c>
      <c r="J47" s="385"/>
    </row>
    <row r="48" spans="1:10" x14ac:dyDescent="0.2">
      <c r="A48" s="268" t="s">
        <v>693</v>
      </c>
      <c r="B48" s="269">
        <f>SUM(B49:B50)</f>
        <v>248474000</v>
      </c>
      <c r="C48" s="269">
        <f>SUM(C49:C50)</f>
        <v>294067851.81999999</v>
      </c>
      <c r="D48" s="269">
        <f>SUM(D49:D50)</f>
        <v>176811575.16999999</v>
      </c>
      <c r="E48" s="269">
        <f t="shared" si="1"/>
        <v>60.126115138293656</v>
      </c>
      <c r="F48" s="269">
        <f>SUM(F49:F50)</f>
        <v>133989409.23</v>
      </c>
      <c r="G48" s="19">
        <f t="shared" si="2"/>
        <v>45.564113316274849</v>
      </c>
      <c r="H48" s="19">
        <f>SUM(H49:H50)</f>
        <v>116943322.08000001</v>
      </c>
      <c r="I48" s="19">
        <f t="shared" si="3"/>
        <v>39.767462290159294</v>
      </c>
      <c r="J48" s="385">
        <f>SUM(J49:J50)</f>
        <v>0</v>
      </c>
    </row>
    <row r="49" spans="1:10" x14ac:dyDescent="0.2">
      <c r="A49" s="266" t="s">
        <v>691</v>
      </c>
      <c r="B49" s="267">
        <v>237821000</v>
      </c>
      <c r="C49" s="267">
        <v>268863000</v>
      </c>
      <c r="D49" s="267">
        <v>176250777.06999999</v>
      </c>
      <c r="E49" s="267">
        <f t="shared" si="1"/>
        <v>65.554121269940453</v>
      </c>
      <c r="F49" s="267">
        <v>133710120.53</v>
      </c>
      <c r="G49" s="19">
        <f t="shared" si="2"/>
        <v>49.731692546017861</v>
      </c>
      <c r="H49" s="19">
        <v>116785747.18000001</v>
      </c>
      <c r="I49" s="19">
        <f t="shared" si="3"/>
        <v>43.436898041009734</v>
      </c>
      <c r="J49" s="385"/>
    </row>
    <row r="50" spans="1:10" x14ac:dyDescent="0.2">
      <c r="A50" s="266" t="s">
        <v>694</v>
      </c>
      <c r="B50" s="267">
        <v>10653000</v>
      </c>
      <c r="C50" s="267">
        <v>25204851.82</v>
      </c>
      <c r="D50" s="267">
        <v>560798.1</v>
      </c>
      <c r="E50" s="267">
        <f t="shared" si="1"/>
        <v>2.2249609083399084</v>
      </c>
      <c r="F50" s="267">
        <v>279288.7</v>
      </c>
      <c r="G50" s="19">
        <f t="shared" si="2"/>
        <v>1.108075151540407</v>
      </c>
      <c r="H50" s="19">
        <v>157574.9</v>
      </c>
      <c r="I50" s="19">
        <f t="shared" si="3"/>
        <v>0.62517685533451395</v>
      </c>
      <c r="J50" s="385"/>
    </row>
    <row r="51" spans="1:10" x14ac:dyDescent="0.2">
      <c r="A51" s="268" t="s">
        <v>695</v>
      </c>
      <c r="B51" s="269">
        <f>SUM(B52:B53)</f>
        <v>31452000</v>
      </c>
      <c r="C51" s="269">
        <f>SUM(C52:C53)</f>
        <v>31452000</v>
      </c>
      <c r="D51" s="269">
        <f>SUM(D52:D53)</f>
        <v>9271643.8399999999</v>
      </c>
      <c r="E51" s="269">
        <f t="shared" si="1"/>
        <v>29.478709907160116</v>
      </c>
      <c r="F51" s="269">
        <f>SUM(F52:F53)</f>
        <v>7654512.54</v>
      </c>
      <c r="G51" s="19">
        <f t="shared" si="2"/>
        <v>24.33712495230828</v>
      </c>
      <c r="H51" s="19">
        <f>SUM(H52:H53)</f>
        <v>6936417.5700000003</v>
      </c>
      <c r="I51" s="19">
        <f t="shared" si="3"/>
        <v>22.053979301793209</v>
      </c>
      <c r="J51" s="385">
        <f>SUM(J52:J53)</f>
        <v>0</v>
      </c>
    </row>
    <row r="52" spans="1:10" x14ac:dyDescent="0.2">
      <c r="A52" s="266" t="s">
        <v>691</v>
      </c>
      <c r="B52" s="267">
        <v>31399000</v>
      </c>
      <c r="C52" s="267">
        <v>31399000</v>
      </c>
      <c r="D52" s="267">
        <v>9237673.6500000004</v>
      </c>
      <c r="E52" s="267">
        <f t="shared" si="1"/>
        <v>29.420279785980448</v>
      </c>
      <c r="F52" s="267">
        <v>7627322.3499999996</v>
      </c>
      <c r="G52" s="19">
        <f t="shared" si="2"/>
        <v>24.291609127679227</v>
      </c>
      <c r="H52" s="19">
        <v>6923703.1699999999</v>
      </c>
      <c r="I52" s="19">
        <f t="shared" si="3"/>
        <v>22.050712347526989</v>
      </c>
      <c r="J52" s="385"/>
    </row>
    <row r="53" spans="1:10" x14ac:dyDescent="0.2">
      <c r="A53" s="266" t="s">
        <v>694</v>
      </c>
      <c r="B53" s="267">
        <v>53000</v>
      </c>
      <c r="C53" s="267">
        <v>53000</v>
      </c>
      <c r="D53" s="267">
        <v>33970.19</v>
      </c>
      <c r="E53" s="267">
        <f t="shared" si="1"/>
        <v>64.094698113207542</v>
      </c>
      <c r="F53" s="267">
        <v>27190.19</v>
      </c>
      <c r="G53" s="19">
        <f t="shared" si="2"/>
        <v>51.302245283018863</v>
      </c>
      <c r="H53" s="19">
        <v>12714.4</v>
      </c>
      <c r="I53" s="19">
        <f t="shared" si="3"/>
        <v>23.989433962264151</v>
      </c>
      <c r="J53" s="385"/>
    </row>
    <row r="54" spans="1:10" x14ac:dyDescent="0.2">
      <c r="A54" s="268" t="s">
        <v>696</v>
      </c>
      <c r="B54" s="269">
        <f>SUM(B55:B56)</f>
        <v>2652000</v>
      </c>
      <c r="C54" s="269">
        <f>SUM(C55:C56)</f>
        <v>2652000</v>
      </c>
      <c r="D54" s="269">
        <f>SUM(D55:D56)</f>
        <v>1212223.5900000001</v>
      </c>
      <c r="E54" s="269">
        <f t="shared" si="1"/>
        <v>45.709788461538466</v>
      </c>
      <c r="F54" s="269">
        <f>SUM(F55:F56)</f>
        <v>1212223.5900000001</v>
      </c>
      <c r="G54" s="19">
        <f t="shared" si="2"/>
        <v>45.709788461538466</v>
      </c>
      <c r="H54" s="19">
        <f>SUM(H55:H56)</f>
        <v>1020172.28</v>
      </c>
      <c r="I54" s="19">
        <f t="shared" si="3"/>
        <v>38.468034690799399</v>
      </c>
      <c r="J54" s="385">
        <f>SUM(J55:J56)</f>
        <v>0</v>
      </c>
    </row>
    <row r="55" spans="1:10" x14ac:dyDescent="0.2">
      <c r="A55" s="266" t="s">
        <v>691</v>
      </c>
      <c r="B55" s="267">
        <v>2652000</v>
      </c>
      <c r="C55" s="267">
        <v>2652000</v>
      </c>
      <c r="D55" s="267">
        <v>1212223.5900000001</v>
      </c>
      <c r="E55" s="267">
        <f t="shared" si="1"/>
        <v>45.709788461538466</v>
      </c>
      <c r="F55" s="267">
        <v>1212223.5900000001</v>
      </c>
      <c r="G55" s="19">
        <f t="shared" si="2"/>
        <v>45.709788461538466</v>
      </c>
      <c r="H55" s="19">
        <v>1020172.28</v>
      </c>
      <c r="I55" s="19">
        <f t="shared" si="3"/>
        <v>38.468034690799399</v>
      </c>
      <c r="J55" s="385"/>
    </row>
    <row r="56" spans="1:10" x14ac:dyDescent="0.2">
      <c r="A56" s="266" t="s">
        <v>694</v>
      </c>
      <c r="B56" s="267"/>
      <c r="C56" s="267"/>
      <c r="D56" s="267"/>
      <c r="E56" s="267">
        <f t="shared" si="1"/>
        <v>0</v>
      </c>
      <c r="F56" s="267"/>
      <c r="G56" s="19">
        <f t="shared" si="2"/>
        <v>0</v>
      </c>
      <c r="H56" s="19"/>
      <c r="I56" s="19">
        <f t="shared" si="3"/>
        <v>0</v>
      </c>
      <c r="J56" s="385"/>
    </row>
    <row r="57" spans="1:10" x14ac:dyDescent="0.2">
      <c r="A57" s="268" t="s">
        <v>697</v>
      </c>
      <c r="B57" s="269">
        <f>SUM(B58:B59)</f>
        <v>8151000</v>
      </c>
      <c r="C57" s="269">
        <f>SUM(C58:C59)</f>
        <v>8189500</v>
      </c>
      <c r="D57" s="269">
        <f>SUM(D58:D59)</f>
        <v>4549425.3900000006</v>
      </c>
      <c r="E57" s="269">
        <f t="shared" si="1"/>
        <v>55.551931009219125</v>
      </c>
      <c r="F57" s="269">
        <f>SUM(F58:F59)</f>
        <v>4301736.3199999994</v>
      </c>
      <c r="G57" s="19">
        <f t="shared" si="2"/>
        <v>52.527459796080336</v>
      </c>
      <c r="H57" s="19">
        <f>SUM(H58:H59)</f>
        <v>3554212.37</v>
      </c>
      <c r="I57" s="19">
        <f t="shared" si="3"/>
        <v>43.399625984492339</v>
      </c>
      <c r="J57" s="385">
        <f>SUM(J58:J59)</f>
        <v>0</v>
      </c>
    </row>
    <row r="58" spans="1:10" x14ac:dyDescent="0.2">
      <c r="A58" s="266" t="s">
        <v>691</v>
      </c>
      <c r="B58" s="267">
        <v>8038000</v>
      </c>
      <c r="C58" s="267">
        <v>8076500</v>
      </c>
      <c r="D58" s="267">
        <v>4472295.3600000003</v>
      </c>
      <c r="E58" s="267">
        <f t="shared" si="1"/>
        <v>55.374176437813418</v>
      </c>
      <c r="F58" s="267">
        <v>4270016.7699999996</v>
      </c>
      <c r="G58" s="19">
        <f t="shared" si="2"/>
        <v>52.869643657524911</v>
      </c>
      <c r="H58" s="19">
        <v>3553512.37</v>
      </c>
      <c r="I58" s="19">
        <f t="shared" si="3"/>
        <v>43.998172104253079</v>
      </c>
      <c r="J58" s="385"/>
    </row>
    <row r="59" spans="1:10" x14ac:dyDescent="0.2">
      <c r="A59" s="266" t="s">
        <v>694</v>
      </c>
      <c r="B59" s="267">
        <v>113000</v>
      </c>
      <c r="C59" s="267">
        <v>113000</v>
      </c>
      <c r="D59" s="267">
        <v>77130.03</v>
      </c>
      <c r="E59" s="267">
        <f t="shared" si="1"/>
        <v>68.25666371681416</v>
      </c>
      <c r="F59" s="267">
        <v>31719.55</v>
      </c>
      <c r="G59" s="19">
        <f t="shared" si="2"/>
        <v>28.070398230088493</v>
      </c>
      <c r="H59" s="19">
        <v>700</v>
      </c>
      <c r="I59" s="19">
        <f t="shared" si="3"/>
        <v>0.61946902654867253</v>
      </c>
      <c r="J59" s="385"/>
    </row>
    <row r="60" spans="1:10" x14ac:dyDescent="0.2">
      <c r="A60" s="268" t="s">
        <v>698</v>
      </c>
      <c r="B60" s="269">
        <f>SUM(B61:B62)</f>
        <v>0</v>
      </c>
      <c r="C60" s="269">
        <f>SUM(C61:C62)</f>
        <v>0</v>
      </c>
      <c r="D60" s="269">
        <f>SUM(D61:D62)</f>
        <v>0</v>
      </c>
      <c r="E60" s="269">
        <f t="shared" si="1"/>
        <v>0</v>
      </c>
      <c r="F60" s="269">
        <f>SUM(F61:F62)</f>
        <v>0</v>
      </c>
      <c r="G60" s="19">
        <f t="shared" si="2"/>
        <v>0</v>
      </c>
      <c r="H60" s="19">
        <f>SUM(H61:H62)</f>
        <v>0</v>
      </c>
      <c r="I60" s="19">
        <f t="shared" si="3"/>
        <v>0</v>
      </c>
      <c r="J60" s="385">
        <f>SUM(J61:J62)</f>
        <v>0</v>
      </c>
    </row>
    <row r="61" spans="1:10" ht="9.75" customHeight="1" x14ac:dyDescent="0.2">
      <c r="A61" s="266" t="s">
        <v>691</v>
      </c>
      <c r="B61" s="267"/>
      <c r="C61" s="267"/>
      <c r="D61" s="267"/>
      <c r="E61" s="267">
        <f t="shared" si="1"/>
        <v>0</v>
      </c>
      <c r="F61" s="267"/>
      <c r="G61" s="19">
        <f t="shared" si="2"/>
        <v>0</v>
      </c>
      <c r="H61" s="19"/>
      <c r="I61" s="19">
        <f t="shared" si="3"/>
        <v>0</v>
      </c>
      <c r="J61" s="385"/>
    </row>
    <row r="62" spans="1:10" ht="11.25" customHeight="1" x14ac:dyDescent="0.2">
      <c r="A62" s="266" t="s">
        <v>694</v>
      </c>
      <c r="B62" s="267"/>
      <c r="C62" s="267"/>
      <c r="D62" s="267"/>
      <c r="E62" s="267">
        <f t="shared" si="1"/>
        <v>0</v>
      </c>
      <c r="F62" s="267"/>
      <c r="G62" s="19">
        <f t="shared" si="2"/>
        <v>0</v>
      </c>
      <c r="H62" s="19"/>
      <c r="I62" s="19">
        <f t="shared" si="3"/>
        <v>0</v>
      </c>
      <c r="J62" s="385"/>
    </row>
    <row r="63" spans="1:10" x14ac:dyDescent="0.2">
      <c r="A63" s="268" t="s">
        <v>699</v>
      </c>
      <c r="B63" s="269">
        <f>SUM(B64:B65)</f>
        <v>40680000</v>
      </c>
      <c r="C63" s="269">
        <f>SUM(C64:C65)</f>
        <v>41140000</v>
      </c>
      <c r="D63" s="269">
        <f>SUM(D64:D65)</f>
        <v>30076954.579999998</v>
      </c>
      <c r="E63" s="269">
        <f t="shared" si="1"/>
        <v>73.108786047642198</v>
      </c>
      <c r="F63" s="269">
        <f>SUM(F64:F65)</f>
        <v>17283336.619999997</v>
      </c>
      <c r="G63" s="19">
        <f t="shared" si="2"/>
        <v>42.011027272727262</v>
      </c>
      <c r="H63" s="19">
        <f>SUM(H64:H65)</f>
        <v>15762500.880000001</v>
      </c>
      <c r="I63" s="19">
        <f t="shared" si="3"/>
        <v>38.314294798249882</v>
      </c>
      <c r="J63" s="385">
        <f>SUM(J64:J65)</f>
        <v>0</v>
      </c>
    </row>
    <row r="64" spans="1:10" x14ac:dyDescent="0.2">
      <c r="A64" s="266" t="s">
        <v>691</v>
      </c>
      <c r="B64" s="267">
        <v>40325000</v>
      </c>
      <c r="C64" s="267">
        <v>40785000</v>
      </c>
      <c r="D64" s="267">
        <v>29977091.18</v>
      </c>
      <c r="E64" s="267">
        <f t="shared" si="1"/>
        <v>73.500284859629758</v>
      </c>
      <c r="F64" s="267">
        <v>17259074.629999999</v>
      </c>
      <c r="G64" s="19">
        <f t="shared" si="2"/>
        <v>42.317211303175185</v>
      </c>
      <c r="H64" s="19">
        <v>15738238.890000001</v>
      </c>
      <c r="I64" s="19">
        <f t="shared" si="3"/>
        <v>38.588301802133138</v>
      </c>
      <c r="J64" s="385"/>
    </row>
    <row r="65" spans="1:10" x14ac:dyDescent="0.2">
      <c r="A65" s="270" t="s">
        <v>694</v>
      </c>
      <c r="B65" s="271">
        <v>355000</v>
      </c>
      <c r="C65" s="271">
        <v>355000</v>
      </c>
      <c r="D65" s="271">
        <v>99863.4</v>
      </c>
      <c r="E65" s="271">
        <f t="shared" si="1"/>
        <v>28.130535211267606</v>
      </c>
      <c r="F65" s="271">
        <v>24261.99</v>
      </c>
      <c r="G65" s="41">
        <f t="shared" si="2"/>
        <v>6.8343633802816912</v>
      </c>
      <c r="H65" s="41">
        <v>24261.99</v>
      </c>
      <c r="I65" s="41">
        <f t="shared" si="3"/>
        <v>6.8343633802816912</v>
      </c>
      <c r="J65" s="386"/>
    </row>
    <row r="66" spans="1:10" x14ac:dyDescent="0.2">
      <c r="A66" s="272" t="s">
        <v>788</v>
      </c>
      <c r="B66" s="273">
        <f>B45+B48+B51+B54+B57+B60+B63</f>
        <v>418042000</v>
      </c>
      <c r="C66" s="273">
        <f>C45+C48+C51+C54+C57+C60+C63</f>
        <v>475269812.43000001</v>
      </c>
      <c r="D66" s="273">
        <f>D45+D48+D51+D54+D57+D60+D63</f>
        <v>268923341.33999997</v>
      </c>
      <c r="E66" s="273">
        <f t="shared" si="1"/>
        <v>56.583299487300863</v>
      </c>
      <c r="F66" s="273">
        <f>F45+F48+F51+F54+F57+F60+F63</f>
        <v>202841453.5</v>
      </c>
      <c r="G66" s="273">
        <f t="shared" si="2"/>
        <v>42.679220980372165</v>
      </c>
      <c r="H66" s="273">
        <f>H45+H48+H51+H54+H57+H60+H63</f>
        <v>177041754.89000002</v>
      </c>
      <c r="I66" s="273">
        <f t="shared" si="3"/>
        <v>37.250788974962632</v>
      </c>
      <c r="J66" s="273">
        <f>J45+J48+J51+J54+J57+J60+J63</f>
        <v>0</v>
      </c>
    </row>
    <row r="67" spans="1:10" x14ac:dyDescent="0.2">
      <c r="A67" s="1"/>
      <c r="B67" s="215"/>
      <c r="C67" s="1"/>
      <c r="D67" s="1"/>
      <c r="E67" s="1"/>
      <c r="F67" s="1"/>
      <c r="G67" s="1"/>
    </row>
    <row r="68" spans="1:10" x14ac:dyDescent="0.2">
      <c r="A68" s="853" t="s">
        <v>701</v>
      </c>
      <c r="B68" s="853" t="s">
        <v>93</v>
      </c>
      <c r="C68" s="853" t="s">
        <v>94</v>
      </c>
      <c r="D68" s="853" t="s">
        <v>684</v>
      </c>
    </row>
    <row r="69" spans="1:10" x14ac:dyDescent="0.2">
      <c r="A69" s="854"/>
      <c r="B69" s="854"/>
      <c r="C69" s="854"/>
      <c r="D69" s="854"/>
    </row>
    <row r="70" spans="1:10" ht="13.5" thickBot="1" x14ac:dyDescent="0.25">
      <c r="A70" s="855"/>
      <c r="B70" s="614" t="s">
        <v>97</v>
      </c>
      <c r="C70" s="614" t="s">
        <v>98</v>
      </c>
      <c r="D70" s="614" t="s">
        <v>165</v>
      </c>
    </row>
    <row r="71" spans="1:10" x14ac:dyDescent="0.2">
      <c r="A71" s="274" t="s">
        <v>702</v>
      </c>
      <c r="B71" s="387">
        <f>D66</f>
        <v>268923341.33999997</v>
      </c>
      <c r="C71" s="388">
        <f>F66</f>
        <v>202841453.5</v>
      </c>
      <c r="D71" s="387">
        <f>H66</f>
        <v>177041754.89000002</v>
      </c>
    </row>
    <row r="72" spans="1:10" ht="25.5" x14ac:dyDescent="0.2">
      <c r="A72" s="275" t="s">
        <v>703</v>
      </c>
      <c r="B72" s="389">
        <f>IF(E72-(D66-F66)+J66&gt;0,E72-(D66-F66)+J66,0)</f>
        <v>0</v>
      </c>
      <c r="C72" s="390">
        <f>B72-J66</f>
        <v>0</v>
      </c>
      <c r="D72" s="389"/>
      <c r="E72" s="342">
        <v>50220902.619999997</v>
      </c>
    </row>
    <row r="73" spans="1:10" ht="25.5" x14ac:dyDescent="0.2">
      <c r="A73" s="275" t="s">
        <v>704</v>
      </c>
      <c r="B73" s="389"/>
      <c r="C73" s="390"/>
      <c r="D73" s="389"/>
    </row>
    <row r="74" spans="1:10" ht="25.5" x14ac:dyDescent="0.2">
      <c r="A74" s="276" t="s">
        <v>705</v>
      </c>
      <c r="B74" s="19"/>
      <c r="C74" s="16"/>
      <c r="D74" s="19"/>
    </row>
    <row r="75" spans="1:10" x14ac:dyDescent="0.2">
      <c r="A75" s="272" t="s">
        <v>706</v>
      </c>
      <c r="B75" s="277">
        <f>B71-B72-B73-B74</f>
        <v>268923341.33999997</v>
      </c>
      <c r="C75" s="277">
        <f>C71-C72-C73-C74</f>
        <v>202841453.5</v>
      </c>
      <c r="D75" s="277">
        <f>D71-D72-D73-D74</f>
        <v>177041754.89000002</v>
      </c>
    </row>
    <row r="76" spans="1:10" x14ac:dyDescent="0.2">
      <c r="A76" s="278" t="s">
        <v>707</v>
      </c>
      <c r="B76" s="279">
        <f>ROUND(D40*15/100,2)</f>
        <v>126083070.23</v>
      </c>
      <c r="C76" s="279">
        <f>ROUND(D40*15/100,2)</f>
        <v>126083070.23</v>
      </c>
      <c r="D76" s="279">
        <f>ROUND(D40*15/100,2)</f>
        <v>126083070.23</v>
      </c>
      <c r="E76" s="1"/>
    </row>
    <row r="77" spans="1:10" x14ac:dyDescent="0.2">
      <c r="A77" s="280" t="s">
        <v>708</v>
      </c>
      <c r="B77" s="281">
        <f>ROUND(D41*15/100,2)</f>
        <v>0</v>
      </c>
      <c r="C77" s="281">
        <f>ROUND(D41*15/100,2)</f>
        <v>0</v>
      </c>
      <c r="D77" s="281">
        <f>ROUND(D41*15/100,2)</f>
        <v>0</v>
      </c>
      <c r="E77" s="1"/>
    </row>
    <row r="78" spans="1:10" x14ac:dyDescent="0.2">
      <c r="A78" s="280" t="s">
        <v>709</v>
      </c>
      <c r="B78" s="281">
        <f>B75-B76</f>
        <v>142840271.10999995</v>
      </c>
      <c r="C78" s="281">
        <f>C75-C76</f>
        <v>76758383.269999996</v>
      </c>
      <c r="D78" s="281">
        <f>D75-D76</f>
        <v>50958684.660000011</v>
      </c>
      <c r="E78" s="1"/>
    </row>
    <row r="79" spans="1:10" x14ac:dyDescent="0.2">
      <c r="A79" s="282" t="s">
        <v>710</v>
      </c>
      <c r="B79" s="283">
        <f>IF(B78&lt;0,B78*-1*100,0)</f>
        <v>0</v>
      </c>
      <c r="C79" s="391"/>
      <c r="D79" s="131"/>
      <c r="E79" s="1"/>
    </row>
    <row r="80" spans="1:10" ht="42.75" x14ac:dyDescent="0.2">
      <c r="A80" s="626" t="s">
        <v>711</v>
      </c>
      <c r="B80" s="627">
        <f>IF(D40&gt;0,B75/D40*100,0)</f>
        <v>31.993590517786892</v>
      </c>
      <c r="C80" s="627">
        <f>IF(D40&gt;0,C75/D40*100,0)</f>
        <v>24.131882234450121</v>
      </c>
      <c r="D80" s="628">
        <v>21.062513139533699</v>
      </c>
      <c r="E80" s="1"/>
    </row>
    <row r="81" spans="1:11" x14ac:dyDescent="0.2">
      <c r="A81" s="1"/>
      <c r="B81" s="215"/>
      <c r="C81" s="1"/>
      <c r="D81" s="1"/>
      <c r="E81" s="1"/>
      <c r="F81" s="1"/>
      <c r="G81" s="1"/>
    </row>
    <row r="82" spans="1:11" ht="31.5" customHeight="1" x14ac:dyDescent="0.2">
      <c r="A82" s="864" t="s">
        <v>712</v>
      </c>
      <c r="B82" s="853" t="s">
        <v>721</v>
      </c>
      <c r="C82" s="850" t="s">
        <v>717</v>
      </c>
      <c r="D82" s="851"/>
      <c r="E82" s="852"/>
      <c r="F82" s="853" t="s">
        <v>722</v>
      </c>
    </row>
    <row r="83" spans="1:11" x14ac:dyDescent="0.2">
      <c r="A83" s="865"/>
      <c r="B83" s="854"/>
      <c r="C83" s="631" t="s">
        <v>720</v>
      </c>
      <c r="D83" s="399" t="s">
        <v>719</v>
      </c>
      <c r="E83" s="630" t="s">
        <v>718</v>
      </c>
      <c r="F83" s="854"/>
    </row>
    <row r="84" spans="1:11" x14ac:dyDescent="0.2">
      <c r="A84" s="866"/>
      <c r="B84" s="632" t="s">
        <v>100</v>
      </c>
      <c r="C84" s="632" t="s">
        <v>296</v>
      </c>
      <c r="D84" s="616" t="s">
        <v>294</v>
      </c>
      <c r="E84" s="633" t="s">
        <v>295</v>
      </c>
      <c r="F84" s="634" t="s">
        <v>723</v>
      </c>
    </row>
    <row r="85" spans="1:11" x14ac:dyDescent="0.2">
      <c r="A85" s="285" t="s">
        <v>713</v>
      </c>
      <c r="B85" s="391"/>
      <c r="C85" s="391"/>
      <c r="D85" s="391"/>
      <c r="E85" s="391"/>
      <c r="F85" s="384">
        <f>B79</f>
        <v>0</v>
      </c>
    </row>
    <row r="86" spans="1:11" x14ac:dyDescent="0.2">
      <c r="A86" s="286" t="s">
        <v>714</v>
      </c>
      <c r="B86" s="390"/>
      <c r="C86" s="390"/>
      <c r="D86" s="385"/>
      <c r="E86" s="385"/>
      <c r="F86" s="385"/>
    </row>
    <row r="87" spans="1:11" x14ac:dyDescent="0.2">
      <c r="A87" s="286" t="s">
        <v>715</v>
      </c>
      <c r="B87" s="390"/>
      <c r="C87" s="390"/>
      <c r="D87" s="385"/>
      <c r="E87" s="385"/>
      <c r="F87" s="385"/>
    </row>
    <row r="88" spans="1:11" x14ac:dyDescent="0.2">
      <c r="A88" s="272" t="s">
        <v>716</v>
      </c>
      <c r="B88" s="287">
        <f>B86+B87</f>
        <v>0</v>
      </c>
      <c r="C88" s="287">
        <f>C86+C87</f>
        <v>0</v>
      </c>
      <c r="D88" s="287">
        <f>D86+D87</f>
        <v>0</v>
      </c>
      <c r="E88" s="287">
        <f>E86+E87</f>
        <v>0</v>
      </c>
      <c r="F88" s="287">
        <f>F86+F87</f>
        <v>0</v>
      </c>
    </row>
    <row r="89" spans="1:11" x14ac:dyDescent="0.2">
      <c r="A89" s="1"/>
      <c r="B89" s="215"/>
      <c r="C89" s="1"/>
      <c r="D89" s="1"/>
      <c r="E89" s="1"/>
      <c r="F89" s="1"/>
      <c r="G89" s="1"/>
    </row>
    <row r="90" spans="1:11" ht="21" customHeight="1" x14ac:dyDescent="0.2">
      <c r="A90" s="848" t="s">
        <v>724</v>
      </c>
      <c r="B90" s="849"/>
      <c r="C90" s="849"/>
      <c r="D90" s="849"/>
      <c r="E90" s="849"/>
      <c r="F90" s="849"/>
      <c r="G90" s="849"/>
      <c r="H90" s="849"/>
      <c r="I90" s="849"/>
      <c r="J90" s="849"/>
      <c r="K90" s="849"/>
    </row>
    <row r="91" spans="1:11" ht="71.25" customHeight="1" x14ac:dyDescent="0.2">
      <c r="A91" s="859" t="s">
        <v>725</v>
      </c>
      <c r="B91" s="399" t="s">
        <v>728</v>
      </c>
      <c r="C91" s="399" t="s">
        <v>730</v>
      </c>
      <c r="D91" s="399" t="s">
        <v>732</v>
      </c>
      <c r="E91" s="399" t="s">
        <v>734</v>
      </c>
      <c r="F91" s="399" t="s">
        <v>735</v>
      </c>
      <c r="G91" s="399" t="s">
        <v>737</v>
      </c>
      <c r="H91" s="399" t="s">
        <v>739</v>
      </c>
      <c r="I91" s="399" t="s">
        <v>741</v>
      </c>
      <c r="J91" s="399" t="s">
        <v>744</v>
      </c>
      <c r="K91" s="399" t="s">
        <v>745</v>
      </c>
    </row>
    <row r="92" spans="1:11" ht="27" customHeight="1" x14ac:dyDescent="0.2">
      <c r="A92" s="848"/>
      <c r="B92" s="632" t="s">
        <v>318</v>
      </c>
      <c r="C92" s="632" t="s">
        <v>729</v>
      </c>
      <c r="D92" s="632" t="s">
        <v>731</v>
      </c>
      <c r="E92" s="632" t="s">
        <v>733</v>
      </c>
      <c r="F92" s="632" t="s">
        <v>736</v>
      </c>
      <c r="G92" s="632" t="s">
        <v>738</v>
      </c>
      <c r="H92" s="632" t="s">
        <v>740</v>
      </c>
      <c r="I92" s="632" t="s">
        <v>742</v>
      </c>
      <c r="J92" s="632" t="s">
        <v>743</v>
      </c>
      <c r="K92" s="616" t="s">
        <v>746</v>
      </c>
    </row>
    <row r="93" spans="1:11" x14ac:dyDescent="0.2">
      <c r="A93" s="288" t="s">
        <v>317</v>
      </c>
      <c r="B93" s="289">
        <f>B76</f>
        <v>126083070.23</v>
      </c>
      <c r="C93" s="387">
        <f>B75</f>
        <v>268923341.33999997</v>
      </c>
      <c r="D93" s="387">
        <f>IF(B79&gt;0,B79,0)</f>
        <v>0</v>
      </c>
      <c r="E93" s="387">
        <f>D66-H66</f>
        <v>91881586.449999958</v>
      </c>
      <c r="F93" s="387">
        <f>B72</f>
        <v>0</v>
      </c>
      <c r="G93" s="384">
        <f t="shared" ref="G93:G98" si="4">E93-D93-F93</f>
        <v>91881586.449999958</v>
      </c>
      <c r="H93" s="391"/>
      <c r="I93" s="279">
        <f>E93</f>
        <v>91881586.449999958</v>
      </c>
      <c r="J93" s="131"/>
      <c r="K93" s="290">
        <f t="shared" ref="K93" si="5">D93-J93</f>
        <v>0</v>
      </c>
    </row>
    <row r="94" spans="1:11" x14ac:dyDescent="0.2">
      <c r="A94" s="291" t="s">
        <v>506</v>
      </c>
      <c r="B94" s="292"/>
      <c r="C94" s="389"/>
      <c r="D94" s="389"/>
      <c r="E94" s="389">
        <v>56046226.5</v>
      </c>
      <c r="F94" s="389"/>
      <c r="G94" s="385">
        <f t="shared" si="4"/>
        <v>56046226.5</v>
      </c>
      <c r="H94" s="281">
        <v>51306920.700000003</v>
      </c>
      <c r="I94" s="635">
        <f>SUM(E94-H94-J94)</f>
        <v>3649474.319999997</v>
      </c>
      <c r="J94" s="281">
        <v>1089831.48</v>
      </c>
      <c r="K94" s="293"/>
    </row>
    <row r="95" spans="1:11" x14ac:dyDescent="0.2">
      <c r="A95" s="291" t="s">
        <v>507</v>
      </c>
      <c r="B95" s="292"/>
      <c r="C95" s="389"/>
      <c r="D95" s="389"/>
      <c r="E95" s="389">
        <v>18413324.09</v>
      </c>
      <c r="F95" s="389"/>
      <c r="G95" s="385">
        <f t="shared" si="4"/>
        <v>18413324.09</v>
      </c>
      <c r="H95" s="281">
        <v>17183869.960000001</v>
      </c>
      <c r="I95" s="635">
        <f>SUM(E95-H95-J95)</f>
        <v>7812.849999998929</v>
      </c>
      <c r="J95" s="281">
        <v>1221641.28</v>
      </c>
      <c r="K95" s="293"/>
    </row>
    <row r="96" spans="1:11" x14ac:dyDescent="0.2">
      <c r="A96" s="291" t="s">
        <v>726</v>
      </c>
      <c r="B96" s="292"/>
      <c r="C96" s="389"/>
      <c r="D96" s="389"/>
      <c r="E96" s="389">
        <v>15586270.219999999</v>
      </c>
      <c r="F96" s="389"/>
      <c r="G96" s="385">
        <f t="shared" si="4"/>
        <v>15586270.219999999</v>
      </c>
      <c r="H96" s="281">
        <v>13911829.4</v>
      </c>
      <c r="I96" s="281">
        <f>SUM(E96-H96-J96)</f>
        <v>-1.6298145055770874E-9</v>
      </c>
      <c r="J96" s="281">
        <v>1674440.82</v>
      </c>
      <c r="K96" s="293"/>
    </row>
    <row r="97" spans="1:11" x14ac:dyDescent="0.2">
      <c r="A97" s="291" t="s">
        <v>439</v>
      </c>
      <c r="B97" s="292"/>
      <c r="C97" s="389"/>
      <c r="D97" s="389"/>
      <c r="E97" s="389">
        <v>17290043.269999921</v>
      </c>
      <c r="F97" s="389"/>
      <c r="G97" s="385">
        <f t="shared" si="4"/>
        <v>17290043.269999921</v>
      </c>
      <c r="H97" s="281">
        <v>16022524.91</v>
      </c>
      <c r="I97" s="281">
        <f>SUM(E97-H97-J97)</f>
        <v>-7.8929588198661804E-8</v>
      </c>
      <c r="J97" s="281">
        <v>1267518.3600000001</v>
      </c>
      <c r="K97" s="293"/>
    </row>
    <row r="98" spans="1:11" x14ac:dyDescent="0.2">
      <c r="A98" s="294" t="s">
        <v>727</v>
      </c>
      <c r="B98" s="295"/>
      <c r="C98" s="283"/>
      <c r="D98" s="283"/>
      <c r="E98" s="283">
        <v>15949896.049999982</v>
      </c>
      <c r="F98" s="283"/>
      <c r="G98" s="283">
        <f t="shared" si="4"/>
        <v>15949896.049999982</v>
      </c>
      <c r="H98" s="283">
        <v>14631158.5</v>
      </c>
      <c r="I98" s="283">
        <f>SUM(E98-H98-J98)</f>
        <v>-1.7927959561347961E-8</v>
      </c>
      <c r="J98" s="283">
        <v>1318737.55</v>
      </c>
      <c r="K98" s="296"/>
    </row>
    <row r="99" spans="1:11" x14ac:dyDescent="0.2">
      <c r="A99" s="1"/>
      <c r="B99" s="215"/>
      <c r="C99" s="1"/>
      <c r="D99" s="1"/>
      <c r="E99" s="1"/>
      <c r="F99" s="1"/>
      <c r="G99" s="1"/>
    </row>
    <row r="100" spans="1:11" ht="21" x14ac:dyDescent="0.2">
      <c r="A100" s="636" t="s">
        <v>747</v>
      </c>
      <c r="B100" s="627"/>
      <c r="C100" s="1"/>
      <c r="D100" s="1"/>
      <c r="E100" s="1"/>
      <c r="F100" s="1"/>
      <c r="G100" s="1"/>
    </row>
    <row r="101" spans="1:11" ht="21" x14ac:dyDescent="0.2">
      <c r="A101" s="636" t="s">
        <v>748</v>
      </c>
      <c r="B101" s="627"/>
      <c r="C101" s="1"/>
      <c r="D101" s="1"/>
      <c r="E101" s="1"/>
      <c r="F101" s="1"/>
      <c r="G101" s="1"/>
    </row>
    <row r="102" spans="1:11" ht="21" x14ac:dyDescent="0.2">
      <c r="A102" s="636" t="s">
        <v>749</v>
      </c>
      <c r="B102" s="627">
        <f>B100-B101</f>
        <v>0</v>
      </c>
      <c r="C102" s="1"/>
      <c r="D102" s="1"/>
      <c r="E102" s="1"/>
      <c r="F102" s="1"/>
      <c r="G102" s="1"/>
    </row>
    <row r="103" spans="1:11" x14ac:dyDescent="0.2">
      <c r="A103" s="1"/>
      <c r="B103" s="215"/>
      <c r="C103" s="1"/>
      <c r="D103" s="1"/>
      <c r="E103" s="1"/>
      <c r="F103" s="1"/>
      <c r="G103" s="1"/>
    </row>
    <row r="104" spans="1:11" ht="31.5" customHeight="1" x14ac:dyDescent="0.2">
      <c r="A104" s="864" t="s">
        <v>750</v>
      </c>
      <c r="B104" s="853" t="s">
        <v>721</v>
      </c>
      <c r="C104" s="850" t="s">
        <v>717</v>
      </c>
      <c r="D104" s="851"/>
      <c r="E104" s="852"/>
      <c r="F104" s="853" t="s">
        <v>722</v>
      </c>
      <c r="G104" s="1"/>
    </row>
    <row r="105" spans="1:11" x14ac:dyDescent="0.2">
      <c r="A105" s="865"/>
      <c r="B105" s="854"/>
      <c r="C105" s="631" t="s">
        <v>720</v>
      </c>
      <c r="D105" s="399" t="s">
        <v>719</v>
      </c>
      <c r="E105" s="630" t="s">
        <v>718</v>
      </c>
      <c r="F105" s="854"/>
      <c r="G105" s="1"/>
    </row>
    <row r="106" spans="1:11" ht="24.75" customHeight="1" x14ac:dyDescent="0.2">
      <c r="A106" s="866"/>
      <c r="B106" s="632" t="s">
        <v>752</v>
      </c>
      <c r="C106" s="632" t="s">
        <v>753</v>
      </c>
      <c r="D106" s="616" t="s">
        <v>754</v>
      </c>
      <c r="E106" s="633" t="s">
        <v>755</v>
      </c>
      <c r="F106" s="616" t="s">
        <v>756</v>
      </c>
      <c r="G106" s="1"/>
    </row>
    <row r="107" spans="1:11" ht="12.75" customHeight="1" x14ac:dyDescent="0.2">
      <c r="A107" s="285" t="s">
        <v>892</v>
      </c>
      <c r="B107" s="390"/>
      <c r="C107" s="390"/>
      <c r="D107" s="385"/>
      <c r="E107" s="385"/>
      <c r="F107" s="385">
        <f>B107-C107</f>
        <v>0</v>
      </c>
      <c r="G107" s="1"/>
    </row>
    <row r="108" spans="1:11" ht="12.75" customHeight="1" x14ac:dyDescent="0.2">
      <c r="A108" s="286" t="s">
        <v>893</v>
      </c>
      <c r="B108" s="390"/>
      <c r="C108" s="390"/>
      <c r="D108" s="385"/>
      <c r="E108" s="385"/>
      <c r="F108" s="385">
        <f>B108-C108</f>
        <v>0</v>
      </c>
      <c r="G108" s="1"/>
    </row>
    <row r="109" spans="1:11" ht="13.5" customHeight="1" x14ac:dyDescent="0.2">
      <c r="A109" s="286" t="s">
        <v>894</v>
      </c>
      <c r="B109" s="390"/>
      <c r="C109" s="390"/>
      <c r="D109" s="385"/>
      <c r="E109" s="385"/>
      <c r="F109" s="385">
        <f>B109-C109</f>
        <v>0</v>
      </c>
      <c r="G109" s="1"/>
    </row>
    <row r="110" spans="1:11" x14ac:dyDescent="0.2">
      <c r="A110" s="272" t="s">
        <v>751</v>
      </c>
      <c r="B110" s="273">
        <f>SUM(B107:B109)</f>
        <v>0</v>
      </c>
      <c r="C110" s="273">
        <f>SUM(C107:C109)</f>
        <v>0</v>
      </c>
      <c r="D110" s="273">
        <f>SUM(D107:D109)</f>
        <v>0</v>
      </c>
      <c r="E110" s="273">
        <f>SUM(E107:E109)</f>
        <v>0</v>
      </c>
      <c r="F110" s="273">
        <f>SUM(F107:F109)</f>
        <v>0</v>
      </c>
      <c r="G110" s="1"/>
    </row>
    <row r="111" spans="1:11" x14ac:dyDescent="0.2">
      <c r="A111" s="1"/>
      <c r="B111" s="215"/>
      <c r="C111" s="1"/>
      <c r="D111" s="1"/>
      <c r="E111" s="1"/>
      <c r="F111" s="1"/>
      <c r="G111" s="1"/>
    </row>
    <row r="112" spans="1:11" x14ac:dyDescent="0.2">
      <c r="A112" s="1"/>
      <c r="B112" s="215"/>
      <c r="C112" s="1"/>
      <c r="D112" s="1"/>
      <c r="E112" s="1"/>
      <c r="F112" s="1"/>
      <c r="G112" s="1"/>
    </row>
    <row r="113" spans="1:10" x14ac:dyDescent="0.2">
      <c r="A113" s="1"/>
      <c r="B113" s="215"/>
      <c r="C113" s="1"/>
      <c r="D113" s="1"/>
      <c r="E113" s="1"/>
      <c r="F113" s="1"/>
      <c r="G113" s="1"/>
    </row>
    <row r="114" spans="1:10" x14ac:dyDescent="0.2">
      <c r="A114" s="1"/>
      <c r="B114" s="215"/>
      <c r="C114" s="1"/>
      <c r="D114" s="1"/>
      <c r="E114" s="1"/>
      <c r="F114" s="1"/>
      <c r="G114" s="1"/>
    </row>
    <row r="115" spans="1:10" x14ac:dyDescent="0.2">
      <c r="A115" s="1"/>
      <c r="B115" s="215"/>
      <c r="C115" s="1"/>
      <c r="D115" s="1"/>
      <c r="E115" s="1"/>
      <c r="F115" s="1"/>
      <c r="G115" s="1"/>
    </row>
    <row r="116" spans="1:10" x14ac:dyDescent="0.2">
      <c r="A116" s="1"/>
      <c r="B116" s="215"/>
      <c r="C116" s="1"/>
      <c r="D116" s="1"/>
      <c r="E116" s="1"/>
      <c r="F116" s="1"/>
      <c r="G116" s="1"/>
    </row>
    <row r="117" spans="1:10" x14ac:dyDescent="0.2">
      <c r="A117" s="853" t="s">
        <v>760</v>
      </c>
      <c r="B117" s="613" t="s">
        <v>66</v>
      </c>
      <c r="C117" s="613" t="s">
        <v>66</v>
      </c>
      <c r="D117" s="860" t="s">
        <v>67</v>
      </c>
      <c r="E117" s="861"/>
    </row>
    <row r="118" spans="1:10" x14ac:dyDescent="0.2">
      <c r="A118" s="854"/>
      <c r="B118" s="614" t="s">
        <v>69</v>
      </c>
      <c r="C118" s="614" t="s">
        <v>70</v>
      </c>
      <c r="D118" s="615" t="str">
        <f>CONCATENATE("Até o  ", B12)</f>
        <v>Até o  Bimestre</v>
      </c>
      <c r="E118" s="613" t="s">
        <v>71</v>
      </c>
    </row>
    <row r="119" spans="1:10" x14ac:dyDescent="0.2">
      <c r="A119" s="855"/>
      <c r="B119" s="617"/>
      <c r="C119" s="618" t="s">
        <v>89</v>
      </c>
      <c r="D119" s="618" t="s">
        <v>97</v>
      </c>
      <c r="E119" s="614" t="s">
        <v>148</v>
      </c>
    </row>
    <row r="120" spans="1:10" x14ac:dyDescent="0.2">
      <c r="A120" s="298" t="s">
        <v>757</v>
      </c>
      <c r="B120" s="27">
        <f>SUM(B121:B123)</f>
        <v>120180000</v>
      </c>
      <c r="C120" s="27">
        <f>SUM(C121:C123)</f>
        <v>121813557.31999999</v>
      </c>
      <c r="D120" s="27">
        <f>SUM(D121:D123)</f>
        <v>64796610.120000005</v>
      </c>
      <c r="E120" s="9">
        <f t="shared" ref="E120:E126" si="6">IF(C120&gt;0,D120/C120*100,0)</f>
        <v>53.19326645209248</v>
      </c>
    </row>
    <row r="121" spans="1:10" x14ac:dyDescent="0.2">
      <c r="A121" s="298" t="s">
        <v>321</v>
      </c>
      <c r="B121" s="8">
        <v>78536000</v>
      </c>
      <c r="C121" s="8">
        <v>80169557.319999993</v>
      </c>
      <c r="D121" s="8">
        <v>43814225.82</v>
      </c>
      <c r="E121" s="5">
        <f t="shared" si="6"/>
        <v>54.651949299300441</v>
      </c>
    </row>
    <row r="122" spans="1:10" x14ac:dyDescent="0.2">
      <c r="A122" s="298" t="s">
        <v>459</v>
      </c>
      <c r="B122" s="8">
        <v>41644000</v>
      </c>
      <c r="C122" s="8">
        <v>41644000</v>
      </c>
      <c r="D122" s="8">
        <v>20982384.300000001</v>
      </c>
      <c r="E122" s="5">
        <f t="shared" si="6"/>
        <v>50.385131831716457</v>
      </c>
    </row>
    <row r="123" spans="1:10" x14ac:dyDescent="0.2">
      <c r="A123" s="298" t="s">
        <v>460</v>
      </c>
      <c r="B123" s="8"/>
      <c r="C123" s="8"/>
      <c r="D123" s="8"/>
      <c r="E123" s="5">
        <f t="shared" si="6"/>
        <v>0</v>
      </c>
    </row>
    <row r="124" spans="1:10" x14ac:dyDescent="0.2">
      <c r="A124" s="298" t="s">
        <v>758</v>
      </c>
      <c r="B124" s="8"/>
      <c r="C124" s="8"/>
      <c r="D124" s="8"/>
      <c r="E124" s="5">
        <f t="shared" si="6"/>
        <v>0</v>
      </c>
    </row>
    <row r="125" spans="1:10" x14ac:dyDescent="0.2">
      <c r="A125" s="299" t="s">
        <v>759</v>
      </c>
      <c r="B125" s="30">
        <v>3128000</v>
      </c>
      <c r="C125" s="30">
        <v>4240000</v>
      </c>
      <c r="D125" s="8">
        <v>8536020.5500000007</v>
      </c>
      <c r="E125" s="21">
        <f t="shared" si="6"/>
        <v>201.32123938679248</v>
      </c>
    </row>
    <row r="126" spans="1:10" ht="21" x14ac:dyDescent="0.2">
      <c r="A126" s="297" t="s">
        <v>761</v>
      </c>
      <c r="B126" s="300">
        <f>B120+B124+B125</f>
        <v>123308000</v>
      </c>
      <c r="C126" s="300">
        <f>C120+C124+C125</f>
        <v>126053557.31999999</v>
      </c>
      <c r="D126" s="300">
        <f>D120+D124+D125</f>
        <v>73332630.670000002</v>
      </c>
      <c r="E126" s="300">
        <f t="shared" si="6"/>
        <v>58.175772448719975</v>
      </c>
    </row>
    <row r="127" spans="1:10" x14ac:dyDescent="0.2">
      <c r="A127" s="215"/>
      <c r="B127" s="301"/>
      <c r="C127" s="301"/>
      <c r="D127" s="301"/>
      <c r="E127" s="301"/>
    </row>
    <row r="128" spans="1:10" ht="31.5" x14ac:dyDescent="0.2">
      <c r="A128" s="856" t="s">
        <v>316</v>
      </c>
      <c r="B128" s="637" t="s">
        <v>92</v>
      </c>
      <c r="C128" s="613" t="s">
        <v>92</v>
      </c>
      <c r="D128" s="862" t="s">
        <v>93</v>
      </c>
      <c r="E128" s="863"/>
      <c r="F128" s="862" t="s">
        <v>94</v>
      </c>
      <c r="G128" s="863"/>
      <c r="H128" s="862" t="s">
        <v>684</v>
      </c>
      <c r="I128" s="863"/>
      <c r="J128" s="638" t="s">
        <v>508</v>
      </c>
    </row>
    <row r="129" spans="1:10" x14ac:dyDescent="0.2">
      <c r="A129" s="857"/>
      <c r="B129" s="639" t="s">
        <v>69</v>
      </c>
      <c r="C129" s="614" t="s">
        <v>70</v>
      </c>
      <c r="D129" s="613" t="str">
        <f>CONCATENATE("Até o  ", B12)</f>
        <v>Até o  Bimestre</v>
      </c>
      <c r="E129" s="623" t="s">
        <v>71</v>
      </c>
      <c r="F129" s="613" t="str">
        <f>CONCATENATE("Até o  ", B12)</f>
        <v>Até o  Bimestre</v>
      </c>
      <c r="G129" s="623" t="s">
        <v>71</v>
      </c>
      <c r="H129" s="613" t="str">
        <f>CONCATENATE("Até o  ", D12)</f>
        <v xml:space="preserve">Até o  </v>
      </c>
      <c r="I129" s="623" t="s">
        <v>71</v>
      </c>
      <c r="J129" s="640"/>
    </row>
    <row r="130" spans="1:10" x14ac:dyDescent="0.2">
      <c r="A130" s="858"/>
      <c r="B130" s="641"/>
      <c r="C130" s="618" t="s">
        <v>89</v>
      </c>
      <c r="D130" s="642" t="s">
        <v>97</v>
      </c>
      <c r="E130" s="643" t="s">
        <v>770</v>
      </c>
      <c r="F130" s="642" t="s">
        <v>98</v>
      </c>
      <c r="G130" s="643" t="s">
        <v>771</v>
      </c>
      <c r="H130" s="642" t="s">
        <v>165</v>
      </c>
      <c r="I130" s="643" t="s">
        <v>772</v>
      </c>
      <c r="J130" s="644" t="s">
        <v>99</v>
      </c>
    </row>
    <row r="131" spans="1:10" x14ac:dyDescent="0.2">
      <c r="A131" s="302" t="s">
        <v>762</v>
      </c>
      <c r="B131" s="392">
        <f>SUM(B132:B133)</f>
        <v>18070000</v>
      </c>
      <c r="C131" s="392">
        <f>SUM(C132:C133)</f>
        <v>27550853.960000001</v>
      </c>
      <c r="D131" s="392">
        <f>SUM(D132:D133)</f>
        <v>10691583.630000001</v>
      </c>
      <c r="E131" s="11">
        <f t="shared" ref="E131:E152" si="7">IF(C131&gt;0,D131/C131*100,0)</f>
        <v>38.806723180060729</v>
      </c>
      <c r="F131" s="393">
        <f>SUM(F132:F133)</f>
        <v>9365603.3399999999</v>
      </c>
      <c r="G131" s="9">
        <f t="shared" ref="G131:G152" si="8">IF(C131&gt;0,F131/C131*100,0)</f>
        <v>33.993876754591888</v>
      </c>
      <c r="H131" s="393">
        <f>SUM(H132:H133)</f>
        <v>7308901.0700000003</v>
      </c>
      <c r="I131" s="9">
        <f t="shared" ref="I131:I152" si="9">IF(C131&gt;0,H131/C131*100,0)</f>
        <v>26.528764155955042</v>
      </c>
      <c r="J131" s="392">
        <f>SUM(J132:J133)</f>
        <v>0</v>
      </c>
    </row>
    <row r="132" spans="1:10" x14ac:dyDescent="0.2">
      <c r="A132" s="303" t="s">
        <v>691</v>
      </c>
      <c r="B132" s="394">
        <v>18070000</v>
      </c>
      <c r="C132" s="394">
        <v>26861847.960000001</v>
      </c>
      <c r="D132" s="394">
        <v>10047031.91</v>
      </c>
      <c r="E132" s="11">
        <f t="shared" si="7"/>
        <v>37.402608803984904</v>
      </c>
      <c r="F132" s="395">
        <v>9027466.3399999999</v>
      </c>
      <c r="G132" s="5">
        <f t="shared" si="8"/>
        <v>33.607018971452774</v>
      </c>
      <c r="H132" s="395">
        <v>6970764.0700000003</v>
      </c>
      <c r="I132" s="5">
        <f t="shared" si="9"/>
        <v>25.950426345872295</v>
      </c>
      <c r="J132" s="394"/>
    </row>
    <row r="133" spans="1:10" x14ac:dyDescent="0.2">
      <c r="A133" s="303" t="s">
        <v>692</v>
      </c>
      <c r="B133" s="394">
        <v>0</v>
      </c>
      <c r="C133" s="394">
        <v>689006</v>
      </c>
      <c r="D133" s="394">
        <v>644551.72</v>
      </c>
      <c r="E133" s="11">
        <f t="shared" si="7"/>
        <v>93.548056185287209</v>
      </c>
      <c r="F133" s="395">
        <v>338137</v>
      </c>
      <c r="G133" s="5">
        <f t="shared" si="8"/>
        <v>49.076060295556204</v>
      </c>
      <c r="H133" s="395">
        <v>338137</v>
      </c>
      <c r="I133" s="5">
        <f t="shared" si="9"/>
        <v>49.076060295556204</v>
      </c>
      <c r="J133" s="394"/>
    </row>
    <row r="134" spans="1:10" x14ac:dyDescent="0.2">
      <c r="A134" s="302" t="s">
        <v>763</v>
      </c>
      <c r="B134" s="8">
        <f>SUM(B135:B136)</f>
        <v>96901000</v>
      </c>
      <c r="C134" s="8">
        <f>SUM(C135:C136)</f>
        <v>121327983.45999999</v>
      </c>
      <c r="D134" s="5">
        <f>SUM(D135:D136)</f>
        <v>88901994.400000006</v>
      </c>
      <c r="E134" s="11">
        <f t="shared" si="7"/>
        <v>73.274105333918826</v>
      </c>
      <c r="F134" s="8">
        <f>SUM(F135:F136)</f>
        <v>43477356.979999997</v>
      </c>
      <c r="G134" s="5">
        <f t="shared" si="8"/>
        <v>35.834566552681416</v>
      </c>
      <c r="H134" s="8">
        <f>SUM(H135:H136)</f>
        <v>36227723.919999994</v>
      </c>
      <c r="I134" s="5">
        <f t="shared" si="9"/>
        <v>29.859330788221438</v>
      </c>
      <c r="J134" s="5">
        <f>SUM(J135:J136)</f>
        <v>0</v>
      </c>
    </row>
    <row r="135" spans="1:10" x14ac:dyDescent="0.2">
      <c r="A135" s="303" t="s">
        <v>691</v>
      </c>
      <c r="B135" s="8">
        <v>96901000</v>
      </c>
      <c r="C135" s="8">
        <v>120376723.19</v>
      </c>
      <c r="D135" s="5">
        <v>88342686.060000002</v>
      </c>
      <c r="E135" s="11">
        <f t="shared" si="7"/>
        <v>73.388512096779564</v>
      </c>
      <c r="F135" s="8">
        <v>42919926.219999999</v>
      </c>
      <c r="G135" s="5">
        <f t="shared" si="8"/>
        <v>35.654672334165568</v>
      </c>
      <c r="H135" s="8">
        <v>35670293.159999996</v>
      </c>
      <c r="I135" s="5">
        <f t="shared" si="9"/>
        <v>29.632218102247876</v>
      </c>
      <c r="J135" s="5"/>
    </row>
    <row r="136" spans="1:10" x14ac:dyDescent="0.2">
      <c r="A136" s="303" t="s">
        <v>694</v>
      </c>
      <c r="B136" s="8">
        <v>0</v>
      </c>
      <c r="C136" s="8">
        <v>951260.27</v>
      </c>
      <c r="D136" s="5">
        <v>559308.34</v>
      </c>
      <c r="E136" s="11">
        <f t="shared" si="7"/>
        <v>58.796562585337441</v>
      </c>
      <c r="F136" s="8">
        <v>557430.76</v>
      </c>
      <c r="G136" s="5">
        <f t="shared" si="8"/>
        <v>58.599184427202033</v>
      </c>
      <c r="H136" s="8">
        <v>557430.76</v>
      </c>
      <c r="I136" s="5">
        <f t="shared" si="9"/>
        <v>58.599184427202033</v>
      </c>
      <c r="J136" s="5"/>
    </row>
    <row r="137" spans="1:10" x14ac:dyDescent="0.2">
      <c r="A137" s="302" t="s">
        <v>764</v>
      </c>
      <c r="B137" s="8">
        <f>SUM(B138:B139)</f>
        <v>2463000</v>
      </c>
      <c r="C137" s="8">
        <f>SUM(C138:C139)</f>
        <v>3761454.27</v>
      </c>
      <c r="D137" s="5">
        <f>SUM(D138:D139)</f>
        <v>1024085.2</v>
      </c>
      <c r="E137" s="11">
        <f t="shared" si="7"/>
        <v>27.225778289204083</v>
      </c>
      <c r="F137" s="8">
        <f>SUM(F138:F139)</f>
        <v>977283.74</v>
      </c>
      <c r="G137" s="5">
        <f t="shared" si="8"/>
        <v>25.981539847352707</v>
      </c>
      <c r="H137" s="8">
        <f>SUM(H138:H139)</f>
        <v>851792.54</v>
      </c>
      <c r="I137" s="5">
        <f t="shared" si="9"/>
        <v>22.645298303732936</v>
      </c>
      <c r="J137" s="5">
        <f>SUM(J138:J139)</f>
        <v>0</v>
      </c>
    </row>
    <row r="138" spans="1:10" x14ac:dyDescent="0.2">
      <c r="A138" s="303" t="s">
        <v>691</v>
      </c>
      <c r="B138" s="8">
        <v>2463000</v>
      </c>
      <c r="C138" s="8">
        <v>3761454.27</v>
      </c>
      <c r="D138" s="5">
        <v>1024085.2</v>
      </c>
      <c r="E138" s="11">
        <f t="shared" si="7"/>
        <v>27.225778289204083</v>
      </c>
      <c r="F138" s="8">
        <v>977283.74</v>
      </c>
      <c r="G138" s="5">
        <f t="shared" si="8"/>
        <v>25.981539847352707</v>
      </c>
      <c r="H138" s="8">
        <v>851792.54</v>
      </c>
      <c r="I138" s="5">
        <f t="shared" si="9"/>
        <v>22.645298303732936</v>
      </c>
      <c r="J138" s="5"/>
    </row>
    <row r="139" spans="1:10" x14ac:dyDescent="0.2">
      <c r="A139" s="303" t="s">
        <v>694</v>
      </c>
      <c r="B139" s="8"/>
      <c r="C139" s="8"/>
      <c r="D139" s="5"/>
      <c r="E139" s="11">
        <f t="shared" si="7"/>
        <v>0</v>
      </c>
      <c r="F139" s="8"/>
      <c r="G139" s="5">
        <f t="shared" si="8"/>
        <v>0</v>
      </c>
      <c r="H139" s="8"/>
      <c r="I139" s="5">
        <f t="shared" si="9"/>
        <v>0</v>
      </c>
      <c r="J139" s="5"/>
    </row>
    <row r="140" spans="1:10" x14ac:dyDescent="0.2">
      <c r="A140" s="302" t="s">
        <v>765</v>
      </c>
      <c r="B140" s="8">
        <f>SUM(B141:B142)</f>
        <v>2000000</v>
      </c>
      <c r="C140" s="8">
        <f>SUM(C141:C142)</f>
        <v>2665286.42</v>
      </c>
      <c r="D140" s="5">
        <f>SUM(D141:D142)</f>
        <v>750925.72</v>
      </c>
      <c r="E140" s="11">
        <f t="shared" si="7"/>
        <v>28.174297304977824</v>
      </c>
      <c r="F140" s="8">
        <f>SUM(F141:F142)</f>
        <v>732550.45</v>
      </c>
      <c r="G140" s="5">
        <f t="shared" si="8"/>
        <v>27.484867836455638</v>
      </c>
      <c r="H140" s="8">
        <f>SUM(H141:H142)</f>
        <v>594155.44999999995</v>
      </c>
      <c r="I140" s="5">
        <f t="shared" si="9"/>
        <v>22.292367737348094</v>
      </c>
      <c r="J140" s="5">
        <f>SUM(J141:J142)</f>
        <v>0</v>
      </c>
    </row>
    <row r="141" spans="1:10" x14ac:dyDescent="0.2">
      <c r="A141" s="303" t="s">
        <v>691</v>
      </c>
      <c r="B141" s="8">
        <v>1830000</v>
      </c>
      <c r="C141" s="8">
        <v>1980000</v>
      </c>
      <c r="D141" s="5">
        <v>750925.72</v>
      </c>
      <c r="E141" s="11">
        <f t="shared" si="7"/>
        <v>37.925541414141414</v>
      </c>
      <c r="F141" s="8">
        <v>732550.45</v>
      </c>
      <c r="G141" s="5">
        <f t="shared" si="8"/>
        <v>36.997497474747469</v>
      </c>
      <c r="H141" s="8">
        <v>594155.44999999995</v>
      </c>
      <c r="I141" s="5">
        <f t="shared" si="9"/>
        <v>30.007851010101007</v>
      </c>
      <c r="J141" s="5"/>
    </row>
    <row r="142" spans="1:10" x14ac:dyDescent="0.2">
      <c r="A142" s="303" t="s">
        <v>694</v>
      </c>
      <c r="B142" s="8">
        <v>170000</v>
      </c>
      <c r="C142" s="8">
        <v>685286.42</v>
      </c>
      <c r="D142" s="5">
        <v>0</v>
      </c>
      <c r="E142" s="11">
        <f t="shared" si="7"/>
        <v>0</v>
      </c>
      <c r="F142" s="8">
        <v>0</v>
      </c>
      <c r="G142" s="5">
        <f t="shared" si="8"/>
        <v>0</v>
      </c>
      <c r="H142" s="8">
        <v>0</v>
      </c>
      <c r="I142" s="5">
        <f t="shared" si="9"/>
        <v>0</v>
      </c>
      <c r="J142" s="5"/>
    </row>
    <row r="143" spans="1:10" x14ac:dyDescent="0.2">
      <c r="A143" s="302" t="s">
        <v>766</v>
      </c>
      <c r="B143" s="8">
        <f>SUM(B144:B145)</f>
        <v>2466000</v>
      </c>
      <c r="C143" s="8">
        <f>SUM(C144:C145)</f>
        <v>4341339.3099999996</v>
      </c>
      <c r="D143" s="5">
        <f>SUM(D144:D145)</f>
        <v>1872577.73</v>
      </c>
      <c r="E143" s="11">
        <f t="shared" si="7"/>
        <v>43.133641401551728</v>
      </c>
      <c r="F143" s="8">
        <f>SUM(F144:F145)</f>
        <v>1282569.6399999999</v>
      </c>
      <c r="G143" s="5">
        <f t="shared" si="8"/>
        <v>29.543178922819557</v>
      </c>
      <c r="H143" s="8">
        <f>SUM(H144:H145)</f>
        <v>1107096.78</v>
      </c>
      <c r="I143" s="5">
        <f t="shared" si="9"/>
        <v>25.501272785793844</v>
      </c>
      <c r="J143" s="5">
        <f>SUM(J144:J145)</f>
        <v>0</v>
      </c>
    </row>
    <row r="144" spans="1:10" x14ac:dyDescent="0.2">
      <c r="A144" s="303" t="s">
        <v>691</v>
      </c>
      <c r="B144" s="8">
        <v>2441000</v>
      </c>
      <c r="C144" s="8">
        <v>4316339.3099999996</v>
      </c>
      <c r="D144" s="5">
        <v>1872577.73</v>
      </c>
      <c r="E144" s="11">
        <f t="shared" si="7"/>
        <v>43.383469081349865</v>
      </c>
      <c r="F144" s="8">
        <v>1282569.6399999999</v>
      </c>
      <c r="G144" s="5">
        <f t="shared" si="8"/>
        <v>29.714291391053777</v>
      </c>
      <c r="H144" s="8">
        <v>1107096.78</v>
      </c>
      <c r="I144" s="5">
        <f t="shared" si="9"/>
        <v>25.648974755879422</v>
      </c>
      <c r="J144" s="5"/>
    </row>
    <row r="145" spans="1:10" x14ac:dyDescent="0.2">
      <c r="A145" s="303" t="s">
        <v>694</v>
      </c>
      <c r="B145" s="8">
        <v>25000</v>
      </c>
      <c r="C145" s="8">
        <v>25000</v>
      </c>
      <c r="D145" s="5">
        <v>0</v>
      </c>
      <c r="E145" s="11">
        <f t="shared" si="7"/>
        <v>0</v>
      </c>
      <c r="F145" s="8">
        <v>0</v>
      </c>
      <c r="G145" s="5">
        <f t="shared" si="8"/>
        <v>0</v>
      </c>
      <c r="H145" s="8">
        <v>0</v>
      </c>
      <c r="I145" s="5">
        <f t="shared" si="9"/>
        <v>0</v>
      </c>
      <c r="J145" s="5"/>
    </row>
    <row r="146" spans="1:10" x14ac:dyDescent="0.2">
      <c r="A146" s="302" t="s">
        <v>767</v>
      </c>
      <c r="B146" s="8">
        <f>SUM(B147:B148)</f>
        <v>0</v>
      </c>
      <c r="C146" s="8">
        <f>SUM(C147:C148)</f>
        <v>0</v>
      </c>
      <c r="D146" s="5">
        <f>SUM(D147:D148)</f>
        <v>0</v>
      </c>
      <c r="E146" s="11">
        <f t="shared" si="7"/>
        <v>0</v>
      </c>
      <c r="F146" s="8">
        <f>SUM(F147:F148)</f>
        <v>0</v>
      </c>
      <c r="G146" s="5">
        <f t="shared" si="8"/>
        <v>0</v>
      </c>
      <c r="H146" s="8">
        <f>SUM(H147:H148)</f>
        <v>0</v>
      </c>
      <c r="I146" s="5">
        <f t="shared" si="9"/>
        <v>0</v>
      </c>
      <c r="J146" s="5">
        <f>SUM(J147:J148)</f>
        <v>0</v>
      </c>
    </row>
    <row r="147" spans="1:10" x14ac:dyDescent="0.2">
      <c r="A147" s="303" t="s">
        <v>691</v>
      </c>
      <c r="B147" s="8"/>
      <c r="C147" s="8"/>
      <c r="D147" s="5"/>
      <c r="E147" s="11">
        <f t="shared" si="7"/>
        <v>0</v>
      </c>
      <c r="F147" s="8"/>
      <c r="G147" s="5">
        <f t="shared" si="8"/>
        <v>0</v>
      </c>
      <c r="H147" s="8"/>
      <c r="I147" s="5">
        <f t="shared" si="9"/>
        <v>0</v>
      </c>
      <c r="J147" s="5"/>
    </row>
    <row r="148" spans="1:10" x14ac:dyDescent="0.2">
      <c r="A148" s="303" t="s">
        <v>694</v>
      </c>
      <c r="B148" s="8"/>
      <c r="C148" s="8"/>
      <c r="D148" s="5"/>
      <c r="E148" s="11">
        <f t="shared" si="7"/>
        <v>0</v>
      </c>
      <c r="F148" s="8"/>
      <c r="G148" s="5">
        <f t="shared" si="8"/>
        <v>0</v>
      </c>
      <c r="H148" s="8"/>
      <c r="I148" s="5">
        <f t="shared" si="9"/>
        <v>0</v>
      </c>
      <c r="J148" s="5"/>
    </row>
    <row r="149" spans="1:10" x14ac:dyDescent="0.2">
      <c r="A149" s="302" t="s">
        <v>768</v>
      </c>
      <c r="B149" s="8">
        <f>SUM(B150:B151)</f>
        <v>1400000</v>
      </c>
      <c r="C149" s="8">
        <f>SUM(C150:C151)</f>
        <v>1682193.03</v>
      </c>
      <c r="D149" s="5">
        <f>SUM(D150:D151)</f>
        <v>712745</v>
      </c>
      <c r="E149" s="11">
        <f t="shared" si="7"/>
        <v>42.369988894794076</v>
      </c>
      <c r="F149" s="8">
        <f>SUM(F150:F151)</f>
        <v>245193.46</v>
      </c>
      <c r="G149" s="5">
        <f t="shared" si="8"/>
        <v>14.575821896016297</v>
      </c>
      <c r="H149" s="8">
        <f>SUM(H150:H151)</f>
        <v>245193.46</v>
      </c>
      <c r="I149" s="5">
        <f t="shared" si="9"/>
        <v>14.575821896016297</v>
      </c>
      <c r="J149" s="5">
        <f>SUM(J150:J151)</f>
        <v>0</v>
      </c>
    </row>
    <row r="150" spans="1:10" x14ac:dyDescent="0.2">
      <c r="A150" s="303" t="s">
        <v>691</v>
      </c>
      <c r="B150" s="8">
        <v>1400000</v>
      </c>
      <c r="C150" s="8">
        <v>1682193.03</v>
      </c>
      <c r="D150" s="5">
        <v>712745</v>
      </c>
      <c r="E150" s="11">
        <f t="shared" si="7"/>
        <v>42.369988894794076</v>
      </c>
      <c r="F150" s="8">
        <v>245193.46</v>
      </c>
      <c r="G150" s="5">
        <f t="shared" si="8"/>
        <v>14.575821896016297</v>
      </c>
      <c r="H150" s="8">
        <v>245193.46</v>
      </c>
      <c r="I150" s="5">
        <f t="shared" si="9"/>
        <v>14.575821896016297</v>
      </c>
      <c r="J150" s="5"/>
    </row>
    <row r="151" spans="1:10" x14ac:dyDescent="0.2">
      <c r="A151" s="303" t="s">
        <v>694</v>
      </c>
      <c r="B151" s="8"/>
      <c r="C151" s="8"/>
      <c r="D151" s="21"/>
      <c r="E151" s="11">
        <f t="shared" si="7"/>
        <v>0</v>
      </c>
      <c r="F151" s="8"/>
      <c r="G151" s="5">
        <f t="shared" si="8"/>
        <v>0</v>
      </c>
      <c r="H151" s="8"/>
      <c r="I151" s="5">
        <f t="shared" si="9"/>
        <v>0</v>
      </c>
      <c r="J151" s="5"/>
    </row>
    <row r="152" spans="1:10" ht="21" x14ac:dyDescent="0.2">
      <c r="A152" s="297" t="s">
        <v>769</v>
      </c>
      <c r="B152" s="304">
        <f>B131+B134+B137+B140+B143+B146+B149</f>
        <v>123300000</v>
      </c>
      <c r="C152" s="273">
        <f>C131+C134+C137+C140+C143+C146+C149</f>
        <v>161329110.44999999</v>
      </c>
      <c r="D152" s="273">
        <f>D131+D134+D137+D140+D143+D146+D149</f>
        <v>103953911.68000001</v>
      </c>
      <c r="E152" s="273">
        <f t="shared" si="7"/>
        <v>64.435929380654443</v>
      </c>
      <c r="F152" s="273">
        <f>F131+F134+F137+F140+F143+F146+F149</f>
        <v>56080557.609999999</v>
      </c>
      <c r="G152" s="273">
        <f t="shared" si="8"/>
        <v>34.761586085470171</v>
      </c>
      <c r="H152" s="273">
        <f>H131+H134+H137+H140+H143+H146+H149</f>
        <v>46334863.219999999</v>
      </c>
      <c r="I152" s="273">
        <f t="shared" si="9"/>
        <v>28.720708302895126</v>
      </c>
      <c r="J152" s="273">
        <f>J131+J134+J137+J140+J143+J146+J149</f>
        <v>0</v>
      </c>
    </row>
    <row r="153" spans="1:10" x14ac:dyDescent="0.2">
      <c r="A153" s="305"/>
      <c r="B153" s="396"/>
      <c r="C153" s="397"/>
      <c r="D153" s="397"/>
      <c r="E153" s="397"/>
      <c r="F153" s="360"/>
      <c r="G153" s="360"/>
      <c r="H153" s="360"/>
    </row>
    <row r="154" spans="1:10" ht="12.75" customHeight="1" x14ac:dyDescent="0.2">
      <c r="A154" s="853" t="s">
        <v>773</v>
      </c>
      <c r="B154" s="637" t="s">
        <v>92</v>
      </c>
      <c r="C154" s="613" t="s">
        <v>92</v>
      </c>
      <c r="D154" s="862" t="s">
        <v>93</v>
      </c>
      <c r="E154" s="863"/>
      <c r="F154" s="862" t="s">
        <v>94</v>
      </c>
      <c r="G154" s="863"/>
      <c r="H154" s="862" t="s">
        <v>684</v>
      </c>
      <c r="I154" s="863"/>
      <c r="J154" s="638" t="s">
        <v>508</v>
      </c>
    </row>
    <row r="155" spans="1:10" x14ac:dyDescent="0.2">
      <c r="A155" s="854"/>
      <c r="B155" s="639" t="s">
        <v>69</v>
      </c>
      <c r="C155" s="614" t="s">
        <v>70</v>
      </c>
      <c r="D155" s="613" t="str">
        <f>CONCATENATE("Até o  ", B39)</f>
        <v xml:space="preserve">Até o  </v>
      </c>
      <c r="E155" s="623" t="s">
        <v>71</v>
      </c>
      <c r="F155" s="613" t="str">
        <f>CONCATENATE("Até o  ", B39)</f>
        <v xml:space="preserve">Até o  </v>
      </c>
      <c r="G155" s="623" t="s">
        <v>71</v>
      </c>
      <c r="H155" s="613" t="str">
        <f>CONCATENATE("Até o  ", D39)</f>
        <v xml:space="preserve">Até o  </v>
      </c>
      <c r="I155" s="623" t="s">
        <v>71</v>
      </c>
      <c r="J155" s="640"/>
    </row>
    <row r="156" spans="1:10" x14ac:dyDescent="0.2">
      <c r="A156" s="855"/>
      <c r="B156" s="641"/>
      <c r="C156" s="618" t="s">
        <v>89</v>
      </c>
      <c r="D156" s="642" t="s">
        <v>97</v>
      </c>
      <c r="E156" s="643" t="s">
        <v>770</v>
      </c>
      <c r="F156" s="642" t="s">
        <v>98</v>
      </c>
      <c r="G156" s="643" t="s">
        <v>771</v>
      </c>
      <c r="H156" s="642" t="s">
        <v>165</v>
      </c>
      <c r="I156" s="643" t="s">
        <v>772</v>
      </c>
      <c r="J156" s="644" t="s">
        <v>99</v>
      </c>
    </row>
    <row r="157" spans="1:10" x14ac:dyDescent="0.2">
      <c r="A157" s="302" t="s">
        <v>774</v>
      </c>
      <c r="B157" s="387">
        <f>B45+B131</f>
        <v>104703000</v>
      </c>
      <c r="C157" s="387">
        <f>C45+C131</f>
        <v>125319314.56999999</v>
      </c>
      <c r="D157" s="387">
        <f>D45+D131</f>
        <v>57693102.399999999</v>
      </c>
      <c r="E157" s="18">
        <f t="shared" ref="E157:E166" si="10">IF(C157&gt;0,D157/C157*100,0)</f>
        <v>46.036879947802603</v>
      </c>
      <c r="F157" s="388">
        <f>F45+F131</f>
        <v>47765838.540000007</v>
      </c>
      <c r="G157" s="17">
        <f t="shared" ref="G157:G166" si="11">IF(C157&gt;0,F157/C157*100,0)</f>
        <v>38.115304655069188</v>
      </c>
      <c r="H157" s="388">
        <f>H45+H131</f>
        <v>40134030.780000001</v>
      </c>
      <c r="I157" s="17">
        <f t="shared" ref="I157:I166" si="12">IF(C157&gt;0,H157/C157*100,0)</f>
        <v>32.025415170605811</v>
      </c>
      <c r="J157" s="387">
        <f>J45+J131</f>
        <v>0</v>
      </c>
    </row>
    <row r="158" spans="1:10" x14ac:dyDescent="0.2">
      <c r="A158" s="302" t="s">
        <v>775</v>
      </c>
      <c r="B158" s="389">
        <f>B48+B134</f>
        <v>345375000</v>
      </c>
      <c r="C158" s="389">
        <f>C48+C134</f>
        <v>415395835.27999997</v>
      </c>
      <c r="D158" s="389">
        <f>D48+D134</f>
        <v>265713569.56999999</v>
      </c>
      <c r="E158" s="18">
        <f t="shared" si="10"/>
        <v>63.966353776968951</v>
      </c>
      <c r="F158" s="390">
        <f>F48+F134</f>
        <v>177466766.21000001</v>
      </c>
      <c r="G158" s="19">
        <f t="shared" si="11"/>
        <v>42.722326787503178</v>
      </c>
      <c r="H158" s="390">
        <f>H48+H134</f>
        <v>153171046</v>
      </c>
      <c r="I158" s="19">
        <f t="shared" si="12"/>
        <v>36.873515088747624</v>
      </c>
      <c r="J158" s="389">
        <f>J48+J134</f>
        <v>0</v>
      </c>
    </row>
    <row r="159" spans="1:10" x14ac:dyDescent="0.2">
      <c r="A159" s="302" t="s">
        <v>776</v>
      </c>
      <c r="B159" s="389">
        <f>B51+B137</f>
        <v>33915000</v>
      </c>
      <c r="C159" s="389">
        <f>C51+C137</f>
        <v>35213454.270000003</v>
      </c>
      <c r="D159" s="389">
        <f>D51+D137</f>
        <v>10295729.039999999</v>
      </c>
      <c r="E159" s="18">
        <f t="shared" si="10"/>
        <v>29.238054753325958</v>
      </c>
      <c r="F159" s="390">
        <f>F51+F137</f>
        <v>8631796.2799999993</v>
      </c>
      <c r="G159" s="19">
        <f t="shared" si="11"/>
        <v>24.512779160531924</v>
      </c>
      <c r="H159" s="390">
        <f>H51+H137</f>
        <v>7788210.1100000003</v>
      </c>
      <c r="I159" s="19">
        <f t="shared" si="12"/>
        <v>22.117143209762137</v>
      </c>
      <c r="J159" s="389">
        <f>J51+J137</f>
        <v>0</v>
      </c>
    </row>
    <row r="160" spans="1:10" x14ac:dyDescent="0.2">
      <c r="A160" s="302" t="s">
        <v>777</v>
      </c>
      <c r="B160" s="389">
        <f>B54+B140</f>
        <v>4652000</v>
      </c>
      <c r="C160" s="389">
        <f>C54+C140</f>
        <v>5317286.42</v>
      </c>
      <c r="D160" s="389">
        <f>D54+D140</f>
        <v>1963149.31</v>
      </c>
      <c r="E160" s="18">
        <f t="shared" si="10"/>
        <v>36.920134725411316</v>
      </c>
      <c r="F160" s="390">
        <f>F54+F140</f>
        <v>1944774.04</v>
      </c>
      <c r="G160" s="19">
        <f t="shared" si="11"/>
        <v>36.574558644896172</v>
      </c>
      <c r="H160" s="390">
        <f>H54+H140</f>
        <v>1614327.73</v>
      </c>
      <c r="I160" s="19">
        <f t="shared" si="12"/>
        <v>30.359991967481793</v>
      </c>
      <c r="J160" s="389">
        <f>J54+J140</f>
        <v>0</v>
      </c>
    </row>
    <row r="161" spans="1:10" x14ac:dyDescent="0.2">
      <c r="A161" s="302" t="s">
        <v>778</v>
      </c>
      <c r="B161" s="389">
        <f>B57+B143</f>
        <v>10617000</v>
      </c>
      <c r="C161" s="389">
        <f>C57+C143</f>
        <v>12530839.309999999</v>
      </c>
      <c r="D161" s="389">
        <f>D57+D143</f>
        <v>6422003.120000001</v>
      </c>
      <c r="E161" s="18">
        <f t="shared" si="10"/>
        <v>51.249584813325654</v>
      </c>
      <c r="F161" s="390">
        <f>F57+F143</f>
        <v>5584305.959999999</v>
      </c>
      <c r="G161" s="19">
        <f t="shared" si="11"/>
        <v>44.564500604070069</v>
      </c>
      <c r="H161" s="390">
        <f>H57+H143</f>
        <v>4661309.1500000004</v>
      </c>
      <c r="I161" s="19">
        <f t="shared" si="12"/>
        <v>37.198698624122734</v>
      </c>
      <c r="J161" s="389">
        <f>J57+J143</f>
        <v>0</v>
      </c>
    </row>
    <row r="162" spans="1:10" x14ac:dyDescent="0.2">
      <c r="A162" s="302" t="s">
        <v>779</v>
      </c>
      <c r="B162" s="389">
        <f>B60+B146</f>
        <v>0</v>
      </c>
      <c r="C162" s="389">
        <f>C60+C146</f>
        <v>0</v>
      </c>
      <c r="D162" s="389">
        <f>D60+D146</f>
        <v>0</v>
      </c>
      <c r="E162" s="18">
        <f t="shared" si="10"/>
        <v>0</v>
      </c>
      <c r="F162" s="390">
        <f>F60+F146</f>
        <v>0</v>
      </c>
      <c r="G162" s="19">
        <f t="shared" si="11"/>
        <v>0</v>
      </c>
      <c r="H162" s="390">
        <f>H60+H146</f>
        <v>0</v>
      </c>
      <c r="I162" s="19">
        <f t="shared" si="12"/>
        <v>0</v>
      </c>
      <c r="J162" s="389">
        <f>J60+J146</f>
        <v>0</v>
      </c>
    </row>
    <row r="163" spans="1:10" x14ac:dyDescent="0.2">
      <c r="A163" s="302" t="s">
        <v>780</v>
      </c>
      <c r="B163" s="389">
        <f>B63+B149</f>
        <v>42080000</v>
      </c>
      <c r="C163" s="389">
        <f>C63+C149</f>
        <v>42822193.030000001</v>
      </c>
      <c r="D163" s="389">
        <f>D63+D149</f>
        <v>30789699.579999998</v>
      </c>
      <c r="E163" s="18">
        <f t="shared" si="10"/>
        <v>71.901267547016133</v>
      </c>
      <c r="F163" s="390">
        <f>F63+F149</f>
        <v>17528530.079999998</v>
      </c>
      <c r="G163" s="19">
        <f t="shared" si="11"/>
        <v>40.93328444837006</v>
      </c>
      <c r="H163" s="390">
        <f>H63+H149</f>
        <v>16007694.340000002</v>
      </c>
      <c r="I163" s="19">
        <f t="shared" si="12"/>
        <v>37.381771477199848</v>
      </c>
      <c r="J163" s="389">
        <f>J63+J149</f>
        <v>0</v>
      </c>
    </row>
    <row r="164" spans="1:10" x14ac:dyDescent="0.2">
      <c r="A164" s="297" t="s">
        <v>781</v>
      </c>
      <c r="B164" s="304">
        <f>B66+B152</f>
        <v>541342000</v>
      </c>
      <c r="C164" s="273">
        <f>C66+C152</f>
        <v>636598922.88</v>
      </c>
      <c r="D164" s="273">
        <f>D66+D152</f>
        <v>372877253.01999998</v>
      </c>
      <c r="E164" s="273">
        <f t="shared" si="10"/>
        <v>58.573340233295987</v>
      </c>
      <c r="F164" s="273">
        <f>F66+F152</f>
        <v>258922011.11000001</v>
      </c>
      <c r="G164" s="273">
        <f t="shared" si="11"/>
        <v>40.67270644107063</v>
      </c>
      <c r="H164" s="273">
        <f>H66+H152</f>
        <v>223376618.11000001</v>
      </c>
      <c r="I164" s="273">
        <f t="shared" si="12"/>
        <v>35.089066299301116</v>
      </c>
      <c r="J164" s="273">
        <f>J66+J152</f>
        <v>0</v>
      </c>
    </row>
    <row r="165" spans="1:10" ht="15.75" x14ac:dyDescent="0.2">
      <c r="A165" s="306" t="s">
        <v>782</v>
      </c>
      <c r="B165" s="389">
        <v>123300000</v>
      </c>
      <c r="C165" s="389">
        <v>161329110.45000002</v>
      </c>
      <c r="D165" s="389">
        <v>103953911.68000002</v>
      </c>
      <c r="E165" s="18">
        <f t="shared" si="10"/>
        <v>64.435929380654443</v>
      </c>
      <c r="F165" s="390">
        <v>56080557.609999992</v>
      </c>
      <c r="G165" s="19">
        <f t="shared" si="11"/>
        <v>34.761586085470157</v>
      </c>
      <c r="H165" s="390">
        <v>46334863.220000006</v>
      </c>
      <c r="I165" s="19">
        <f t="shared" si="12"/>
        <v>28.720708302895126</v>
      </c>
      <c r="J165" s="389"/>
    </row>
    <row r="166" spans="1:10" x14ac:dyDescent="0.2">
      <c r="A166" s="297" t="s">
        <v>783</v>
      </c>
      <c r="B166" s="304">
        <f>B164-B165</f>
        <v>418042000</v>
      </c>
      <c r="C166" s="273">
        <f>C164-C165</f>
        <v>475269812.42999995</v>
      </c>
      <c r="D166" s="273">
        <f>D164-D165</f>
        <v>268923341.33999997</v>
      </c>
      <c r="E166" s="273">
        <f t="shared" si="10"/>
        <v>56.583299487300877</v>
      </c>
      <c r="F166" s="273">
        <f>F164-F165</f>
        <v>202841453.50000003</v>
      </c>
      <c r="G166" s="273">
        <f t="shared" si="11"/>
        <v>42.679220980372179</v>
      </c>
      <c r="H166" s="273">
        <f>H164-H165</f>
        <v>177041754.89000002</v>
      </c>
      <c r="I166" s="273">
        <f t="shared" si="12"/>
        <v>37.250788974962632</v>
      </c>
      <c r="J166" s="273">
        <f>J164-J165</f>
        <v>0</v>
      </c>
    </row>
    <row r="167" spans="1:10" x14ac:dyDescent="0.2">
      <c r="A167" s="682" t="s">
        <v>1176</v>
      </c>
      <c r="B167" s="682"/>
      <c r="C167" s="682"/>
      <c r="D167" s="682"/>
      <c r="E167" s="682"/>
      <c r="F167" s="682"/>
      <c r="G167" s="682"/>
      <c r="H167" s="682"/>
    </row>
    <row r="168" spans="1:10" x14ac:dyDescent="0.2">
      <c r="A168" s="307" t="s">
        <v>787</v>
      </c>
      <c r="B168" s="307"/>
      <c r="C168" s="307"/>
      <c r="D168" s="307"/>
      <c r="E168" s="307"/>
      <c r="F168" s="307"/>
      <c r="G168" s="307"/>
      <c r="H168" s="307"/>
    </row>
    <row r="169" spans="1:10" x14ac:dyDescent="0.2">
      <c r="A169" s="1" t="s">
        <v>784</v>
      </c>
      <c r="B169" s="308"/>
      <c r="C169" s="308"/>
      <c r="D169" s="1"/>
      <c r="E169" s="1"/>
    </row>
    <row r="170" spans="1:10" x14ac:dyDescent="0.2">
      <c r="A170" s="513" t="s">
        <v>785</v>
      </c>
      <c r="B170" s="308"/>
      <c r="C170" s="308"/>
      <c r="D170" s="1"/>
      <c r="E170" s="1"/>
    </row>
    <row r="171" spans="1:10" x14ac:dyDescent="0.2">
      <c r="A171" s="1" t="s">
        <v>786</v>
      </c>
      <c r="B171" s="308"/>
      <c r="C171" s="308"/>
      <c r="D171" s="1"/>
      <c r="E171" s="1"/>
    </row>
    <row r="177" spans="1:10" x14ac:dyDescent="0.2">
      <c r="A177" s="307" t="s">
        <v>1161</v>
      </c>
      <c r="B177" s="690" t="s">
        <v>1162</v>
      </c>
      <c r="C177" s="725"/>
      <c r="D177" s="725"/>
      <c r="E177" s="691" t="s">
        <v>1164</v>
      </c>
      <c r="F177" s="726"/>
      <c r="G177" s="726"/>
      <c r="H177" s="726"/>
    </row>
    <row r="178" spans="1:10" x14ac:dyDescent="0.2">
      <c r="A178" s="307" t="s">
        <v>943</v>
      </c>
      <c r="B178" s="690" t="s">
        <v>1163</v>
      </c>
      <c r="C178" s="725"/>
      <c r="D178" s="725"/>
      <c r="E178" s="691"/>
      <c r="F178" s="726"/>
      <c r="G178" s="726"/>
      <c r="H178" s="689" t="s">
        <v>1165</v>
      </c>
      <c r="I178" s="724"/>
      <c r="J178" s="724"/>
    </row>
    <row r="179" spans="1:10" x14ac:dyDescent="0.2">
      <c r="E179" s="726"/>
      <c r="F179" s="726"/>
      <c r="G179" s="726"/>
      <c r="H179" s="726"/>
    </row>
    <row r="1778" spans="5:5" x14ac:dyDescent="0.2">
      <c r="E1778" s="1" t="s">
        <v>1165</v>
      </c>
    </row>
  </sheetData>
  <mergeCells count="40">
    <mergeCell ref="J42:J43"/>
    <mergeCell ref="A68:A70"/>
    <mergeCell ref="B68:B69"/>
    <mergeCell ref="C68:C69"/>
    <mergeCell ref="A82:A84"/>
    <mergeCell ref="D42:E42"/>
    <mergeCell ref="F42:G42"/>
    <mergeCell ref="H42:I42"/>
    <mergeCell ref="D68:D69"/>
    <mergeCell ref="C82:E82"/>
    <mergeCell ref="B82:B83"/>
    <mergeCell ref="F82:F83"/>
    <mergeCell ref="A11:G11"/>
    <mergeCell ref="A13:G13"/>
    <mergeCell ref="A14:G14"/>
    <mergeCell ref="D17:E17"/>
    <mergeCell ref="A167:H167"/>
    <mergeCell ref="D128:E128"/>
    <mergeCell ref="F128:G128"/>
    <mergeCell ref="D117:E117"/>
    <mergeCell ref="A104:A106"/>
    <mergeCell ref="B104:B105"/>
    <mergeCell ref="A17:A19"/>
    <mergeCell ref="H128:I128"/>
    <mergeCell ref="D154:E154"/>
    <mergeCell ref="F154:G154"/>
    <mergeCell ref="H154:I154"/>
    <mergeCell ref="A154:A156"/>
    <mergeCell ref="A90:K90"/>
    <mergeCell ref="B177:D177"/>
    <mergeCell ref="B178:D178"/>
    <mergeCell ref="E179:H179"/>
    <mergeCell ref="E177:H177"/>
    <mergeCell ref="C104:E104"/>
    <mergeCell ref="F104:F105"/>
    <mergeCell ref="A117:A119"/>
    <mergeCell ref="A128:A130"/>
    <mergeCell ref="A91:A92"/>
    <mergeCell ref="E178:G178"/>
    <mergeCell ref="H178:J178"/>
  </mergeCells>
  <pageMargins left="0.511811024" right="0.511811024" top="0.78740157499999996" bottom="0.78740157499999996" header="0.31496062000000002" footer="0.31496062000000002"/>
  <pageSetup paperSize="9" scale="5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84E88-0245-4265-9684-253F545B9E35}">
  <sheetPr codeName="Plan8"/>
  <dimension ref="A1:X80"/>
  <sheetViews>
    <sheetView showGridLines="0" topLeftCell="A55" zoomScaleNormal="100" workbookViewId="0">
      <selection activeCell="N73" sqref="N73"/>
    </sheetView>
  </sheetViews>
  <sheetFormatPr defaultRowHeight="11.25" customHeight="1" x14ac:dyDescent="0.2"/>
  <cols>
    <col min="1" max="1" width="65.42578125" style="1" bestFit="1" customWidth="1"/>
    <col min="2" max="2" width="14.140625" style="1" customWidth="1"/>
    <col min="3" max="3" width="14.28515625" style="1" customWidth="1"/>
    <col min="4" max="12" width="10" style="1" customWidth="1"/>
    <col min="13" max="13" width="7.42578125" style="1" customWidth="1"/>
    <col min="14" max="14" width="9.140625" style="1" customWidth="1"/>
    <col min="15" max="15" width="7.85546875" style="1" customWidth="1"/>
    <col min="16" max="17" width="9.140625" style="1" customWidth="1"/>
    <col min="18" max="18" width="7.7109375" style="1" customWidth="1"/>
    <col min="19" max="19" width="9.140625" style="1" customWidth="1"/>
    <col min="20" max="20" width="7.5703125" style="1" customWidth="1"/>
    <col min="21" max="21" width="9.140625" style="1" customWidth="1"/>
    <col min="22" max="23" width="7.7109375" style="1" customWidth="1"/>
    <col min="24" max="24" width="8" style="1" customWidth="1"/>
    <col min="25" max="16384" width="9.140625" style="1"/>
  </cols>
  <sheetData>
    <row r="1" spans="1:24" s="49" customFormat="1" ht="12.75" x14ac:dyDescent="0.2"/>
    <row r="2" spans="1:24" s="49" customFormat="1" ht="25.5" customHeight="1" x14ac:dyDescent="0.35">
      <c r="A2" s="469" t="s">
        <v>1156</v>
      </c>
    </row>
    <row r="3" spans="1:24" s="49" customFormat="1" ht="15.75" customHeight="1" x14ac:dyDescent="0.25">
      <c r="A3" s="180" t="s">
        <v>1157</v>
      </c>
    </row>
    <row r="4" spans="1:24" s="49" customFormat="1" ht="15.75" customHeight="1" x14ac:dyDescent="0.25">
      <c r="A4" s="180" t="s">
        <v>1158</v>
      </c>
    </row>
    <row r="5" spans="1:24" s="49" customFormat="1" ht="15.75" customHeight="1" x14ac:dyDescent="0.25">
      <c r="A5" s="180" t="s">
        <v>1159</v>
      </c>
    </row>
    <row r="6" spans="1:24" s="49" customFormat="1" ht="15.75" x14ac:dyDescent="0.25">
      <c r="A6" s="309" t="s">
        <v>313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4" s="49" customFormat="1" ht="12.75" x14ac:dyDescent="0.2"/>
    <row r="8" spans="1:24" ht="12.75" x14ac:dyDescent="0.2">
      <c r="A8" s="341" t="s">
        <v>1156</v>
      </c>
      <c r="B8" s="310"/>
      <c r="C8" s="310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0"/>
      <c r="U8" s="310"/>
      <c r="V8" s="310"/>
      <c r="W8" s="310"/>
    </row>
    <row r="9" spans="1:24" s="49" customFormat="1" ht="12.75" x14ac:dyDescent="0.2">
      <c r="A9" s="310" t="s">
        <v>63</v>
      </c>
      <c r="B9" s="310"/>
      <c r="C9" s="310"/>
      <c r="D9" s="310"/>
      <c r="E9" s="310"/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10"/>
      <c r="V9" s="310"/>
      <c r="W9" s="310"/>
    </row>
    <row r="10" spans="1:24" s="49" customFormat="1" ht="12.75" x14ac:dyDescent="0.2">
      <c r="A10" s="311" t="s">
        <v>127</v>
      </c>
      <c r="B10" s="311"/>
      <c r="C10" s="311"/>
      <c r="D10" s="311"/>
      <c r="E10" s="311"/>
      <c r="F10" s="311"/>
      <c r="G10" s="311"/>
      <c r="H10" s="311"/>
      <c r="I10" s="311"/>
      <c r="J10" s="311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  <c r="V10" s="311"/>
      <c r="W10" s="311"/>
      <c r="X10" s="312"/>
    </row>
    <row r="11" spans="1:24" s="49" customFormat="1" ht="12.75" customHeight="1" x14ac:dyDescent="0.2">
      <c r="A11" s="680" t="s">
        <v>65</v>
      </c>
      <c r="B11" s="680"/>
      <c r="C11" s="680"/>
      <c r="D11" s="680"/>
      <c r="E11" s="680"/>
      <c r="F11" s="680"/>
      <c r="G11" s="680"/>
      <c r="H11" s="680"/>
      <c r="I11" s="680"/>
      <c r="J11" s="680"/>
      <c r="K11" s="680"/>
      <c r="L11" s="680"/>
      <c r="M11" s="680"/>
      <c r="N11" s="680"/>
      <c r="O11" s="680"/>
      <c r="P11" s="680"/>
      <c r="Q11" s="680"/>
      <c r="R11" s="680"/>
      <c r="S11" s="680"/>
      <c r="T11" s="680"/>
      <c r="U11" s="680"/>
      <c r="V11" s="680"/>
      <c r="W11" s="680"/>
      <c r="X11" s="312"/>
    </row>
    <row r="12" spans="1:24" s="49" customFormat="1" ht="12.75" customHeight="1" x14ac:dyDescent="0.2">
      <c r="A12" s="1" t="s">
        <v>1160</v>
      </c>
      <c r="B12" s="194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313"/>
      <c r="D12" s="313"/>
      <c r="E12" s="313"/>
      <c r="F12" s="313"/>
      <c r="G12" s="313"/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2"/>
    </row>
    <row r="13" spans="1:24" s="49" customFormat="1" ht="12.75" hidden="1" x14ac:dyDescent="0.2">
      <c r="A13" s="680"/>
      <c r="B13" s="680"/>
      <c r="C13" s="680"/>
      <c r="D13" s="680"/>
      <c r="E13" s="680"/>
      <c r="F13" s="680"/>
      <c r="G13" s="680"/>
      <c r="H13" s="680"/>
      <c r="I13" s="680"/>
      <c r="J13" s="680"/>
      <c r="K13" s="680"/>
      <c r="L13" s="680"/>
      <c r="M13" s="680"/>
      <c r="N13" s="680"/>
      <c r="O13" s="680"/>
      <c r="P13" s="680"/>
      <c r="Q13" s="680"/>
      <c r="R13" s="680"/>
      <c r="S13" s="680"/>
      <c r="T13" s="680"/>
      <c r="U13" s="680"/>
      <c r="V13" s="680"/>
      <c r="W13" s="680"/>
      <c r="X13" s="312"/>
    </row>
    <row r="14" spans="1:24" s="49" customFormat="1" ht="12.75" hidden="1" x14ac:dyDescent="0.2">
      <c r="A14" s="680"/>
      <c r="B14" s="680"/>
      <c r="C14" s="680"/>
      <c r="D14" s="680"/>
      <c r="E14" s="680"/>
      <c r="F14" s="680"/>
      <c r="G14" s="680"/>
      <c r="H14" s="680"/>
      <c r="I14" s="680"/>
      <c r="J14" s="680"/>
      <c r="K14" s="680"/>
      <c r="L14" s="680"/>
      <c r="M14" s="680"/>
      <c r="N14" s="680"/>
      <c r="O14" s="680"/>
      <c r="P14" s="680"/>
      <c r="Q14" s="680"/>
      <c r="R14" s="680"/>
      <c r="S14" s="680"/>
      <c r="T14" s="680"/>
      <c r="U14" s="680"/>
      <c r="V14" s="680"/>
      <c r="W14" s="680"/>
      <c r="X14" s="312"/>
    </row>
    <row r="15" spans="1:24" s="49" customFormat="1" ht="12.75" x14ac:dyDescent="0.2">
      <c r="A15" s="681"/>
      <c r="B15" s="681"/>
      <c r="C15" s="681"/>
      <c r="D15" s="681"/>
      <c r="E15" s="681"/>
      <c r="F15" s="681"/>
      <c r="G15" s="681"/>
      <c r="H15" s="681"/>
      <c r="I15" s="681"/>
      <c r="J15" s="681"/>
      <c r="K15" s="681"/>
      <c r="L15" s="681"/>
      <c r="M15" s="681"/>
      <c r="N15" s="681"/>
      <c r="O15" s="681"/>
      <c r="P15" s="681"/>
      <c r="Q15" s="681"/>
      <c r="R15" s="681"/>
      <c r="S15" s="681"/>
      <c r="T15" s="681"/>
      <c r="U15" s="681"/>
      <c r="V15" s="681"/>
      <c r="W15" s="681"/>
      <c r="X15" s="312"/>
    </row>
    <row r="16" spans="1:24" s="49" customFormat="1" ht="12.75" x14ac:dyDescent="0.2">
      <c r="A16" s="314" t="s">
        <v>314</v>
      </c>
      <c r="B16" s="314"/>
      <c r="C16" s="315" t="s">
        <v>491</v>
      </c>
      <c r="E16" s="316"/>
      <c r="F16" s="679"/>
      <c r="G16" s="679"/>
      <c r="H16" s="679"/>
      <c r="I16" s="679"/>
      <c r="J16" s="316"/>
      <c r="K16" s="679"/>
      <c r="L16" s="679"/>
      <c r="M16" s="679"/>
      <c r="N16" s="679"/>
      <c r="O16" s="316"/>
      <c r="P16" s="316"/>
      <c r="Q16" s="316"/>
      <c r="R16" s="312"/>
    </row>
    <row r="17" spans="1:24" x14ac:dyDescent="0.2">
      <c r="A17" s="686" t="s">
        <v>107</v>
      </c>
      <c r="B17" s="684" t="s">
        <v>923</v>
      </c>
      <c r="C17" s="684" t="s">
        <v>924</v>
      </c>
      <c r="D17" s="317"/>
    </row>
    <row r="18" spans="1:24" ht="36" customHeight="1" x14ac:dyDescent="0.2">
      <c r="A18" s="687"/>
      <c r="B18" s="685"/>
      <c r="C18" s="685"/>
      <c r="D18" s="319"/>
    </row>
    <row r="19" spans="1:24" x14ac:dyDescent="0.2">
      <c r="A19" s="688"/>
      <c r="B19" s="321" t="s">
        <v>73</v>
      </c>
      <c r="C19" s="321" t="s">
        <v>73</v>
      </c>
      <c r="D19" s="319"/>
    </row>
    <row r="20" spans="1:24" ht="11.25" customHeight="1" x14ac:dyDescent="0.2">
      <c r="A20" s="322" t="s">
        <v>124</v>
      </c>
      <c r="B20" s="323">
        <f>B22</f>
        <v>0</v>
      </c>
      <c r="C20" s="323">
        <f>C22</f>
        <v>0</v>
      </c>
      <c r="D20" s="2"/>
    </row>
    <row r="21" spans="1:24" ht="11.25" customHeight="1" x14ac:dyDescent="0.2">
      <c r="A21" s="324" t="s">
        <v>529</v>
      </c>
      <c r="B21" s="325"/>
      <c r="C21" s="281"/>
      <c r="D21" s="2"/>
    </row>
    <row r="22" spans="1:24" ht="11.25" customHeight="1" x14ac:dyDescent="0.2">
      <c r="A22" s="322" t="s">
        <v>530</v>
      </c>
      <c r="B22" s="323">
        <f>SUM(B23:B25)</f>
        <v>0</v>
      </c>
      <c r="C22" s="323">
        <f>SUM(C23:C25)</f>
        <v>0</v>
      </c>
      <c r="D22" s="2"/>
    </row>
    <row r="23" spans="1:24" ht="11.25" customHeight="1" x14ac:dyDescent="0.2">
      <c r="A23" s="324" t="s">
        <v>531</v>
      </c>
      <c r="B23" s="325"/>
      <c r="C23" s="281"/>
      <c r="D23" s="2"/>
    </row>
    <row r="24" spans="1:24" ht="11.25" customHeight="1" x14ac:dyDescent="0.2">
      <c r="A24" s="324" t="s">
        <v>125</v>
      </c>
      <c r="B24" s="325"/>
      <c r="C24" s="281"/>
      <c r="D24" s="2"/>
    </row>
    <row r="25" spans="1:24" ht="11.25" customHeight="1" x14ac:dyDescent="0.2">
      <c r="A25" s="324" t="s">
        <v>532</v>
      </c>
      <c r="B25" s="295"/>
      <c r="C25" s="283"/>
      <c r="D25" s="2"/>
    </row>
    <row r="26" spans="1:24" ht="11.25" customHeight="1" x14ac:dyDescent="0.2">
      <c r="A26" s="322" t="s">
        <v>533</v>
      </c>
      <c r="B26" s="323">
        <f>SUM(B27:B30)</f>
        <v>0</v>
      </c>
      <c r="C26" s="323">
        <f>SUM(C27:C30)</f>
        <v>0</v>
      </c>
      <c r="D26" s="2"/>
    </row>
    <row r="27" spans="1:24" ht="11.25" customHeight="1" x14ac:dyDescent="0.2">
      <c r="A27" s="324" t="s">
        <v>534</v>
      </c>
      <c r="B27" s="325"/>
      <c r="C27" s="281"/>
      <c r="D27" s="2"/>
    </row>
    <row r="28" spans="1:24" ht="11.25" customHeight="1" x14ac:dyDescent="0.2">
      <c r="A28" s="324" t="s">
        <v>625</v>
      </c>
      <c r="B28" s="325"/>
      <c r="C28" s="281"/>
      <c r="D28" s="2"/>
    </row>
    <row r="29" spans="1:24" ht="11.25" customHeight="1" x14ac:dyDescent="0.2">
      <c r="A29" s="324" t="s">
        <v>626</v>
      </c>
      <c r="B29" s="325"/>
      <c r="C29" s="281"/>
      <c r="D29" s="2"/>
    </row>
    <row r="30" spans="1:24" ht="11.25" customHeight="1" x14ac:dyDescent="0.2">
      <c r="A30" s="326" t="s">
        <v>627</v>
      </c>
      <c r="B30" s="295"/>
      <c r="C30" s="283"/>
      <c r="D30" s="2"/>
    </row>
    <row r="31" spans="1:24" ht="11.25" customHeight="1" x14ac:dyDescent="0.2">
      <c r="A31" s="327"/>
      <c r="B31" s="328"/>
      <c r="C31" s="328"/>
      <c r="D31" s="328"/>
      <c r="E31" s="328"/>
      <c r="F31" s="328"/>
      <c r="G31" s="329"/>
      <c r="H31" s="328"/>
      <c r="I31" s="328"/>
      <c r="J31" s="328"/>
      <c r="K31" s="328"/>
      <c r="L31" s="328"/>
      <c r="M31" s="328"/>
      <c r="N31" s="329"/>
      <c r="O31" s="328"/>
      <c r="P31" s="328"/>
      <c r="Q31" s="328"/>
      <c r="R31" s="328"/>
      <c r="S31" s="328"/>
      <c r="T31" s="328"/>
      <c r="U31" s="329"/>
      <c r="V31" s="328"/>
      <c r="W31" s="328"/>
      <c r="X31" s="330"/>
    </row>
    <row r="32" spans="1:24" ht="11.25" hidden="1" customHeight="1" x14ac:dyDescent="0.2">
      <c r="A32" s="327"/>
      <c r="B32" s="328"/>
      <c r="C32" s="328"/>
      <c r="D32" s="328"/>
      <c r="E32" s="328"/>
      <c r="F32" s="328"/>
      <c r="G32" s="329"/>
      <c r="H32" s="328"/>
      <c r="I32" s="328"/>
      <c r="J32" s="328"/>
      <c r="K32" s="328"/>
      <c r="L32" s="328"/>
      <c r="M32" s="328"/>
      <c r="N32" s="329"/>
      <c r="O32" s="328"/>
      <c r="P32" s="328"/>
      <c r="Q32" s="328"/>
      <c r="R32" s="328"/>
      <c r="S32" s="328"/>
      <c r="T32" s="328"/>
      <c r="U32" s="329"/>
      <c r="V32" s="328"/>
      <c r="W32" s="328"/>
      <c r="X32" s="330"/>
    </row>
    <row r="33" spans="1:24" ht="11.25" hidden="1" customHeight="1" x14ac:dyDescent="0.2">
      <c r="A33" s="327"/>
      <c r="B33" s="328"/>
      <c r="C33" s="328"/>
      <c r="D33" s="328"/>
      <c r="E33" s="328"/>
      <c r="F33" s="328"/>
      <c r="G33" s="329"/>
      <c r="H33" s="328"/>
      <c r="I33" s="328"/>
      <c r="J33" s="328"/>
      <c r="K33" s="328"/>
      <c r="L33" s="328"/>
      <c r="M33" s="328"/>
      <c r="N33" s="329"/>
      <c r="O33" s="328"/>
      <c r="P33" s="328"/>
      <c r="Q33" s="328"/>
      <c r="R33" s="328"/>
      <c r="S33" s="328"/>
      <c r="T33" s="328"/>
      <c r="U33" s="329"/>
      <c r="V33" s="328"/>
      <c r="W33" s="328"/>
      <c r="X33" s="330"/>
    </row>
    <row r="34" spans="1:24" ht="11.25" hidden="1" customHeight="1" x14ac:dyDescent="0.2">
      <c r="A34" s="327"/>
      <c r="B34" s="328"/>
      <c r="C34" s="328"/>
      <c r="D34" s="328"/>
      <c r="E34" s="328"/>
      <c r="F34" s="328"/>
      <c r="G34" s="329"/>
      <c r="H34" s="328"/>
      <c r="I34" s="328"/>
      <c r="J34" s="328"/>
      <c r="K34" s="328"/>
      <c r="L34" s="328"/>
      <c r="M34" s="328"/>
      <c r="N34" s="329"/>
      <c r="O34" s="328"/>
      <c r="P34" s="328"/>
      <c r="Q34" s="328"/>
      <c r="R34" s="328"/>
      <c r="S34" s="328"/>
      <c r="T34" s="328"/>
      <c r="U34" s="329"/>
      <c r="V34" s="328"/>
      <c r="W34" s="328"/>
      <c r="X34" s="330"/>
    </row>
    <row r="35" spans="1:24" ht="11.25" hidden="1" customHeight="1" x14ac:dyDescent="0.2">
      <c r="A35" s="327"/>
      <c r="B35" s="328"/>
      <c r="C35" s="328"/>
      <c r="D35" s="328"/>
      <c r="E35" s="328"/>
      <c r="F35" s="328"/>
      <c r="G35" s="329"/>
      <c r="H35" s="328"/>
      <c r="I35" s="328"/>
      <c r="J35" s="328"/>
      <c r="K35" s="328"/>
      <c r="L35" s="328"/>
      <c r="M35" s="328"/>
      <c r="N35" s="329"/>
      <c r="O35" s="328"/>
      <c r="P35" s="328"/>
      <c r="Q35" s="328"/>
      <c r="R35" s="328"/>
      <c r="S35" s="328"/>
      <c r="T35" s="328"/>
      <c r="U35" s="329"/>
      <c r="V35" s="328"/>
      <c r="W35" s="328"/>
      <c r="X35" s="330"/>
    </row>
    <row r="36" spans="1:24" ht="11.25" hidden="1" customHeight="1" x14ac:dyDescent="0.2">
      <c r="A36" s="327"/>
      <c r="B36" s="328"/>
      <c r="C36" s="328"/>
      <c r="D36" s="328"/>
      <c r="E36" s="328"/>
      <c r="F36" s="328"/>
      <c r="G36" s="329"/>
      <c r="H36" s="328"/>
      <c r="I36" s="328"/>
      <c r="J36" s="328"/>
      <c r="K36" s="328"/>
      <c r="L36" s="328"/>
      <c r="M36" s="328"/>
      <c r="N36" s="329"/>
      <c r="O36" s="328"/>
      <c r="P36" s="328"/>
      <c r="Q36" s="328"/>
      <c r="R36" s="328"/>
      <c r="S36" s="328"/>
      <c r="T36" s="328"/>
      <c r="U36" s="329"/>
      <c r="V36" s="328"/>
      <c r="W36" s="328"/>
      <c r="X36" s="330"/>
    </row>
    <row r="37" spans="1:24" ht="11.25" hidden="1" customHeight="1" x14ac:dyDescent="0.2">
      <c r="A37" s="327"/>
      <c r="B37" s="328"/>
      <c r="C37" s="328"/>
      <c r="D37" s="328"/>
      <c r="E37" s="328"/>
      <c r="F37" s="328"/>
      <c r="G37" s="329"/>
      <c r="H37" s="328"/>
      <c r="I37" s="328"/>
      <c r="J37" s="328"/>
      <c r="K37" s="328"/>
      <c r="L37" s="328"/>
      <c r="M37" s="328"/>
      <c r="N37" s="329"/>
      <c r="O37" s="328"/>
      <c r="P37" s="328"/>
      <c r="Q37" s="328"/>
      <c r="R37" s="328"/>
      <c r="S37" s="328"/>
      <c r="T37" s="328"/>
      <c r="U37" s="329"/>
      <c r="V37" s="328"/>
      <c r="W37" s="328"/>
      <c r="X37" s="330"/>
    </row>
    <row r="38" spans="1:24" ht="11.25" hidden="1" customHeight="1" x14ac:dyDescent="0.2">
      <c r="A38" s="327"/>
      <c r="B38" s="328"/>
      <c r="C38" s="328"/>
      <c r="D38" s="328"/>
      <c r="E38" s="328"/>
      <c r="F38" s="328"/>
      <c r="G38" s="329"/>
      <c r="H38" s="328"/>
      <c r="I38" s="328"/>
      <c r="J38" s="328"/>
      <c r="K38" s="328"/>
      <c r="L38" s="328"/>
      <c r="M38" s="328"/>
      <c r="N38" s="329"/>
      <c r="O38" s="328"/>
      <c r="P38" s="328"/>
      <c r="Q38" s="328"/>
      <c r="R38" s="328"/>
      <c r="S38" s="328"/>
      <c r="T38" s="328"/>
      <c r="U38" s="329"/>
      <c r="V38" s="328"/>
      <c r="W38" s="328"/>
      <c r="X38" s="330"/>
    </row>
    <row r="39" spans="1:24" ht="11.25" hidden="1" customHeight="1" x14ac:dyDescent="0.2">
      <c r="A39" s="331"/>
      <c r="B39" s="331"/>
      <c r="C39" s="331"/>
      <c r="D39" s="331"/>
      <c r="E39" s="331"/>
      <c r="F39" s="331"/>
      <c r="G39" s="332"/>
      <c r="H39" s="332"/>
      <c r="I39" s="332"/>
      <c r="J39" s="332"/>
      <c r="K39" s="332"/>
      <c r="L39" s="332"/>
      <c r="M39" s="332"/>
      <c r="N39" s="332"/>
      <c r="O39" s="332"/>
      <c r="P39" s="332"/>
      <c r="Q39" s="332"/>
      <c r="R39" s="332"/>
      <c r="S39" s="332"/>
      <c r="T39" s="332"/>
      <c r="U39" s="332"/>
      <c r="V39" s="332"/>
      <c r="W39" s="332"/>
      <c r="X39" s="330"/>
    </row>
    <row r="40" spans="1:24" s="335" customFormat="1" ht="11.25" customHeight="1" x14ac:dyDescent="0.2">
      <c r="A40" s="333"/>
      <c r="B40" s="334" t="s">
        <v>130</v>
      </c>
      <c r="C40" s="334" t="s">
        <v>170</v>
      </c>
      <c r="D40" s="334" t="s">
        <v>194</v>
      </c>
      <c r="E40" s="334" t="s">
        <v>195</v>
      </c>
      <c r="F40" s="334" t="s">
        <v>196</v>
      </c>
      <c r="G40" s="334" t="s">
        <v>197</v>
      </c>
      <c r="H40" s="334" t="s">
        <v>198</v>
      </c>
      <c r="I40" s="334" t="s">
        <v>199</v>
      </c>
      <c r="J40" s="334" t="s">
        <v>200</v>
      </c>
      <c r="K40" s="346" t="s">
        <v>201</v>
      </c>
      <c r="L40" s="346" t="s">
        <v>202</v>
      </c>
      <c r="X40" s="336"/>
    </row>
    <row r="41" spans="1:24" ht="11.25" customHeight="1" x14ac:dyDescent="0.2">
      <c r="A41" s="337" t="s">
        <v>126</v>
      </c>
      <c r="B41" s="284" t="s">
        <v>131</v>
      </c>
      <c r="C41" s="318" t="s">
        <v>129</v>
      </c>
      <c r="D41" s="318"/>
      <c r="E41" s="318"/>
      <c r="F41" s="318"/>
      <c r="G41" s="318"/>
      <c r="H41" s="318"/>
      <c r="I41" s="318"/>
      <c r="J41" s="318"/>
      <c r="K41" s="320"/>
      <c r="L41" s="320"/>
      <c r="X41" s="336"/>
    </row>
    <row r="42" spans="1:24" ht="11.25" customHeight="1" x14ac:dyDescent="0.2">
      <c r="A42" s="345"/>
      <c r="B42" s="344"/>
      <c r="C42" s="321" t="s">
        <v>128</v>
      </c>
      <c r="D42" s="321"/>
      <c r="E42" s="321"/>
      <c r="F42" s="321"/>
      <c r="G42" s="321"/>
      <c r="H42" s="321"/>
      <c r="I42" s="321"/>
      <c r="J42" s="321"/>
      <c r="K42" s="338"/>
      <c r="L42" s="338"/>
      <c r="X42" s="336"/>
    </row>
    <row r="43" spans="1:24" ht="11.25" customHeight="1" x14ac:dyDescent="0.2">
      <c r="A43" s="398" t="s">
        <v>895</v>
      </c>
      <c r="B43" s="399">
        <f t="shared" ref="B43:L43" si="0">B44+B50</f>
        <v>0</v>
      </c>
      <c r="C43" s="400">
        <f t="shared" si="0"/>
        <v>0</v>
      </c>
      <c r="D43" s="400">
        <f t="shared" si="0"/>
        <v>0</v>
      </c>
      <c r="E43" s="400">
        <f t="shared" si="0"/>
        <v>0</v>
      </c>
      <c r="F43" s="400">
        <f t="shared" si="0"/>
        <v>0</v>
      </c>
      <c r="G43" s="400">
        <f t="shared" si="0"/>
        <v>0</v>
      </c>
      <c r="H43" s="400">
        <f t="shared" si="0"/>
        <v>0</v>
      </c>
      <c r="I43" s="400">
        <f t="shared" si="0"/>
        <v>0</v>
      </c>
      <c r="J43" s="400">
        <f t="shared" si="0"/>
        <v>0</v>
      </c>
      <c r="K43" s="400">
        <f t="shared" si="0"/>
        <v>0</v>
      </c>
      <c r="L43" s="400">
        <f t="shared" si="0"/>
        <v>0</v>
      </c>
      <c r="X43" s="336"/>
    </row>
    <row r="44" spans="1:24" ht="11.25" customHeight="1" x14ac:dyDescent="0.2">
      <c r="A44" s="401" t="s">
        <v>663</v>
      </c>
      <c r="B44" s="19">
        <f t="shared" ref="B44:L44" si="1">SUM(B45:B49)</f>
        <v>0</v>
      </c>
      <c r="C44" s="19">
        <f t="shared" si="1"/>
        <v>0</v>
      </c>
      <c r="D44" s="19">
        <f t="shared" si="1"/>
        <v>0</v>
      </c>
      <c r="E44" s="19">
        <f t="shared" si="1"/>
        <v>0</v>
      </c>
      <c r="F44" s="19">
        <f t="shared" si="1"/>
        <v>0</v>
      </c>
      <c r="G44" s="19">
        <f t="shared" si="1"/>
        <v>0</v>
      </c>
      <c r="H44" s="19">
        <f t="shared" si="1"/>
        <v>0</v>
      </c>
      <c r="I44" s="19">
        <f t="shared" si="1"/>
        <v>0</v>
      </c>
      <c r="J44" s="19">
        <f t="shared" si="1"/>
        <v>0</v>
      </c>
      <c r="K44" s="19">
        <f t="shared" si="1"/>
        <v>0</v>
      </c>
      <c r="L44" s="19">
        <f t="shared" si="1"/>
        <v>0</v>
      </c>
      <c r="X44" s="339"/>
    </row>
    <row r="45" spans="1:24" ht="11.25" customHeight="1" x14ac:dyDescent="0.2">
      <c r="A45" s="401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X45" s="339"/>
    </row>
    <row r="46" spans="1:24" ht="11.25" customHeight="1" x14ac:dyDescent="0.2">
      <c r="A46" s="401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X46" s="339"/>
    </row>
    <row r="47" spans="1:24" ht="11.25" customHeight="1" x14ac:dyDescent="0.2">
      <c r="A47" s="401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X47" s="339"/>
    </row>
    <row r="48" spans="1:24" ht="11.25" customHeight="1" x14ac:dyDescent="0.2">
      <c r="A48" s="40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X48" s="339"/>
    </row>
    <row r="49" spans="1:24" ht="11.25" customHeight="1" x14ac:dyDescent="0.2">
      <c r="A49" s="401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X49" s="339"/>
    </row>
    <row r="50" spans="1:24" ht="11.25" customHeight="1" x14ac:dyDescent="0.2">
      <c r="A50" s="401" t="s">
        <v>664</v>
      </c>
      <c r="B50" s="19">
        <f t="shared" ref="B50:L50" si="2">SUM(B51:B54)</f>
        <v>0</v>
      </c>
      <c r="C50" s="19">
        <f t="shared" si="2"/>
        <v>0</v>
      </c>
      <c r="D50" s="19">
        <f t="shared" si="2"/>
        <v>0</v>
      </c>
      <c r="E50" s="19">
        <f t="shared" si="2"/>
        <v>0</v>
      </c>
      <c r="F50" s="19">
        <f t="shared" si="2"/>
        <v>0</v>
      </c>
      <c r="G50" s="19">
        <f t="shared" si="2"/>
        <v>0</v>
      </c>
      <c r="H50" s="19">
        <f t="shared" si="2"/>
        <v>0</v>
      </c>
      <c r="I50" s="19">
        <f t="shared" si="2"/>
        <v>0</v>
      </c>
      <c r="J50" s="19">
        <f t="shared" si="2"/>
        <v>0</v>
      </c>
      <c r="K50" s="19">
        <f t="shared" si="2"/>
        <v>0</v>
      </c>
      <c r="L50" s="19">
        <f t="shared" si="2"/>
        <v>0</v>
      </c>
      <c r="X50" s="339"/>
    </row>
    <row r="51" spans="1:24" ht="11.25" customHeight="1" x14ac:dyDescent="0.2">
      <c r="A51" s="401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X51" s="339"/>
    </row>
    <row r="52" spans="1:24" ht="11.25" customHeight="1" x14ac:dyDescent="0.2">
      <c r="A52" s="324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X52" s="339"/>
    </row>
    <row r="53" spans="1:24" ht="11.25" customHeight="1" x14ac:dyDescent="0.2">
      <c r="A53" s="324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X53" s="339"/>
    </row>
    <row r="54" spans="1:24" ht="11.25" customHeight="1" x14ac:dyDescent="0.2">
      <c r="A54" s="324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X54" s="339"/>
    </row>
    <row r="55" spans="1:24" ht="11.25" customHeight="1" x14ac:dyDescent="0.2">
      <c r="A55" s="402" t="s">
        <v>896</v>
      </c>
      <c r="B55" s="19">
        <f t="shared" ref="B55:L55" si="3">B56+B62</f>
        <v>0</v>
      </c>
      <c r="C55" s="19">
        <f t="shared" si="3"/>
        <v>0</v>
      </c>
      <c r="D55" s="19">
        <f t="shared" si="3"/>
        <v>0</v>
      </c>
      <c r="E55" s="19">
        <f t="shared" si="3"/>
        <v>0</v>
      </c>
      <c r="F55" s="19">
        <f t="shared" si="3"/>
        <v>0</v>
      </c>
      <c r="G55" s="19">
        <f t="shared" si="3"/>
        <v>0</v>
      </c>
      <c r="H55" s="19">
        <f t="shared" si="3"/>
        <v>0</v>
      </c>
      <c r="I55" s="19">
        <f t="shared" si="3"/>
        <v>0</v>
      </c>
      <c r="J55" s="19">
        <f t="shared" si="3"/>
        <v>0</v>
      </c>
      <c r="K55" s="19">
        <f t="shared" si="3"/>
        <v>0</v>
      </c>
      <c r="L55" s="19">
        <f t="shared" si="3"/>
        <v>0</v>
      </c>
      <c r="X55" s="339"/>
    </row>
    <row r="56" spans="1:24" ht="11.25" customHeight="1" x14ac:dyDescent="0.2">
      <c r="A56" s="401" t="s">
        <v>665</v>
      </c>
      <c r="B56" s="19">
        <f t="shared" ref="B56:L56" si="4">SUM(B57:B61)</f>
        <v>0</v>
      </c>
      <c r="C56" s="19">
        <f t="shared" si="4"/>
        <v>0</v>
      </c>
      <c r="D56" s="19">
        <f t="shared" si="4"/>
        <v>0</v>
      </c>
      <c r="E56" s="19">
        <f t="shared" si="4"/>
        <v>0</v>
      </c>
      <c r="F56" s="19">
        <f t="shared" si="4"/>
        <v>0</v>
      </c>
      <c r="G56" s="19">
        <f t="shared" si="4"/>
        <v>0</v>
      </c>
      <c r="H56" s="19">
        <f t="shared" si="4"/>
        <v>0</v>
      </c>
      <c r="I56" s="19">
        <f t="shared" si="4"/>
        <v>0</v>
      </c>
      <c r="J56" s="19">
        <f t="shared" si="4"/>
        <v>0</v>
      </c>
      <c r="K56" s="19">
        <f t="shared" si="4"/>
        <v>0</v>
      </c>
      <c r="L56" s="19">
        <f t="shared" si="4"/>
        <v>0</v>
      </c>
      <c r="X56" s="339"/>
    </row>
    <row r="57" spans="1:24" ht="11.25" customHeight="1" x14ac:dyDescent="0.2">
      <c r="A57" s="401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X57" s="339"/>
    </row>
    <row r="58" spans="1:24" ht="11.25" customHeight="1" x14ac:dyDescent="0.2">
      <c r="A58" s="324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X58" s="339"/>
    </row>
    <row r="59" spans="1:24" ht="11.25" customHeight="1" x14ac:dyDescent="0.2">
      <c r="A59" s="324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X59" s="339"/>
    </row>
    <row r="60" spans="1:24" ht="11.25" customHeight="1" x14ac:dyDescent="0.2">
      <c r="A60" s="324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X60" s="339"/>
    </row>
    <row r="61" spans="1:24" ht="11.25" customHeight="1" x14ac:dyDescent="0.2">
      <c r="A61" s="324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X61" s="339"/>
    </row>
    <row r="62" spans="1:24" ht="11.25" customHeight="1" x14ac:dyDescent="0.2">
      <c r="A62" s="401" t="s">
        <v>666</v>
      </c>
      <c r="B62" s="19">
        <f t="shared" ref="B62:L62" si="5">SUM(B63:B66)</f>
        <v>0</v>
      </c>
      <c r="C62" s="19">
        <f t="shared" si="5"/>
        <v>0</v>
      </c>
      <c r="D62" s="19">
        <f t="shared" si="5"/>
        <v>0</v>
      </c>
      <c r="E62" s="19">
        <f t="shared" si="5"/>
        <v>0</v>
      </c>
      <c r="F62" s="19">
        <f t="shared" si="5"/>
        <v>0</v>
      </c>
      <c r="G62" s="19">
        <f t="shared" si="5"/>
        <v>0</v>
      </c>
      <c r="H62" s="19">
        <f t="shared" si="5"/>
        <v>0</v>
      </c>
      <c r="I62" s="19">
        <f t="shared" si="5"/>
        <v>0</v>
      </c>
      <c r="J62" s="19">
        <f t="shared" si="5"/>
        <v>0</v>
      </c>
      <c r="K62" s="19">
        <f t="shared" si="5"/>
        <v>0</v>
      </c>
      <c r="L62" s="19">
        <f t="shared" si="5"/>
        <v>0</v>
      </c>
      <c r="X62" s="339"/>
    </row>
    <row r="63" spans="1:24" ht="11.25" customHeight="1" x14ac:dyDescent="0.2">
      <c r="A63" s="324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X63" s="339"/>
    </row>
    <row r="64" spans="1:24" ht="11.25" customHeight="1" x14ac:dyDescent="0.2">
      <c r="A64" s="324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X64" s="339"/>
    </row>
    <row r="65" spans="1:24" ht="11.25" customHeight="1" x14ac:dyDescent="0.2">
      <c r="A65" s="324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X65" s="339"/>
    </row>
    <row r="66" spans="1:24" ht="11.25" customHeight="1" x14ac:dyDescent="0.2">
      <c r="A66" s="326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X66" s="339"/>
    </row>
    <row r="67" spans="1:24" ht="11.25" customHeight="1" x14ac:dyDescent="0.2">
      <c r="A67" s="418" t="s">
        <v>917</v>
      </c>
      <c r="B67" s="43">
        <f t="shared" ref="B67:L67" si="6">B43</f>
        <v>0</v>
      </c>
      <c r="C67" s="43">
        <f t="shared" si="6"/>
        <v>0</v>
      </c>
      <c r="D67" s="43">
        <f t="shared" si="6"/>
        <v>0</v>
      </c>
      <c r="E67" s="43">
        <f t="shared" si="6"/>
        <v>0</v>
      </c>
      <c r="F67" s="43">
        <f t="shared" si="6"/>
        <v>0</v>
      </c>
      <c r="G67" s="43">
        <f t="shared" si="6"/>
        <v>0</v>
      </c>
      <c r="H67" s="43">
        <f t="shared" si="6"/>
        <v>0</v>
      </c>
      <c r="I67" s="43">
        <f t="shared" si="6"/>
        <v>0</v>
      </c>
      <c r="J67" s="43">
        <f t="shared" si="6"/>
        <v>0</v>
      </c>
      <c r="K67" s="43">
        <f t="shared" si="6"/>
        <v>0</v>
      </c>
      <c r="L67" s="20">
        <f t="shared" si="6"/>
        <v>0</v>
      </c>
      <c r="X67" s="339"/>
    </row>
    <row r="68" spans="1:24" ht="11.25" customHeight="1" x14ac:dyDescent="0.2">
      <c r="A68" s="418" t="s">
        <v>918</v>
      </c>
      <c r="B68" s="43">
        <f t="shared" ref="B68:L68" si="7">B55</f>
        <v>0</v>
      </c>
      <c r="C68" s="43">
        <f t="shared" si="7"/>
        <v>0</v>
      </c>
      <c r="D68" s="43">
        <f t="shared" si="7"/>
        <v>0</v>
      </c>
      <c r="E68" s="43">
        <f t="shared" si="7"/>
        <v>0</v>
      </c>
      <c r="F68" s="43">
        <f t="shared" si="7"/>
        <v>0</v>
      </c>
      <c r="G68" s="43">
        <f t="shared" si="7"/>
        <v>0</v>
      </c>
      <c r="H68" s="43">
        <f t="shared" si="7"/>
        <v>0</v>
      </c>
      <c r="I68" s="43">
        <f t="shared" si="7"/>
        <v>0</v>
      </c>
      <c r="J68" s="43">
        <f t="shared" si="7"/>
        <v>0</v>
      </c>
      <c r="K68" s="42">
        <f t="shared" si="7"/>
        <v>0</v>
      </c>
      <c r="L68" s="20">
        <f t="shared" si="7"/>
        <v>0</v>
      </c>
      <c r="X68" s="339"/>
    </row>
    <row r="69" spans="1:24" ht="11.25" customHeight="1" x14ac:dyDescent="0.2">
      <c r="A69" s="418" t="s">
        <v>919</v>
      </c>
      <c r="B69" s="43">
        <f t="shared" ref="B69:L69" si="8">B67+B68</f>
        <v>0</v>
      </c>
      <c r="C69" s="43">
        <f t="shared" si="8"/>
        <v>0</v>
      </c>
      <c r="D69" s="43">
        <f t="shared" si="8"/>
        <v>0</v>
      </c>
      <c r="E69" s="43">
        <f t="shared" si="8"/>
        <v>0</v>
      </c>
      <c r="F69" s="43">
        <f t="shared" si="8"/>
        <v>0</v>
      </c>
      <c r="G69" s="43">
        <f t="shared" si="8"/>
        <v>0</v>
      </c>
      <c r="H69" s="43">
        <f t="shared" si="8"/>
        <v>0</v>
      </c>
      <c r="I69" s="43">
        <f t="shared" si="8"/>
        <v>0</v>
      </c>
      <c r="J69" s="43">
        <f t="shared" si="8"/>
        <v>0</v>
      </c>
      <c r="K69" s="42">
        <f t="shared" si="8"/>
        <v>0</v>
      </c>
      <c r="L69" s="20">
        <f t="shared" si="8"/>
        <v>0</v>
      </c>
      <c r="X69" s="339"/>
    </row>
    <row r="70" spans="1:24" ht="11.25" customHeight="1" x14ac:dyDescent="0.2">
      <c r="A70" s="418" t="s">
        <v>920</v>
      </c>
      <c r="B70" s="43">
        <v>2337488038.8499999</v>
      </c>
      <c r="C70" s="43">
        <v>2481210139.2600002</v>
      </c>
      <c r="D70" s="43"/>
      <c r="E70" s="43"/>
      <c r="F70" s="43"/>
      <c r="G70" s="43"/>
      <c r="H70" s="43"/>
      <c r="I70" s="43"/>
      <c r="J70" s="43"/>
      <c r="K70" s="41"/>
      <c r="L70" s="20"/>
      <c r="X70" s="339"/>
    </row>
    <row r="71" spans="1:24" ht="11.25" customHeight="1" x14ac:dyDescent="0.2">
      <c r="A71" s="418" t="s">
        <v>921</v>
      </c>
      <c r="B71" s="43">
        <f t="shared" ref="B71:L71" si="9">B67</f>
        <v>0</v>
      </c>
      <c r="C71" s="43">
        <f t="shared" si="9"/>
        <v>0</v>
      </c>
      <c r="D71" s="43">
        <f t="shared" si="9"/>
        <v>0</v>
      </c>
      <c r="E71" s="43">
        <f t="shared" si="9"/>
        <v>0</v>
      </c>
      <c r="F71" s="43">
        <f t="shared" si="9"/>
        <v>0</v>
      </c>
      <c r="G71" s="43">
        <f t="shared" si="9"/>
        <v>0</v>
      </c>
      <c r="H71" s="43">
        <f t="shared" si="9"/>
        <v>0</v>
      </c>
      <c r="I71" s="43">
        <f t="shared" si="9"/>
        <v>0</v>
      </c>
      <c r="J71" s="43">
        <f t="shared" si="9"/>
        <v>0</v>
      </c>
      <c r="K71" s="43">
        <f t="shared" si="9"/>
        <v>0</v>
      </c>
      <c r="L71" s="20">
        <f t="shared" si="9"/>
        <v>0</v>
      </c>
      <c r="X71" s="339"/>
    </row>
    <row r="72" spans="1:24" ht="11.25" customHeight="1" x14ac:dyDescent="0.2">
      <c r="A72" s="418" t="s">
        <v>922</v>
      </c>
      <c r="B72" s="43">
        <f t="shared" ref="B72:L72" si="10">IF(B70&gt;0,B71/B70*100,0)</f>
        <v>0</v>
      </c>
      <c r="C72" s="43">
        <f t="shared" si="10"/>
        <v>0</v>
      </c>
      <c r="D72" s="43">
        <f t="shared" si="10"/>
        <v>0</v>
      </c>
      <c r="E72" s="43">
        <f t="shared" si="10"/>
        <v>0</v>
      </c>
      <c r="F72" s="43">
        <f t="shared" si="10"/>
        <v>0</v>
      </c>
      <c r="G72" s="43">
        <f t="shared" si="10"/>
        <v>0</v>
      </c>
      <c r="H72" s="43">
        <f t="shared" si="10"/>
        <v>0</v>
      </c>
      <c r="I72" s="43">
        <f t="shared" si="10"/>
        <v>0</v>
      </c>
      <c r="J72" s="43">
        <f t="shared" si="10"/>
        <v>0</v>
      </c>
      <c r="K72" s="43">
        <f t="shared" si="10"/>
        <v>0</v>
      </c>
      <c r="L72" s="20">
        <f t="shared" si="10"/>
        <v>0</v>
      </c>
      <c r="X72" s="339"/>
    </row>
    <row r="73" spans="1:24" ht="12.75" x14ac:dyDescent="0.2">
      <c r="A73" s="682" t="s">
        <v>1177</v>
      </c>
      <c r="B73" s="683"/>
      <c r="C73" s="683"/>
      <c r="D73" s="683"/>
      <c r="E73" s="683"/>
      <c r="F73" s="683"/>
      <c r="G73" s="683"/>
      <c r="H73" s="683"/>
      <c r="I73" s="683"/>
      <c r="J73" s="683"/>
      <c r="K73" s="683"/>
      <c r="L73" s="683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</row>
    <row r="79" spans="1:24" ht="11.25" customHeight="1" x14ac:dyDescent="0.2">
      <c r="A79" s="689" t="s">
        <v>1161</v>
      </c>
      <c r="B79" s="689"/>
      <c r="C79" s="689"/>
      <c r="D79" s="690" t="s">
        <v>1162</v>
      </c>
      <c r="E79" s="690"/>
      <c r="F79" s="690"/>
      <c r="G79" s="690"/>
      <c r="H79" s="690"/>
      <c r="I79" s="691" t="s">
        <v>1164</v>
      </c>
      <c r="J79" s="691"/>
      <c r="K79" s="691"/>
      <c r="L79" s="691"/>
    </row>
    <row r="80" spans="1:24" ht="11.25" customHeight="1" x14ac:dyDescent="0.2">
      <c r="A80" s="689" t="s">
        <v>943</v>
      </c>
      <c r="B80" s="689"/>
      <c r="C80" s="689"/>
      <c r="D80" s="690" t="s">
        <v>1163</v>
      </c>
      <c r="E80" s="690"/>
      <c r="F80" s="690"/>
      <c r="G80" s="690"/>
      <c r="H80" s="690"/>
      <c r="I80" s="691" t="s">
        <v>1165</v>
      </c>
      <c r="J80" s="691"/>
      <c r="K80" s="691"/>
      <c r="L80" s="691"/>
    </row>
  </sheetData>
  <mergeCells count="18">
    <mergeCell ref="A79:C79"/>
    <mergeCell ref="A80:C80"/>
    <mergeCell ref="D79:H79"/>
    <mergeCell ref="D80:H80"/>
    <mergeCell ref="I79:L79"/>
    <mergeCell ref="I80:L80"/>
    <mergeCell ref="A73:L73"/>
    <mergeCell ref="F16:G16"/>
    <mergeCell ref="H16:I16"/>
    <mergeCell ref="B17:B18"/>
    <mergeCell ref="C17:C18"/>
    <mergeCell ref="A17:A19"/>
    <mergeCell ref="M16:N16"/>
    <mergeCell ref="A14:W14"/>
    <mergeCell ref="A11:W11"/>
    <mergeCell ref="A13:W13"/>
    <mergeCell ref="K16:L16"/>
    <mergeCell ref="A15:W15"/>
  </mergeCells>
  <phoneticPr fontId="0" type="noConversion"/>
  <pageMargins left="0.78740157499999996" right="0.78740157499999996" top="0.984251969" bottom="0.984251969" header="0.49212598499999999" footer="0.49212598499999999"/>
  <pageSetup paperSize="9" scale="61" orientation="portrait" r:id="rId1"/>
  <headerFooter alignWithMargins="0"/>
  <colBreaks count="1" manualBreakCount="1">
    <brk id="12" max="62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AEA3B-583D-4B03-924B-1A333EE8A3A0}">
  <sheetPr codeName="Plan27"/>
  <dimension ref="A1:W180"/>
  <sheetViews>
    <sheetView showGridLines="0" tabSelected="1" zoomScaleNormal="100" workbookViewId="0">
      <selection activeCell="O82" sqref="O82"/>
    </sheetView>
  </sheetViews>
  <sheetFormatPr defaultRowHeight="11.25" customHeight="1" x14ac:dyDescent="0.2"/>
  <cols>
    <col min="1" max="1" width="84.7109375" style="1" customWidth="1"/>
    <col min="2" max="5" width="19" style="1" customWidth="1"/>
    <col min="6" max="59" width="15.7109375" style="1" customWidth="1"/>
    <col min="60" max="16384" width="9.140625" style="1"/>
  </cols>
  <sheetData>
    <row r="1" spans="1:23" s="49" customFormat="1" ht="12.75" x14ac:dyDescent="0.2"/>
    <row r="2" spans="1:23" s="49" customFormat="1" ht="25.5" customHeight="1" x14ac:dyDescent="0.35">
      <c r="A2" s="469" t="s">
        <v>1156</v>
      </c>
    </row>
    <row r="3" spans="1:23" s="49" customFormat="1" ht="15.75" customHeight="1" x14ac:dyDescent="0.25">
      <c r="A3" s="180" t="s">
        <v>1157</v>
      </c>
    </row>
    <row r="4" spans="1:23" s="49" customFormat="1" ht="15.75" customHeight="1" x14ac:dyDescent="0.25">
      <c r="A4" s="180" t="s">
        <v>1158</v>
      </c>
    </row>
    <row r="5" spans="1:23" s="49" customFormat="1" ht="15.75" customHeight="1" x14ac:dyDescent="0.25">
      <c r="A5" s="180" t="s">
        <v>1159</v>
      </c>
    </row>
    <row r="6" spans="1:23" s="49" customFormat="1" ht="15.75" x14ac:dyDescent="0.25">
      <c r="A6" s="50" t="s">
        <v>315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s="49" customFormat="1" ht="12.75" x14ac:dyDescent="0.2">
      <c r="A7" s="51"/>
    </row>
    <row r="8" spans="1:23" ht="12.75" x14ac:dyDescent="0.2">
      <c r="A8" s="341" t="s">
        <v>1156</v>
      </c>
      <c r="B8" s="52"/>
      <c r="C8" s="52"/>
      <c r="D8" s="52"/>
      <c r="E8" s="52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</row>
    <row r="9" spans="1:23" s="49" customFormat="1" ht="12.75" x14ac:dyDescent="0.2">
      <c r="A9" s="310" t="s">
        <v>63</v>
      </c>
      <c r="B9" s="310"/>
      <c r="C9" s="310"/>
      <c r="D9" s="310"/>
      <c r="E9" s="310"/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10"/>
      <c r="V9" s="310"/>
      <c r="W9" s="310"/>
    </row>
    <row r="10" spans="1:23" s="49" customFormat="1" ht="12.75" x14ac:dyDescent="0.2">
      <c r="A10" s="53" t="s">
        <v>190</v>
      </c>
      <c r="B10" s="53"/>
      <c r="C10" s="53"/>
      <c r="D10" s="53"/>
      <c r="E10" s="53"/>
    </row>
    <row r="11" spans="1:23" s="49" customFormat="1" ht="12.75" x14ac:dyDescent="0.2">
      <c r="A11" s="716" t="s">
        <v>65</v>
      </c>
      <c r="B11" s="716"/>
      <c r="C11" s="716"/>
      <c r="D11" s="716"/>
      <c r="E11" s="716"/>
    </row>
    <row r="12" spans="1:23" s="49" customFormat="1" ht="12.75" x14ac:dyDescent="0.2">
      <c r="A12" s="1" t="s">
        <v>1160</v>
      </c>
      <c r="B12" s="194" t="s">
        <v>925</v>
      </c>
    </row>
    <row r="13" spans="1:23" s="49" customFormat="1" ht="12.75" hidden="1" customHeight="1" x14ac:dyDescent="0.2">
      <c r="A13" s="716"/>
      <c r="B13" s="716"/>
      <c r="C13" s="716"/>
      <c r="D13" s="716"/>
      <c r="E13" s="716"/>
    </row>
    <row r="14" spans="1:23" s="49" customFormat="1" ht="12.75" hidden="1" customHeight="1" x14ac:dyDescent="0.2">
      <c r="A14" s="716"/>
      <c r="B14" s="716"/>
      <c r="C14" s="716"/>
      <c r="D14" s="716"/>
      <c r="E14" s="716"/>
    </row>
    <row r="15" spans="1:23" s="49" customFormat="1" ht="11.25" hidden="1" customHeight="1" x14ac:dyDescent="0.2">
      <c r="A15" s="52"/>
      <c r="B15" s="52"/>
      <c r="C15" s="52"/>
      <c r="D15" s="52"/>
      <c r="E15" s="52"/>
    </row>
    <row r="16" spans="1:23" s="49" customFormat="1" ht="11.25" hidden="1" customHeight="1" x14ac:dyDescent="0.2">
      <c r="A16" s="52"/>
      <c r="B16" s="52"/>
      <c r="C16" s="52"/>
      <c r="D16" s="52"/>
      <c r="E16" s="52"/>
    </row>
    <row r="17" spans="1:6" s="49" customFormat="1" ht="12.75" x14ac:dyDescent="0.2">
      <c r="A17" s="55"/>
      <c r="B17" s="55"/>
      <c r="C17" s="55"/>
      <c r="D17" s="55"/>
      <c r="E17" s="55"/>
    </row>
    <row r="18" spans="1:6" s="49" customFormat="1" ht="12.75" x14ac:dyDescent="0.2">
      <c r="A18" s="49" t="s">
        <v>3</v>
      </c>
      <c r="B18" s="56" t="s">
        <v>326</v>
      </c>
    </row>
    <row r="19" spans="1:6" s="340" customFormat="1" ht="21" customHeight="1" x14ac:dyDescent="0.2">
      <c r="A19" s="621" t="s">
        <v>64</v>
      </c>
      <c r="B19" s="658" t="s">
        <v>926</v>
      </c>
      <c r="C19" s="429"/>
      <c r="D19" s="429"/>
      <c r="E19" s="429"/>
      <c r="F19" s="429"/>
    </row>
    <row r="20" spans="1:6" ht="11.25" customHeight="1" x14ac:dyDescent="0.2">
      <c r="A20" s="430" t="s">
        <v>68</v>
      </c>
      <c r="B20" s="431"/>
      <c r="C20" s="221"/>
      <c r="D20" s="221"/>
      <c r="E20" s="221"/>
      <c r="F20" s="221"/>
    </row>
    <row r="21" spans="1:6" ht="11.25" customHeight="1" x14ac:dyDescent="0.2">
      <c r="A21" s="432" t="s">
        <v>282</v>
      </c>
      <c r="B21" s="433">
        <f>'RREO-Anexo 01'!B93</f>
        <v>2715000000</v>
      </c>
      <c r="C21" s="221"/>
      <c r="D21" s="221"/>
      <c r="E21" s="221"/>
      <c r="F21" s="221"/>
    </row>
    <row r="22" spans="1:6" ht="11.25" customHeight="1" x14ac:dyDescent="0.2">
      <c r="A22" s="432" t="s">
        <v>283</v>
      </c>
      <c r="B22" s="433">
        <f>'RREO-Anexo 01'!C93</f>
        <v>2746504640.73</v>
      </c>
      <c r="C22" s="221"/>
      <c r="D22" s="221"/>
      <c r="E22" s="221"/>
      <c r="F22" s="221"/>
    </row>
    <row r="23" spans="1:6" ht="11.25" customHeight="1" x14ac:dyDescent="0.2">
      <c r="A23" s="432" t="s">
        <v>36</v>
      </c>
      <c r="B23" s="433">
        <f>'RREO-Anexo 01'!F93</f>
        <v>1496208498.4400003</v>
      </c>
      <c r="C23" s="221"/>
      <c r="D23" s="221"/>
      <c r="E23" s="221"/>
      <c r="F23" s="221"/>
    </row>
    <row r="24" spans="1:6" ht="11.25" customHeight="1" x14ac:dyDescent="0.2">
      <c r="A24" s="432" t="s">
        <v>37</v>
      </c>
      <c r="B24" s="433">
        <f>'RREO-Anexo 01'!F94</f>
        <v>0</v>
      </c>
      <c r="C24" s="221"/>
      <c r="D24" s="221"/>
      <c r="E24" s="221"/>
      <c r="F24" s="221"/>
    </row>
    <row r="25" spans="1:6" ht="11.25" customHeight="1" x14ac:dyDescent="0.2">
      <c r="A25" s="432" t="s">
        <v>38</v>
      </c>
      <c r="B25" s="433">
        <f>'RREO-Anexo 01'!F96</f>
        <v>343302250.88999999</v>
      </c>
      <c r="C25" s="221"/>
      <c r="D25" s="221"/>
      <c r="E25" s="221"/>
      <c r="F25" s="221"/>
    </row>
    <row r="26" spans="1:6" ht="11.25" customHeight="1" x14ac:dyDescent="0.2">
      <c r="A26" s="430" t="s">
        <v>95</v>
      </c>
      <c r="B26" s="433"/>
      <c r="C26" s="221"/>
      <c r="D26" s="221"/>
      <c r="E26" s="221"/>
      <c r="F26" s="221"/>
    </row>
    <row r="27" spans="1:6" ht="11.25" customHeight="1" x14ac:dyDescent="0.2">
      <c r="A27" s="1" t="s">
        <v>39</v>
      </c>
      <c r="B27" s="433">
        <f>'RREO-Anexo 01'!B124</f>
        <v>2640698000</v>
      </c>
      <c r="C27" s="221"/>
      <c r="D27" s="221"/>
      <c r="E27" s="221"/>
      <c r="F27" s="221"/>
    </row>
    <row r="28" spans="1:6" ht="11.25" customHeight="1" x14ac:dyDescent="0.2">
      <c r="A28" s="1" t="s">
        <v>40</v>
      </c>
      <c r="B28" s="433">
        <f>'RREO-Anexo 01'!C124</f>
        <v>3015504891.6199999</v>
      </c>
      <c r="C28" s="221"/>
      <c r="D28" s="221"/>
      <c r="E28" s="221"/>
      <c r="F28" s="221"/>
    </row>
    <row r="29" spans="1:6" ht="11.25" customHeight="1" x14ac:dyDescent="0.2">
      <c r="A29" s="1" t="s">
        <v>41</v>
      </c>
      <c r="B29" s="433">
        <f>'RREO-Anexo 01'!E124</f>
        <v>1769942421.9200001</v>
      </c>
      <c r="C29" s="221"/>
      <c r="D29" s="221"/>
      <c r="E29" s="221"/>
      <c r="F29" s="221"/>
    </row>
    <row r="30" spans="1:6" ht="11.25" customHeight="1" x14ac:dyDescent="0.2">
      <c r="A30" s="432" t="s">
        <v>42</v>
      </c>
      <c r="B30" s="433">
        <f>'RREO-Anexo 01'!H124</f>
        <v>1218586737.53</v>
      </c>
      <c r="C30" s="221"/>
      <c r="D30" s="221"/>
      <c r="E30" s="221"/>
      <c r="F30" s="221"/>
    </row>
    <row r="31" spans="1:6" ht="11.25" customHeight="1" x14ac:dyDescent="0.2">
      <c r="A31" s="1" t="s">
        <v>479</v>
      </c>
      <c r="B31" s="433">
        <f>'RREO-Anexo 01'!J124</f>
        <v>1050961951.99</v>
      </c>
      <c r="C31" s="221"/>
      <c r="D31" s="221"/>
      <c r="E31" s="221"/>
      <c r="F31" s="221"/>
    </row>
    <row r="32" spans="1:6" ht="11.25" customHeight="1" x14ac:dyDescent="0.2">
      <c r="A32" s="434" t="s">
        <v>43</v>
      </c>
      <c r="B32" s="435">
        <f>IF(A12="Período: 6º Bimestre",'RREO-Anexo 01'!E125,'RREO-Anexo 01'!H125)</f>
        <v>277621760.91000032</v>
      </c>
      <c r="C32" s="221"/>
      <c r="D32" s="221"/>
      <c r="E32" s="221"/>
      <c r="F32" s="221"/>
    </row>
    <row r="33" spans="1:6" ht="11.25" customHeight="1" x14ac:dyDescent="0.2">
      <c r="A33" s="436"/>
      <c r="B33" s="437"/>
      <c r="C33" s="221"/>
      <c r="D33" s="221"/>
      <c r="E33" s="221"/>
      <c r="F33" s="221"/>
    </row>
    <row r="34" spans="1:6" ht="11.25" hidden="1" customHeight="1" x14ac:dyDescent="0.2">
      <c r="B34" s="438"/>
      <c r="C34" s="221"/>
      <c r="D34" s="221"/>
      <c r="E34" s="221"/>
      <c r="F34" s="221"/>
    </row>
    <row r="35" spans="1:6" ht="11.25" hidden="1" customHeight="1" x14ac:dyDescent="0.2">
      <c r="B35" s="438"/>
      <c r="C35" s="221"/>
      <c r="D35" s="221"/>
      <c r="E35" s="221"/>
      <c r="F35" s="221"/>
    </row>
    <row r="36" spans="1:6" ht="11.25" hidden="1" customHeight="1" x14ac:dyDescent="0.2">
      <c r="B36" s="438"/>
      <c r="C36" s="221"/>
      <c r="D36" s="221"/>
      <c r="E36" s="221"/>
      <c r="F36" s="221"/>
    </row>
    <row r="37" spans="1:6" ht="11.25" hidden="1" customHeight="1" x14ac:dyDescent="0.2">
      <c r="B37" s="438"/>
      <c r="C37" s="221"/>
      <c r="D37" s="221"/>
      <c r="E37" s="221"/>
      <c r="F37" s="221"/>
    </row>
    <row r="38" spans="1:6" ht="11.25" hidden="1" customHeight="1" x14ac:dyDescent="0.2">
      <c r="B38" s="438"/>
      <c r="C38" s="221"/>
      <c r="D38" s="221"/>
      <c r="E38" s="221"/>
      <c r="F38" s="221"/>
    </row>
    <row r="39" spans="1:6" ht="11.25" hidden="1" customHeight="1" x14ac:dyDescent="0.2">
      <c r="A39" s="434"/>
      <c r="B39" s="439"/>
      <c r="C39" s="221"/>
      <c r="D39" s="221"/>
      <c r="E39" s="221"/>
      <c r="F39" s="221"/>
    </row>
    <row r="40" spans="1:6" s="340" customFormat="1" ht="21" customHeight="1" x14ac:dyDescent="0.2">
      <c r="A40" s="659" t="s">
        <v>193</v>
      </c>
      <c r="B40" s="660" t="s">
        <v>926</v>
      </c>
      <c r="C40" s="429"/>
      <c r="D40" s="429"/>
      <c r="E40" s="429"/>
      <c r="F40" s="429"/>
    </row>
    <row r="41" spans="1:6" ht="11.25" customHeight="1" x14ac:dyDescent="0.2">
      <c r="A41" s="440" t="s">
        <v>191</v>
      </c>
      <c r="B41" s="431">
        <f>'RREO-Anexo 02'!E215</f>
        <v>1769942421.9199998</v>
      </c>
      <c r="C41" s="221"/>
      <c r="D41" s="221"/>
      <c r="E41" s="221"/>
      <c r="F41" s="221"/>
    </row>
    <row r="42" spans="1:6" ht="11.25" customHeight="1" x14ac:dyDescent="0.2">
      <c r="A42" s="441" t="s">
        <v>192</v>
      </c>
      <c r="B42" s="435">
        <f>'RREO-Anexo 02'!I215</f>
        <v>1218586737.53</v>
      </c>
      <c r="C42" s="221"/>
      <c r="D42" s="221"/>
      <c r="E42" s="221"/>
      <c r="F42" s="221"/>
    </row>
    <row r="43" spans="1:6" ht="11.25" customHeight="1" x14ac:dyDescent="0.2">
      <c r="B43" s="438"/>
      <c r="C43" s="221"/>
      <c r="D43" s="221"/>
      <c r="E43" s="221"/>
      <c r="F43" s="221"/>
    </row>
    <row r="44" spans="1:6" ht="11.25" hidden="1" customHeight="1" x14ac:dyDescent="0.2">
      <c r="B44" s="438"/>
      <c r="C44" s="221"/>
      <c r="D44" s="221"/>
      <c r="E44" s="221"/>
      <c r="F44" s="221"/>
    </row>
    <row r="45" spans="1:6" ht="11.25" hidden="1" customHeight="1" x14ac:dyDescent="0.2">
      <c r="B45" s="438"/>
      <c r="C45" s="221"/>
      <c r="D45" s="221"/>
      <c r="E45" s="221"/>
      <c r="F45" s="221"/>
    </row>
    <row r="46" spans="1:6" ht="11.25" hidden="1" customHeight="1" x14ac:dyDescent="0.2">
      <c r="B46" s="438"/>
      <c r="C46" s="221"/>
      <c r="D46" s="221"/>
      <c r="E46" s="221"/>
      <c r="F46" s="221"/>
    </row>
    <row r="47" spans="1:6" ht="11.25" hidden="1" customHeight="1" x14ac:dyDescent="0.2">
      <c r="B47" s="438"/>
      <c r="C47" s="221"/>
      <c r="D47" s="221"/>
      <c r="E47" s="221"/>
      <c r="F47" s="221"/>
    </row>
    <row r="48" spans="1:6" ht="11.25" hidden="1" customHeight="1" x14ac:dyDescent="0.2">
      <c r="B48" s="438"/>
      <c r="C48" s="221"/>
      <c r="D48" s="221"/>
      <c r="E48" s="221"/>
      <c r="F48" s="221"/>
    </row>
    <row r="49" spans="1:6" ht="11.25" hidden="1" customHeight="1" x14ac:dyDescent="0.2">
      <c r="B49" s="438"/>
      <c r="C49" s="221"/>
      <c r="D49" s="221"/>
      <c r="E49" s="221"/>
      <c r="F49" s="221"/>
    </row>
    <row r="50" spans="1:6" s="340" customFormat="1" ht="23.25" customHeight="1" x14ac:dyDescent="0.2">
      <c r="A50" s="620" t="s">
        <v>203</v>
      </c>
      <c r="B50" s="658" t="s">
        <v>926</v>
      </c>
      <c r="C50" s="429"/>
      <c r="D50" s="429"/>
      <c r="E50" s="429"/>
      <c r="F50" s="429"/>
    </row>
    <row r="51" spans="1:6" ht="11.25" customHeight="1" x14ac:dyDescent="0.2">
      <c r="A51" s="443" t="s">
        <v>204</v>
      </c>
      <c r="B51" s="431">
        <f>'RREO-Anexo 03'!N49</f>
        <v>2481210139.2600002</v>
      </c>
      <c r="C51" s="221"/>
      <c r="D51" s="221"/>
      <c r="E51" s="221"/>
      <c r="F51" s="221"/>
    </row>
    <row r="52" spans="1:6" ht="11.25" customHeight="1" x14ac:dyDescent="0.2">
      <c r="A52" s="440" t="s">
        <v>673</v>
      </c>
      <c r="B52" s="433">
        <f>'RREO-Anexo 03'!N51</f>
        <v>2474205636.9499998</v>
      </c>
      <c r="C52" s="221"/>
      <c r="D52" s="221"/>
      <c r="E52" s="221"/>
      <c r="F52" s="221"/>
    </row>
    <row r="53" spans="1:6" ht="11.25" customHeight="1" x14ac:dyDescent="0.2">
      <c r="A53" s="444" t="s">
        <v>674</v>
      </c>
      <c r="B53" s="435">
        <f>'RREO-Anexo 03'!N55</f>
        <v>2469117636.9499998</v>
      </c>
      <c r="C53" s="221"/>
      <c r="D53" s="221"/>
      <c r="E53" s="221"/>
      <c r="F53" s="221"/>
    </row>
    <row r="54" spans="1:6" ht="11.25" customHeight="1" x14ac:dyDescent="0.2">
      <c r="B54" s="438"/>
      <c r="C54" s="221"/>
      <c r="D54" s="221"/>
      <c r="E54" s="221"/>
      <c r="F54" s="221"/>
    </row>
    <row r="55" spans="1:6" ht="11.25" hidden="1" customHeight="1" x14ac:dyDescent="0.2">
      <c r="A55" s="442" t="s">
        <v>927</v>
      </c>
      <c r="B55" s="428" t="s">
        <v>928</v>
      </c>
      <c r="C55" s="221"/>
      <c r="D55" s="221"/>
      <c r="E55" s="221"/>
      <c r="F55" s="221"/>
    </row>
    <row r="56" spans="1:6" ht="11.25" hidden="1" customHeight="1" x14ac:dyDescent="0.2">
      <c r="A56" s="443" t="s">
        <v>204</v>
      </c>
      <c r="B56" s="431"/>
      <c r="C56" s="221"/>
      <c r="D56" s="221"/>
      <c r="E56" s="221"/>
      <c r="F56" s="221"/>
    </row>
    <row r="57" spans="1:6" ht="11.25" hidden="1" customHeight="1" x14ac:dyDescent="0.2">
      <c r="A57" s="440" t="s">
        <v>673</v>
      </c>
      <c r="B57" s="433"/>
      <c r="C57" s="221"/>
      <c r="D57" s="221"/>
      <c r="E57" s="221"/>
      <c r="F57" s="221"/>
    </row>
    <row r="58" spans="1:6" ht="11.25" hidden="1" customHeight="1" x14ac:dyDescent="0.2">
      <c r="A58" s="444" t="s">
        <v>674</v>
      </c>
      <c r="B58" s="435"/>
      <c r="C58" s="221"/>
      <c r="D58" s="221"/>
      <c r="E58" s="221"/>
      <c r="F58" s="221"/>
    </row>
    <row r="59" spans="1:6" ht="11.25" hidden="1" customHeight="1" x14ac:dyDescent="0.2">
      <c r="B59" s="438"/>
      <c r="C59" s="221"/>
      <c r="D59" s="221"/>
      <c r="E59" s="221"/>
      <c r="F59" s="221"/>
    </row>
    <row r="60" spans="1:6" ht="11.25" hidden="1" customHeight="1" x14ac:dyDescent="0.2">
      <c r="B60" s="438"/>
      <c r="C60" s="221"/>
      <c r="D60" s="221"/>
      <c r="E60" s="221"/>
      <c r="F60" s="221"/>
    </row>
    <row r="61" spans="1:6" s="340" customFormat="1" ht="21.75" customHeight="1" x14ac:dyDescent="0.2">
      <c r="A61" s="659" t="s">
        <v>44</v>
      </c>
      <c r="B61" s="658" t="s">
        <v>926</v>
      </c>
      <c r="C61" s="429"/>
      <c r="D61" s="429"/>
      <c r="E61" s="429"/>
      <c r="F61" s="429"/>
    </row>
    <row r="62" spans="1:6" s="341" customFormat="1" ht="11.25" customHeight="1" x14ac:dyDescent="0.2">
      <c r="A62" s="445" t="s">
        <v>929</v>
      </c>
      <c r="B62" s="433"/>
      <c r="C62" s="446"/>
      <c r="D62" s="446"/>
      <c r="E62" s="446"/>
      <c r="F62" s="446"/>
    </row>
    <row r="63" spans="1:6" ht="11.25" customHeight="1" x14ac:dyDescent="0.2">
      <c r="A63" s="445" t="s">
        <v>641</v>
      </c>
      <c r="B63" s="433">
        <f>'RREO-Anexo 04'!C42</f>
        <v>136181108.98000002</v>
      </c>
      <c r="C63" s="221"/>
      <c r="D63" s="221"/>
      <c r="E63" s="221"/>
      <c r="F63" s="221"/>
    </row>
    <row r="64" spans="1:6" ht="11.25" customHeight="1" x14ac:dyDescent="0.2">
      <c r="A64" s="445" t="s">
        <v>667</v>
      </c>
      <c r="B64" s="433">
        <f>'RREO-Anexo 04'!C57</f>
        <v>104460677.39</v>
      </c>
      <c r="C64" s="221"/>
      <c r="D64" s="221"/>
      <c r="E64" s="221"/>
      <c r="F64" s="221"/>
    </row>
    <row r="65" spans="1:6" ht="11.25" customHeight="1" x14ac:dyDescent="0.2">
      <c r="A65" s="445" t="s">
        <v>642</v>
      </c>
      <c r="B65" s="433">
        <f>'RREO-Anexo 04'!D57</f>
        <v>104444605.29000001</v>
      </c>
      <c r="C65" s="221"/>
      <c r="D65" s="221"/>
      <c r="E65" s="221"/>
      <c r="F65" s="221"/>
    </row>
    <row r="66" spans="1:6" ht="11.25" customHeight="1" x14ac:dyDescent="0.2">
      <c r="A66" s="445" t="s">
        <v>930</v>
      </c>
      <c r="B66" s="433">
        <f>'RREO-Anexo 04'!E57</f>
        <v>78314339.000000015</v>
      </c>
      <c r="C66" s="221"/>
      <c r="D66" s="221"/>
      <c r="E66" s="221"/>
      <c r="F66" s="221"/>
    </row>
    <row r="67" spans="1:6" ht="11.25" customHeight="1" x14ac:dyDescent="0.2">
      <c r="A67" s="445" t="s">
        <v>643</v>
      </c>
      <c r="B67" s="433">
        <f>'RREO-Anexo 04'!D58-'RREO-Anexo 04'!F57</f>
        <v>31736503.690000013</v>
      </c>
      <c r="C67" s="221"/>
      <c r="D67" s="221"/>
      <c r="E67" s="221"/>
      <c r="F67" s="221"/>
    </row>
    <row r="68" spans="1:6" ht="11.25" customHeight="1" x14ac:dyDescent="0.2">
      <c r="A68" s="445" t="s">
        <v>931</v>
      </c>
      <c r="B68" s="433"/>
      <c r="C68" s="221"/>
      <c r="D68" s="221"/>
      <c r="E68" s="221"/>
      <c r="F68" s="221"/>
    </row>
    <row r="69" spans="1:6" ht="11.25" customHeight="1" x14ac:dyDescent="0.2">
      <c r="A69" s="445" t="s">
        <v>641</v>
      </c>
      <c r="B69" s="433">
        <f>'RREO-Anexo 04'!C129</f>
        <v>0</v>
      </c>
      <c r="C69" s="221"/>
      <c r="D69" s="221"/>
      <c r="E69" s="221"/>
      <c r="F69" s="221"/>
    </row>
    <row r="70" spans="1:6" ht="11.25" customHeight="1" x14ac:dyDescent="0.2">
      <c r="A70" s="445" t="s">
        <v>667</v>
      </c>
      <c r="B70" s="433">
        <f>'RREO-Anexo 04'!C144</f>
        <v>0</v>
      </c>
      <c r="C70" s="221"/>
      <c r="D70" s="221"/>
      <c r="E70" s="221"/>
      <c r="F70" s="221"/>
    </row>
    <row r="71" spans="1:6" ht="11.25" customHeight="1" x14ac:dyDescent="0.2">
      <c r="A71" s="445" t="s">
        <v>642</v>
      </c>
      <c r="B71" s="433">
        <f>'RREO-Anexo 04'!D144</f>
        <v>0</v>
      </c>
      <c r="C71" s="221"/>
      <c r="D71" s="221"/>
      <c r="E71" s="221"/>
      <c r="F71" s="221"/>
    </row>
    <row r="72" spans="1:6" ht="11.25" customHeight="1" x14ac:dyDescent="0.2">
      <c r="A72" s="445" t="s">
        <v>930</v>
      </c>
      <c r="B72" s="433">
        <f>'RREO-Anexo 04'!E144</f>
        <v>0</v>
      </c>
      <c r="C72" s="221"/>
      <c r="D72" s="221"/>
      <c r="E72" s="221"/>
      <c r="F72" s="221"/>
    </row>
    <row r="73" spans="1:6" ht="11.25" customHeight="1" x14ac:dyDescent="0.2">
      <c r="A73" s="447" t="s">
        <v>643</v>
      </c>
      <c r="B73" s="435">
        <f>'RREO-Anexo 04'!D145-'RREO-Anexo 04'!D144</f>
        <v>0</v>
      </c>
      <c r="C73" s="221"/>
      <c r="D73" s="221"/>
      <c r="E73" s="221"/>
      <c r="F73" s="221"/>
    </row>
    <row r="74" spans="1:6" ht="11.25" customHeight="1" x14ac:dyDescent="0.2">
      <c r="B74" s="448"/>
      <c r="C74" s="221"/>
      <c r="D74" s="221"/>
      <c r="E74" s="221"/>
      <c r="F74" s="221"/>
    </row>
    <row r="75" spans="1:6" ht="11.25" hidden="1" customHeight="1" x14ac:dyDescent="0.2">
      <c r="B75" s="448"/>
      <c r="C75" s="221"/>
      <c r="D75" s="221"/>
      <c r="E75" s="221"/>
      <c r="F75" s="221"/>
    </row>
    <row r="76" spans="1:6" ht="11.25" hidden="1" customHeight="1" x14ac:dyDescent="0.2">
      <c r="B76" s="448"/>
      <c r="C76" s="448"/>
      <c r="D76" s="448"/>
      <c r="E76" s="448"/>
      <c r="F76" s="221"/>
    </row>
    <row r="77" spans="1:6" ht="11.25" hidden="1" customHeight="1" x14ac:dyDescent="0.2">
      <c r="A77"/>
      <c r="B77" s="221"/>
      <c r="C77" s="221"/>
      <c r="D77" s="221"/>
      <c r="E77" s="221"/>
      <c r="F77" s="221"/>
    </row>
    <row r="78" spans="1:6" ht="11.25" customHeight="1" x14ac:dyDescent="0.2">
      <c r="A78" s="637"/>
      <c r="B78" s="661" t="s">
        <v>205</v>
      </c>
      <c r="C78" s="661" t="s">
        <v>206</v>
      </c>
      <c r="D78" s="661" t="s">
        <v>207</v>
      </c>
      <c r="E78" s="221"/>
      <c r="F78" s="221"/>
    </row>
    <row r="79" spans="1:6" ht="11.25" customHeight="1" x14ac:dyDescent="0.2">
      <c r="A79" s="639" t="s">
        <v>208</v>
      </c>
      <c r="B79" s="662" t="s">
        <v>209</v>
      </c>
      <c r="C79" s="662" t="s">
        <v>926</v>
      </c>
      <c r="D79" s="662"/>
      <c r="E79" s="221"/>
      <c r="F79" s="221"/>
    </row>
    <row r="80" spans="1:6" ht="11.25" customHeight="1" x14ac:dyDescent="0.2">
      <c r="A80" s="663"/>
      <c r="B80" s="662" t="s">
        <v>210</v>
      </c>
      <c r="C80" s="662"/>
      <c r="D80" s="662"/>
      <c r="E80" s="221"/>
      <c r="F80" s="221"/>
    </row>
    <row r="81" spans="1:6" ht="11.25" customHeight="1" x14ac:dyDescent="0.2">
      <c r="A81" s="663"/>
      <c r="B81" s="664" t="s">
        <v>73</v>
      </c>
      <c r="C81" s="664" t="s">
        <v>74</v>
      </c>
      <c r="D81" s="662" t="s">
        <v>75</v>
      </c>
      <c r="E81" s="221"/>
      <c r="F81" s="221"/>
    </row>
    <row r="82" spans="1:6" ht="11.25" customHeight="1" x14ac:dyDescent="0.2">
      <c r="A82" s="449" t="s">
        <v>987</v>
      </c>
      <c r="B82" s="426">
        <f>'RREO-Anexo 06'!B113</f>
        <v>-133319000</v>
      </c>
      <c r="C82" s="419">
        <f>'RREO-Anexo 06'!B104</f>
        <v>51365957.840000302</v>
      </c>
      <c r="D82" s="422">
        <f>IF(B82&gt;0,C82/B82,0)</f>
        <v>0</v>
      </c>
      <c r="E82" s="221"/>
      <c r="F82" s="221"/>
    </row>
    <row r="83" spans="1:6" ht="11.25" customHeight="1" x14ac:dyDescent="0.2">
      <c r="A83" s="441" t="s">
        <v>988</v>
      </c>
      <c r="B83" s="427">
        <f>'RREO-Anexo 06'!B167</f>
        <v>0</v>
      </c>
      <c r="C83" s="424">
        <f>'RREO-Anexo 06'!B158</f>
        <v>289166046.3900001</v>
      </c>
      <c r="D83" s="425">
        <f>IF(B83&gt;0,C83/B83,0)</f>
        <v>0</v>
      </c>
      <c r="E83" s="221"/>
      <c r="F83" s="221"/>
    </row>
    <row r="84" spans="1:6" ht="11.25" hidden="1" customHeight="1" x14ac:dyDescent="0.2">
      <c r="A84" s="450"/>
      <c r="B84" s="221"/>
      <c r="C84" s="221"/>
      <c r="D84" s="221"/>
      <c r="E84" s="221"/>
      <c r="F84" s="221"/>
    </row>
    <row r="85" spans="1:6" ht="11.25" hidden="1" customHeight="1" x14ac:dyDescent="0.2">
      <c r="B85" s="221"/>
      <c r="C85" s="221"/>
      <c r="D85" s="221"/>
      <c r="E85" s="221"/>
      <c r="F85" s="221"/>
    </row>
    <row r="86" spans="1:6" ht="11.25" hidden="1" customHeight="1" x14ac:dyDescent="0.2">
      <c r="B86" s="221"/>
      <c r="C86" s="221"/>
      <c r="D86" s="221"/>
      <c r="E86" s="221"/>
      <c r="F86" s="221"/>
    </row>
    <row r="87" spans="1:6" ht="11.25" hidden="1" customHeight="1" x14ac:dyDescent="0.2">
      <c r="B87" s="221"/>
      <c r="C87" s="221"/>
      <c r="D87" s="221"/>
      <c r="E87" s="221"/>
      <c r="F87" s="221"/>
    </row>
    <row r="88" spans="1:6" ht="11.25" hidden="1" customHeight="1" x14ac:dyDescent="0.2">
      <c r="B88" s="221"/>
      <c r="C88" s="221"/>
      <c r="D88" s="221"/>
      <c r="E88" s="221"/>
      <c r="F88" s="221"/>
    </row>
    <row r="89" spans="1:6" ht="11.25" customHeight="1" x14ac:dyDescent="0.2">
      <c r="A89"/>
      <c r="B89" s="221"/>
      <c r="C89" s="221"/>
      <c r="D89" s="221"/>
      <c r="E89" s="221"/>
      <c r="F89" s="221"/>
    </row>
    <row r="90" spans="1:6" ht="11.25" customHeight="1" x14ac:dyDescent="0.2">
      <c r="A90" s="870" t="s">
        <v>45</v>
      </c>
      <c r="B90" s="665" t="s">
        <v>211</v>
      </c>
      <c r="C90" s="661" t="s">
        <v>212</v>
      </c>
      <c r="D90" s="666" t="s">
        <v>480</v>
      </c>
      <c r="E90" s="661" t="s">
        <v>213</v>
      </c>
      <c r="F90" s="221"/>
    </row>
    <row r="91" spans="1:6" ht="11.25" customHeight="1" x14ac:dyDescent="0.2">
      <c r="A91" s="871"/>
      <c r="B91" s="667"/>
      <c r="C91" s="664" t="s">
        <v>926</v>
      </c>
      <c r="D91" s="668" t="s">
        <v>926</v>
      </c>
      <c r="E91" s="664" t="s">
        <v>5</v>
      </c>
      <c r="F91" s="221"/>
    </row>
    <row r="92" spans="1:6" ht="11.25" customHeight="1" x14ac:dyDescent="0.2">
      <c r="A92" s="432" t="s">
        <v>214</v>
      </c>
      <c r="B92" s="669">
        <f>SUM(B93:B94)</f>
        <v>132842650.41</v>
      </c>
      <c r="C92" s="669">
        <f>SUM(C93:C94)</f>
        <v>132.9</v>
      </c>
      <c r="D92" s="669">
        <f>SUM(D93:D94)</f>
        <v>132842517.51000001</v>
      </c>
      <c r="E92" s="669">
        <f>SUM(E93:E94)</f>
        <v>-8.9407024006504798E-9</v>
      </c>
      <c r="F92" s="221"/>
    </row>
    <row r="93" spans="1:6" ht="11.25" customHeight="1" x14ac:dyDescent="0.2">
      <c r="A93" s="432" t="s">
        <v>215</v>
      </c>
      <c r="B93" s="426">
        <f>'RREO-Anexo 07'!B23+'RREO-Anexo 07'!C23+'RREO-Anexo 07'!B40+'RREO-Anexo 07'!C40</f>
        <v>132722035.19</v>
      </c>
      <c r="C93" s="426">
        <f>'RREO-Anexo 07'!E23+'RREO-Anexo 07'!E40</f>
        <v>132.9</v>
      </c>
      <c r="D93" s="426">
        <f>'RREO-Anexo 07'!D23+'RREO-Anexo 07'!D40</f>
        <v>132721902.29000001</v>
      </c>
      <c r="E93" s="426">
        <f>'RREO-Anexo 07'!F23+'RREO-Anexo 07'!F40</f>
        <v>-8.9407024006504798E-9</v>
      </c>
      <c r="F93" s="221"/>
    </row>
    <row r="94" spans="1:6" ht="11.25" customHeight="1" x14ac:dyDescent="0.2">
      <c r="A94" s="432" t="s">
        <v>216</v>
      </c>
      <c r="B94" s="426">
        <f>'RREO-Anexo 07'!B24+'RREO-Anexo 07'!C24+'RREO-Anexo 07'!B41+'RREO-Anexo 07'!C41</f>
        <v>120615.22</v>
      </c>
      <c r="C94" s="426">
        <f>'RREO-Anexo 07'!E24+'RREO-Anexo 07'!E41</f>
        <v>0</v>
      </c>
      <c r="D94" s="426">
        <f>'RREO-Anexo 07'!D24+'RREO-Anexo 07'!D41</f>
        <v>120615.22</v>
      </c>
      <c r="E94" s="426">
        <f>'RREO-Anexo 07'!F24+'RREO-Anexo 07'!F41</f>
        <v>0</v>
      </c>
      <c r="F94" s="221"/>
    </row>
    <row r="95" spans="1:6" ht="11.25" customHeight="1" x14ac:dyDescent="0.2">
      <c r="A95" s="432" t="s">
        <v>217</v>
      </c>
      <c r="B95" s="426"/>
      <c r="C95" s="426"/>
      <c r="D95" s="426"/>
      <c r="E95" s="426"/>
      <c r="F95" s="221"/>
    </row>
    <row r="96" spans="1:6" ht="11.25" customHeight="1" x14ac:dyDescent="0.2">
      <c r="A96" s="432" t="s">
        <v>218</v>
      </c>
      <c r="B96" s="426"/>
      <c r="C96" s="426"/>
      <c r="D96" s="426"/>
      <c r="E96" s="426"/>
      <c r="F96" s="221"/>
    </row>
    <row r="97" spans="1:6" ht="11.25" customHeight="1" x14ac:dyDescent="0.2">
      <c r="A97" s="432" t="s">
        <v>535</v>
      </c>
      <c r="B97" s="426"/>
      <c r="C97" s="426"/>
      <c r="D97" s="426"/>
      <c r="E97" s="426"/>
      <c r="F97" s="221"/>
    </row>
    <row r="98" spans="1:6" ht="11.25" customHeight="1" x14ac:dyDescent="0.2">
      <c r="A98" s="432" t="s">
        <v>219</v>
      </c>
      <c r="B98" s="669">
        <f>SUM(B99:B100)</f>
        <v>138141078.20000002</v>
      </c>
      <c r="C98" s="669">
        <f>SUM(C99:C100)</f>
        <v>9947459.9299999997</v>
      </c>
      <c r="D98" s="669">
        <f>SUM(D99:D100)</f>
        <v>106283916.23</v>
      </c>
      <c r="E98" s="669">
        <f>SUM(E99:E100)</f>
        <v>21909702.039999992</v>
      </c>
      <c r="F98" s="221"/>
    </row>
    <row r="99" spans="1:6" ht="11.25" customHeight="1" x14ac:dyDescent="0.2">
      <c r="A99" s="432" t="s">
        <v>215</v>
      </c>
      <c r="B99" s="426">
        <f>'RREO-Anexo 07'!G23+'RREO-Anexo 07'!H23+'RREO-Anexo 07'!G40+'RREO-Anexo 07'!H40</f>
        <v>134415299.71000001</v>
      </c>
      <c r="C99" s="426">
        <f>'RREO-Anexo 07'!K23+'RREO-Anexo 07'!K40</f>
        <v>9318354.9299999997</v>
      </c>
      <c r="D99" s="426">
        <f>'RREO-Anexo 07'!J23+'RREO-Anexo 07'!J40</f>
        <v>104606577.46000001</v>
      </c>
      <c r="E99" s="426">
        <f>'RREO-Anexo 07'!L23+'RREO-Anexo 07'!L40</f>
        <v>20490367.319999993</v>
      </c>
      <c r="F99" s="221"/>
    </row>
    <row r="100" spans="1:6" ht="11.25" customHeight="1" x14ac:dyDescent="0.2">
      <c r="A100" s="432" t="s">
        <v>216</v>
      </c>
      <c r="B100" s="426">
        <f>'RREO-Anexo 07'!G24+'RREO-Anexo 07'!H24+'RREO-Anexo 07'!G41+'RREO-Anexo 07'!H41</f>
        <v>3725778.49</v>
      </c>
      <c r="C100" s="426">
        <f>'RREO-Anexo 07'!K24+'RREO-Anexo 07'!K41</f>
        <v>629105</v>
      </c>
      <c r="D100" s="426">
        <f>'RREO-Anexo 07'!J24+'RREO-Anexo 07'!J41</f>
        <v>1677338.77</v>
      </c>
      <c r="E100" s="426">
        <f>'RREO-Anexo 07'!L24+'RREO-Anexo 07'!L41</f>
        <v>1419334.7200000002</v>
      </c>
      <c r="F100" s="221"/>
    </row>
    <row r="101" spans="1:6" ht="11.25" customHeight="1" x14ac:dyDescent="0.2">
      <c r="A101" s="432" t="s">
        <v>217</v>
      </c>
      <c r="B101" s="426"/>
      <c r="C101" s="426"/>
      <c r="D101" s="426"/>
      <c r="E101" s="426"/>
      <c r="F101" s="221"/>
    </row>
    <row r="102" spans="1:6" ht="11.25" customHeight="1" x14ac:dyDescent="0.2">
      <c r="A102" s="432" t="s">
        <v>218</v>
      </c>
      <c r="B102" s="426"/>
      <c r="C102" s="426"/>
      <c r="D102" s="426"/>
      <c r="E102" s="426"/>
      <c r="F102" s="221"/>
    </row>
    <row r="103" spans="1:6" ht="12" customHeight="1" x14ac:dyDescent="0.2">
      <c r="A103" s="432" t="s">
        <v>535</v>
      </c>
      <c r="B103" s="426"/>
      <c r="C103" s="426"/>
      <c r="D103" s="426"/>
      <c r="E103" s="426"/>
      <c r="F103" s="221"/>
    </row>
    <row r="104" spans="1:6" ht="11.25" customHeight="1" x14ac:dyDescent="0.2">
      <c r="A104" s="451" t="s">
        <v>104</v>
      </c>
      <c r="B104" s="423">
        <f>B92+B98</f>
        <v>270983728.61000001</v>
      </c>
      <c r="C104" s="423">
        <f>C92+C98</f>
        <v>9947592.8300000001</v>
      </c>
      <c r="D104" s="423">
        <f>D92+D98</f>
        <v>239126433.74000001</v>
      </c>
      <c r="E104" s="423">
        <f>E92+E98</f>
        <v>21909702.039999984</v>
      </c>
      <c r="F104" s="221"/>
    </row>
    <row r="105" spans="1:6" ht="11.25" hidden="1" customHeight="1" x14ac:dyDescent="0.2">
      <c r="B105" s="221"/>
      <c r="C105" s="221"/>
      <c r="D105" s="221"/>
      <c r="E105" s="221"/>
      <c r="F105" s="221"/>
    </row>
    <row r="106" spans="1:6" ht="11.25" hidden="1" customHeight="1" x14ac:dyDescent="0.2">
      <c r="B106" s="221"/>
      <c r="C106" s="221"/>
      <c r="D106" s="221"/>
      <c r="E106" s="221"/>
      <c r="F106" s="221"/>
    </row>
    <row r="107" spans="1:6" ht="11.25" hidden="1" customHeight="1" x14ac:dyDescent="0.2">
      <c r="B107" s="221"/>
      <c r="C107" s="221"/>
      <c r="D107" s="221"/>
      <c r="E107" s="221"/>
      <c r="F107" s="221"/>
    </row>
    <row r="108" spans="1:6" ht="11.25" hidden="1" customHeight="1" x14ac:dyDescent="0.2">
      <c r="B108" s="221"/>
      <c r="C108" s="221"/>
      <c r="D108" s="221"/>
      <c r="E108" s="221"/>
      <c r="F108" s="221"/>
    </row>
    <row r="109" spans="1:6" ht="11.25" hidden="1" customHeight="1" x14ac:dyDescent="0.2">
      <c r="B109" s="221"/>
      <c r="C109" s="221"/>
      <c r="D109" s="221"/>
      <c r="E109" s="221"/>
      <c r="F109" s="221"/>
    </row>
    <row r="110" spans="1:6" ht="11.25" customHeight="1" x14ac:dyDescent="0.2">
      <c r="B110" s="221"/>
      <c r="C110" s="221"/>
      <c r="D110" s="221"/>
      <c r="E110" s="221"/>
      <c r="F110" s="221"/>
    </row>
    <row r="111" spans="1:6" ht="11.25" customHeight="1" x14ac:dyDescent="0.2">
      <c r="A111" s="613"/>
      <c r="B111" s="666" t="s">
        <v>220</v>
      </c>
      <c r="C111" s="670" t="s">
        <v>221</v>
      </c>
      <c r="D111" s="671"/>
      <c r="E111" s="221"/>
      <c r="F111" s="221"/>
    </row>
    <row r="112" spans="1:6" ht="11.25" customHeight="1" x14ac:dyDescent="0.2">
      <c r="A112" s="614" t="s">
        <v>47</v>
      </c>
      <c r="B112" s="672" t="s">
        <v>72</v>
      </c>
      <c r="C112" s="666" t="s">
        <v>222</v>
      </c>
      <c r="D112" s="661" t="s">
        <v>632</v>
      </c>
      <c r="E112" s="221"/>
      <c r="F112" s="221"/>
    </row>
    <row r="113" spans="1:7" ht="11.25" customHeight="1" x14ac:dyDescent="0.2">
      <c r="A113" s="642"/>
      <c r="B113" s="664"/>
      <c r="C113" s="668" t="s">
        <v>262</v>
      </c>
      <c r="D113" s="664" t="s">
        <v>926</v>
      </c>
      <c r="E113" s="221"/>
      <c r="F113" s="221"/>
      <c r="G113"/>
    </row>
    <row r="114" spans="1:7" ht="11.25" customHeight="1" x14ac:dyDescent="0.2">
      <c r="A114" s="401" t="s">
        <v>46</v>
      </c>
      <c r="B114" s="422">
        <f>'RREO-Anexo 08'!B160</f>
        <v>210138450.38</v>
      </c>
      <c r="C114" s="419">
        <v>25</v>
      </c>
      <c r="D114" s="422">
        <f>'RREO-Anexo 08'!D160</f>
        <v>28.927201000139025</v>
      </c>
      <c r="E114" s="221"/>
      <c r="F114" s="221"/>
      <c r="G114"/>
    </row>
    <row r="115" spans="1:7" ht="11.25" customHeight="1" x14ac:dyDescent="0.2">
      <c r="A115" s="455" t="s">
        <v>898</v>
      </c>
      <c r="B115" s="421">
        <f>'RREO-Anexo 08'!B109</f>
        <v>81407633.659999996</v>
      </c>
      <c r="C115" s="419">
        <v>70</v>
      </c>
      <c r="D115" s="421">
        <f>'RREO-Anexo 08'!E109</f>
        <v>87.542845732713431</v>
      </c>
      <c r="E115" s="221"/>
      <c r="F115" s="221"/>
      <c r="G115"/>
    </row>
    <row r="116" spans="1:7" ht="11.25" customHeight="1" x14ac:dyDescent="0.2">
      <c r="A116" s="456" t="s">
        <v>899</v>
      </c>
      <c r="B116" s="421">
        <f>'RREO-Anexo 08'!B110</f>
        <v>0</v>
      </c>
      <c r="C116" s="419">
        <v>50</v>
      </c>
      <c r="D116" s="421">
        <f>'RREO-Anexo 08'!E110</f>
        <v>0</v>
      </c>
      <c r="E116" s="221"/>
      <c r="F116" s="221"/>
      <c r="G116"/>
    </row>
    <row r="117" spans="1:7" ht="11.25" customHeight="1" x14ac:dyDescent="0.2">
      <c r="A117" s="457" t="s">
        <v>900</v>
      </c>
      <c r="B117" s="425">
        <f>'RREO-Anexo 08'!B111</f>
        <v>0</v>
      </c>
      <c r="C117" s="424">
        <v>15</v>
      </c>
      <c r="D117" s="425">
        <f>'RREO-Anexo 08'!E111</f>
        <v>0</v>
      </c>
      <c r="E117" s="221"/>
      <c r="F117" s="221"/>
      <c r="G117"/>
    </row>
    <row r="118" spans="1:7" ht="11.25" hidden="1" customHeight="1" x14ac:dyDescent="0.2">
      <c r="B118" s="221"/>
      <c r="C118" s="452"/>
      <c r="D118" s="221"/>
      <c r="E118" s="221"/>
      <c r="F118" s="221"/>
      <c r="G118"/>
    </row>
    <row r="119" spans="1:7" ht="11.25" hidden="1" customHeight="1" x14ac:dyDescent="0.2">
      <c r="B119" s="221"/>
      <c r="C119" s="452"/>
      <c r="D119" s="221"/>
      <c r="E119" s="221"/>
      <c r="F119" s="221"/>
      <c r="G119"/>
    </row>
    <row r="120" spans="1:7" ht="11.25" hidden="1" customHeight="1" x14ac:dyDescent="0.2">
      <c r="B120" s="221"/>
      <c r="C120" s="452"/>
      <c r="D120" s="221"/>
      <c r="E120" s="221"/>
      <c r="F120" s="221"/>
      <c r="G120"/>
    </row>
    <row r="121" spans="1:7" ht="11.25" hidden="1" customHeight="1" x14ac:dyDescent="0.2">
      <c r="B121" s="221"/>
      <c r="C121" s="452"/>
      <c r="D121" s="221"/>
      <c r="E121" s="221"/>
      <c r="F121" s="221"/>
      <c r="G121"/>
    </row>
    <row r="122" spans="1:7" ht="11.25" hidden="1" customHeight="1" x14ac:dyDescent="0.2">
      <c r="B122" s="221"/>
      <c r="C122" s="452"/>
      <c r="D122" s="221"/>
      <c r="E122" s="221"/>
      <c r="F122" s="221"/>
      <c r="G122"/>
    </row>
    <row r="123" spans="1:7" s="340" customFormat="1" ht="21.75" hidden="1" customHeight="1" x14ac:dyDescent="0.2">
      <c r="A123" s="1"/>
      <c r="B123" s="221"/>
      <c r="C123" s="452"/>
      <c r="D123" s="221"/>
      <c r="E123" s="221"/>
      <c r="F123" s="221"/>
      <c r="G123"/>
    </row>
    <row r="124" spans="1:7" ht="11.25" customHeight="1" x14ac:dyDescent="0.2">
      <c r="B124" s="221"/>
      <c r="C124" s="452"/>
      <c r="D124" s="221"/>
      <c r="E124" s="221"/>
      <c r="F124" s="221"/>
      <c r="G124"/>
    </row>
    <row r="125" spans="1:7" ht="27" customHeight="1" x14ac:dyDescent="0.2">
      <c r="A125" s="673" t="s">
        <v>263</v>
      </c>
      <c r="B125" s="629" t="s">
        <v>264</v>
      </c>
      <c r="C125" s="674" t="s">
        <v>293</v>
      </c>
      <c r="D125" s="429"/>
      <c r="E125" s="429"/>
      <c r="F125" s="429"/>
      <c r="G125" s="340"/>
    </row>
    <row r="126" spans="1:7" ht="11.25" customHeight="1" x14ac:dyDescent="0.2">
      <c r="A126" s="449" t="s">
        <v>266</v>
      </c>
      <c r="B126" s="420">
        <f>'RREO-Anexo 09'!C20</f>
        <v>0</v>
      </c>
      <c r="C126" s="422">
        <f>'RREO-Anexo 09'!D20</f>
        <v>0</v>
      </c>
      <c r="D126" s="221"/>
      <c r="E126" s="221"/>
      <c r="F126" s="221"/>
      <c r="G126"/>
    </row>
    <row r="127" spans="1:7" ht="11.25" customHeight="1" x14ac:dyDescent="0.2">
      <c r="A127" s="441" t="s">
        <v>267</v>
      </c>
      <c r="B127" s="424">
        <f>'RREO-Anexo 09'!C35</f>
        <v>0</v>
      </c>
      <c r="C127" s="425">
        <f>'RREO-Anexo 09'!D35</f>
        <v>0</v>
      </c>
      <c r="D127" s="221"/>
      <c r="E127" s="221"/>
      <c r="F127" s="221"/>
      <c r="G127"/>
    </row>
    <row r="128" spans="1:7" ht="11.25" hidden="1" customHeight="1" x14ac:dyDescent="0.2">
      <c r="B128" s="221"/>
      <c r="C128" s="221"/>
      <c r="D128" s="221"/>
      <c r="E128" s="221"/>
      <c r="F128" s="221"/>
    </row>
    <row r="129" spans="1:7" ht="11.25" hidden="1" customHeight="1" x14ac:dyDescent="0.2">
      <c r="B129" s="221"/>
      <c r="C129" s="221"/>
      <c r="D129" s="221"/>
      <c r="E129" s="221"/>
      <c r="F129" s="221"/>
    </row>
    <row r="130" spans="1:7" ht="11.25" hidden="1" customHeight="1" x14ac:dyDescent="0.2">
      <c r="B130" s="221"/>
      <c r="C130" s="221"/>
      <c r="D130" s="221"/>
      <c r="E130" s="221"/>
      <c r="F130" s="221"/>
    </row>
    <row r="131" spans="1:7" ht="11.25" hidden="1" customHeight="1" x14ac:dyDescent="0.2">
      <c r="B131" s="221"/>
      <c r="C131" s="221"/>
      <c r="D131" s="221"/>
      <c r="E131" s="221"/>
      <c r="F131" s="221"/>
    </row>
    <row r="132" spans="1:7" ht="11.25" hidden="1" customHeight="1" x14ac:dyDescent="0.2">
      <c r="B132" s="221"/>
      <c r="C132" s="221"/>
      <c r="D132" s="221"/>
      <c r="E132" s="221"/>
      <c r="F132" s="221"/>
    </row>
    <row r="133" spans="1:7" s="340" customFormat="1" ht="21.75" hidden="1" customHeight="1" x14ac:dyDescent="0.2">
      <c r="A133" s="1"/>
      <c r="B133" s="221"/>
      <c r="C133" s="221"/>
      <c r="D133" s="221"/>
      <c r="E133" s="221"/>
      <c r="F133" s="221"/>
      <c r="G133" s="1"/>
    </row>
    <row r="134" spans="1:7" ht="11.25" customHeight="1" x14ac:dyDescent="0.2">
      <c r="B134" s="221"/>
      <c r="C134" s="221"/>
      <c r="D134" s="221"/>
      <c r="E134" s="221"/>
      <c r="F134" s="221"/>
    </row>
    <row r="135" spans="1:7" ht="11.25" customHeight="1" x14ac:dyDescent="0.2">
      <c r="A135" s="659" t="s">
        <v>268</v>
      </c>
      <c r="B135" s="674" t="s">
        <v>269</v>
      </c>
      <c r="C135" s="674" t="s">
        <v>270</v>
      </c>
      <c r="D135" s="674" t="s">
        <v>271</v>
      </c>
      <c r="E135" s="674" t="s">
        <v>272</v>
      </c>
      <c r="F135" s="429"/>
      <c r="G135" s="340"/>
    </row>
    <row r="136" spans="1:7" ht="11.25" customHeight="1" x14ac:dyDescent="0.2">
      <c r="A136" s="401" t="s">
        <v>671</v>
      </c>
      <c r="B136" s="422"/>
      <c r="C136" s="422"/>
      <c r="D136" s="422"/>
      <c r="E136" s="422"/>
      <c r="F136" s="221"/>
      <c r="G136"/>
    </row>
    <row r="137" spans="1:7" ht="11.25" customHeight="1" x14ac:dyDescent="0.2">
      <c r="A137" s="401" t="s">
        <v>669</v>
      </c>
      <c r="B137" s="421">
        <f>'RREO-Anexo 10 - RPPS'!B21</f>
        <v>0</v>
      </c>
      <c r="C137" s="421">
        <f>'RREO-Anexo 10 - RPPS'!B30</f>
        <v>0</v>
      </c>
      <c r="D137" s="421">
        <f>'RREO-Anexo 10 - RPPS'!B40</f>
        <v>0</v>
      </c>
      <c r="E137" s="421">
        <f>'RREO-Anexo 10 - RPPS'!B55</f>
        <v>0</v>
      </c>
      <c r="F137" s="221"/>
      <c r="G137"/>
    </row>
    <row r="138" spans="1:7" ht="11.25" customHeight="1" x14ac:dyDescent="0.2">
      <c r="A138" s="401" t="s">
        <v>670</v>
      </c>
      <c r="B138" s="421">
        <f>'RREO-Anexo 10 - RPPS'!C21</f>
        <v>0</v>
      </c>
      <c r="C138" s="421">
        <f>'RREO-Anexo 10 - RPPS'!C30</f>
        <v>0</v>
      </c>
      <c r="D138" s="421">
        <f>'RREO-Anexo 10 - RPPS'!C40</f>
        <v>0</v>
      </c>
      <c r="E138" s="421">
        <f>'RREO-Anexo 10 - RPPS'!C55</f>
        <v>0</v>
      </c>
      <c r="F138" s="221"/>
      <c r="G138"/>
    </row>
    <row r="139" spans="1:7" ht="11.25" customHeight="1" x14ac:dyDescent="0.2">
      <c r="A139" s="401" t="s">
        <v>643</v>
      </c>
      <c r="B139" s="421">
        <f>'RREO-Anexo 10 - RPPS'!D21</f>
        <v>0</v>
      </c>
      <c r="C139" s="421">
        <f>'RREO-Anexo 10 - RPPS'!D30</f>
        <v>0</v>
      </c>
      <c r="D139" s="421">
        <f>'RREO-Anexo 10 - RPPS'!D40</f>
        <v>0</v>
      </c>
      <c r="E139" s="421">
        <f>'RREO-Anexo 10 - RPPS'!D55</f>
        <v>0</v>
      </c>
      <c r="F139" s="221"/>
      <c r="G139"/>
    </row>
    <row r="140" spans="1:7" ht="11.25" customHeight="1" x14ac:dyDescent="0.2">
      <c r="A140" s="401" t="s">
        <v>672</v>
      </c>
      <c r="B140" s="421"/>
      <c r="C140" s="421"/>
      <c r="D140" s="421"/>
      <c r="E140" s="421"/>
      <c r="F140" s="221"/>
      <c r="G140"/>
    </row>
    <row r="141" spans="1:7" ht="11.25" customHeight="1" x14ac:dyDescent="0.2">
      <c r="A141" s="401" t="s">
        <v>669</v>
      </c>
      <c r="B141" s="421">
        <f>'RREO-Anexo 10 - RPPS'!B112</f>
        <v>0</v>
      </c>
      <c r="C141" s="421">
        <f>'RREO-Anexo 10 - RPPS'!B121</f>
        <v>0</v>
      </c>
      <c r="D141" s="421">
        <f>'RREO-Anexo 10 - RPPS'!B131</f>
        <v>0</v>
      </c>
      <c r="E141" s="421">
        <f>'RREO-Anexo 10 - RPPS'!B146</f>
        <v>0</v>
      </c>
      <c r="F141" s="221"/>
      <c r="G141"/>
    </row>
    <row r="142" spans="1:7" ht="11.25" customHeight="1" x14ac:dyDescent="0.2">
      <c r="A142" s="401" t="s">
        <v>670</v>
      </c>
      <c r="B142" s="421">
        <f>'RREO-Anexo 10 - RPPS'!C112</f>
        <v>0</v>
      </c>
      <c r="C142" s="421">
        <f>'RREO-Anexo 10 - RPPS'!C121</f>
        <v>0</v>
      </c>
      <c r="D142" s="421">
        <f>'RREO-Anexo 10 - RPPS'!C131</f>
        <v>0</v>
      </c>
      <c r="E142" s="421">
        <f>'RREO-Anexo 10 - RPPS'!C146</f>
        <v>0</v>
      </c>
      <c r="F142" s="221"/>
      <c r="G142"/>
    </row>
    <row r="143" spans="1:7" ht="11.25" customHeight="1" x14ac:dyDescent="0.2">
      <c r="A143" s="441" t="s">
        <v>643</v>
      </c>
      <c r="B143" s="425">
        <f>'RREO-Anexo 10 - RPPS'!D112</f>
        <v>0</v>
      </c>
      <c r="C143" s="425">
        <f>'RREO-Anexo 10 - RPPS'!D121</f>
        <v>0</v>
      </c>
      <c r="D143" s="425">
        <f>'RREO-Anexo 10 - RPPS'!D131</f>
        <v>0</v>
      </c>
      <c r="E143" s="425">
        <f>'RREO-Anexo 10 - RPPS'!D146</f>
        <v>0</v>
      </c>
      <c r="F143" s="221"/>
      <c r="G143"/>
    </row>
    <row r="144" spans="1:7" ht="11.25" hidden="1" customHeight="1" x14ac:dyDescent="0.2">
      <c r="B144" s="221"/>
      <c r="C144" s="221"/>
      <c r="D144" s="221"/>
      <c r="E144" s="221"/>
      <c r="F144" s="221"/>
      <c r="G144"/>
    </row>
    <row r="145" spans="1:6" ht="11.25" hidden="1" customHeight="1" x14ac:dyDescent="0.2">
      <c r="B145" s="221"/>
      <c r="C145" s="221"/>
      <c r="D145" s="221"/>
      <c r="E145" s="221"/>
      <c r="F145" s="221"/>
    </row>
    <row r="146" spans="1:6" ht="11.25" hidden="1" customHeight="1" x14ac:dyDescent="0.2">
      <c r="B146" s="221"/>
      <c r="C146" s="221"/>
      <c r="D146" s="221"/>
      <c r="E146" s="221"/>
      <c r="F146" s="221"/>
    </row>
    <row r="147" spans="1:6" ht="11.25" hidden="1" customHeight="1" x14ac:dyDescent="0.2">
      <c r="B147" s="221"/>
      <c r="C147" s="221"/>
      <c r="D147" s="221"/>
      <c r="E147" s="221"/>
      <c r="F147" s="221"/>
    </row>
    <row r="148" spans="1:6" ht="11.25" hidden="1" customHeight="1" x14ac:dyDescent="0.2">
      <c r="B148" s="221"/>
      <c r="C148" s="221"/>
      <c r="D148" s="221"/>
      <c r="E148" s="221"/>
      <c r="F148" s="221"/>
    </row>
    <row r="149" spans="1:6" s="340" customFormat="1" ht="21" hidden="1" customHeight="1" x14ac:dyDescent="0.2">
      <c r="A149" s="1"/>
      <c r="B149" s="221"/>
      <c r="C149" s="221"/>
      <c r="D149" s="221"/>
      <c r="E149" s="221"/>
      <c r="F149" s="221"/>
    </row>
    <row r="150" spans="1:6" ht="11.25" customHeight="1" x14ac:dyDescent="0.2">
      <c r="B150" s="221"/>
      <c r="C150" s="221"/>
      <c r="D150" s="221"/>
      <c r="E150" s="221"/>
      <c r="F150" s="221"/>
    </row>
    <row r="151" spans="1:6" ht="21" customHeight="1" x14ac:dyDescent="0.2">
      <c r="A151" s="659" t="s">
        <v>273</v>
      </c>
      <c r="B151" s="629" t="s">
        <v>264</v>
      </c>
      <c r="C151" s="674" t="s">
        <v>265</v>
      </c>
      <c r="D151" s="429"/>
      <c r="E151" s="429"/>
      <c r="F151" s="429"/>
    </row>
    <row r="152" spans="1:6" ht="11.25" customHeight="1" x14ac:dyDescent="0.2">
      <c r="A152" s="401" t="s">
        <v>274</v>
      </c>
      <c r="B152" s="420">
        <f>'RREO-Anexo 11'!C20</f>
        <v>0</v>
      </c>
      <c r="C152" s="422">
        <f>'RREO-Anexo 11'!D20</f>
        <v>0</v>
      </c>
      <c r="D152" s="221"/>
      <c r="E152" s="221"/>
      <c r="F152" s="221"/>
    </row>
    <row r="153" spans="1:6" ht="11.25" customHeight="1" x14ac:dyDescent="0.2">
      <c r="A153" s="441" t="s">
        <v>275</v>
      </c>
      <c r="B153" s="424">
        <f>'RREO-Anexo 11'!C33</f>
        <v>0</v>
      </c>
      <c r="C153" s="425">
        <f>'RREO-Anexo 11'!H33</f>
        <v>0</v>
      </c>
      <c r="D153" s="221"/>
      <c r="E153" s="221"/>
      <c r="F153" s="221"/>
    </row>
    <row r="154" spans="1:6" ht="11.25" hidden="1" customHeight="1" x14ac:dyDescent="0.2">
      <c r="B154" s="221"/>
      <c r="C154" s="221"/>
      <c r="D154" s="221"/>
      <c r="E154" s="221"/>
      <c r="F154" s="221"/>
    </row>
    <row r="155" spans="1:6" ht="11.25" hidden="1" customHeight="1" x14ac:dyDescent="0.2">
      <c r="B155" s="221"/>
      <c r="C155" s="221"/>
      <c r="D155" s="221"/>
      <c r="E155" s="221"/>
      <c r="F155" s="221"/>
    </row>
    <row r="156" spans="1:6" ht="11.25" hidden="1" customHeight="1" x14ac:dyDescent="0.2">
      <c r="B156" s="221"/>
      <c r="C156" s="221"/>
      <c r="D156" s="221"/>
      <c r="E156" s="221"/>
      <c r="F156" s="221"/>
    </row>
    <row r="157" spans="1:6" ht="11.25" hidden="1" customHeight="1" x14ac:dyDescent="0.2">
      <c r="B157" s="221"/>
      <c r="C157" s="221"/>
      <c r="D157" s="221"/>
      <c r="E157" s="221"/>
      <c r="F157" s="221"/>
    </row>
    <row r="158" spans="1:6" ht="11.25" hidden="1" customHeight="1" x14ac:dyDescent="0.2">
      <c r="B158" s="221"/>
      <c r="C158" s="221"/>
      <c r="D158" s="221"/>
      <c r="E158" s="221"/>
      <c r="F158" s="221"/>
    </row>
    <row r="159" spans="1:6" ht="11.25" customHeight="1" x14ac:dyDescent="0.2">
      <c r="B159" s="221"/>
      <c r="C159" s="221"/>
      <c r="D159" s="221"/>
      <c r="E159" s="221"/>
      <c r="F159" s="221"/>
    </row>
    <row r="160" spans="1:6" ht="11.25" customHeight="1" x14ac:dyDescent="0.2">
      <c r="A160" s="613"/>
      <c r="B160" s="675" t="s">
        <v>276</v>
      </c>
      <c r="C160" s="670" t="s">
        <v>277</v>
      </c>
      <c r="D160" s="676"/>
      <c r="E160" s="221"/>
      <c r="F160" s="221"/>
    </row>
    <row r="161" spans="1:21" ht="11.25" customHeight="1" x14ac:dyDescent="0.2">
      <c r="A161" s="614" t="s">
        <v>182</v>
      </c>
      <c r="B161" s="305" t="s">
        <v>72</v>
      </c>
      <c r="C161" s="666" t="s">
        <v>222</v>
      </c>
      <c r="D161" s="661" t="s">
        <v>632</v>
      </c>
      <c r="E161" s="221"/>
      <c r="F161" s="22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 ht="11.25" customHeight="1" x14ac:dyDescent="0.2">
      <c r="A162" s="642"/>
      <c r="B162" s="677"/>
      <c r="C162" s="664" t="s">
        <v>262</v>
      </c>
      <c r="D162" s="664" t="s">
        <v>932</v>
      </c>
      <c r="E162" s="221"/>
      <c r="F162" s="221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 ht="11.25" customHeight="1" x14ac:dyDescent="0.2">
      <c r="A163" s="451" t="s">
        <v>437</v>
      </c>
      <c r="B163" s="453">
        <f>'RREO-Anexo 12'!B75</f>
        <v>268923341.33999997</v>
      </c>
      <c r="C163" s="423">
        <v>15</v>
      </c>
      <c r="D163" s="423">
        <f>'RREO-Anexo 12'!B80</f>
        <v>31.993590517786892</v>
      </c>
      <c r="E163" s="221"/>
      <c r="F163" s="221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 ht="11.25" hidden="1" customHeight="1" x14ac:dyDescent="0.2">
      <c r="B164" s="221"/>
      <c r="C164" s="221"/>
      <c r="D164" s="221"/>
      <c r="E164" s="221"/>
      <c r="F164" s="221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 ht="11.25" hidden="1" customHeight="1" x14ac:dyDescent="0.2">
      <c r="B165" s="221"/>
      <c r="C165" s="221"/>
      <c r="D165" s="221"/>
      <c r="E165" s="221"/>
      <c r="F165" s="221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 ht="11.25" hidden="1" customHeight="1" x14ac:dyDescent="0.2">
      <c r="B166" s="221"/>
      <c r="C166" s="221"/>
      <c r="D166" s="221"/>
      <c r="E166" s="221"/>
      <c r="F166" s="221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 ht="11.25" hidden="1" customHeight="1" x14ac:dyDescent="0.2">
      <c r="B167" s="221"/>
      <c r="C167" s="221"/>
      <c r="D167" s="221"/>
      <c r="E167" s="221"/>
      <c r="F167" s="221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 ht="11.25" hidden="1" customHeight="1" x14ac:dyDescent="0.2">
      <c r="B168" s="221"/>
      <c r="C168" s="221"/>
      <c r="D168" s="221"/>
      <c r="E168" s="221"/>
      <c r="F168" s="221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 s="340" customFormat="1" ht="21.75" hidden="1" customHeight="1" x14ac:dyDescent="0.2">
      <c r="A169" s="1"/>
      <c r="B169" s="221"/>
      <c r="C169" s="221"/>
      <c r="D169" s="221"/>
      <c r="E169" s="221"/>
      <c r="F169" s="221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 ht="11.25" customHeight="1" x14ac:dyDescent="0.2">
      <c r="B170" s="221"/>
      <c r="C170" s="221"/>
      <c r="D170" s="221"/>
      <c r="E170" s="221"/>
      <c r="F170" s="221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 ht="21" x14ac:dyDescent="0.2">
      <c r="A171" s="678" t="s">
        <v>49</v>
      </c>
      <c r="B171" s="674" t="s">
        <v>48</v>
      </c>
      <c r="C171" s="429"/>
      <c r="D171" s="429"/>
      <c r="E171" s="429"/>
      <c r="F171" s="429"/>
      <c r="G171" s="340"/>
      <c r="H171" s="340"/>
      <c r="I171" s="340"/>
      <c r="J171" s="340"/>
      <c r="K171" s="340"/>
      <c r="L171" s="340"/>
      <c r="M171" s="340"/>
      <c r="N171" s="340"/>
      <c r="O171" s="340"/>
      <c r="P171" s="340"/>
      <c r="Q171" s="340"/>
      <c r="R171" s="340"/>
      <c r="S171" s="340"/>
      <c r="T171" s="340"/>
      <c r="U171" s="340"/>
    </row>
    <row r="172" spans="1:21" ht="11.25" customHeight="1" x14ac:dyDescent="0.2">
      <c r="A172" s="454" t="s">
        <v>668</v>
      </c>
      <c r="B172" s="423">
        <f>'RREO-Anexo 13'!C71</f>
        <v>0</v>
      </c>
      <c r="C172" s="221"/>
      <c r="D172" s="221"/>
      <c r="E172" s="221"/>
      <c r="F172" s="221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 ht="11.25" customHeight="1" x14ac:dyDescent="0.2">
      <c r="A173" s="689" t="s">
        <v>1177</v>
      </c>
      <c r="B173" s="724"/>
      <c r="C173" s="724"/>
      <c r="D173" s="724"/>
      <c r="E173" s="724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139"/>
      <c r="R173" s="139"/>
      <c r="S173" s="139"/>
      <c r="T173" s="139"/>
      <c r="U173" s="139"/>
    </row>
    <row r="174" spans="1:21" ht="11.25" customHeight="1" x14ac:dyDescent="0.2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6" spans="1:21" ht="11.25" customHeight="1" x14ac:dyDescent="0.2">
      <c r="A176" s="307"/>
      <c r="B176" s="220"/>
      <c r="C176" s="220"/>
    </row>
    <row r="177" spans="1:5" ht="11.25" customHeight="1" x14ac:dyDescent="0.2">
      <c r="A177" s="307"/>
      <c r="B177" s="220"/>
      <c r="C177" s="220"/>
      <c r="D177" s="415"/>
      <c r="E177" s="415"/>
    </row>
    <row r="178" spans="1:5" ht="11.25" customHeight="1" x14ac:dyDescent="0.2">
      <c r="A178" s="307" t="s">
        <v>1161</v>
      </c>
      <c r="B178" s="690" t="s">
        <v>1162</v>
      </c>
      <c r="C178" s="690"/>
      <c r="D178" s="480" t="s">
        <v>1164</v>
      </c>
      <c r="E178"/>
    </row>
    <row r="179" spans="1:5" ht="11.25" customHeight="1" x14ac:dyDescent="0.2">
      <c r="A179" s="307" t="s">
        <v>943</v>
      </c>
      <c r="B179" s="690" t="s">
        <v>1163</v>
      </c>
      <c r="C179" s="690"/>
      <c r="D179" s="689" t="s">
        <v>1165</v>
      </c>
      <c r="E179" s="689"/>
    </row>
    <row r="180" spans="1:5" ht="11.25" customHeight="1" x14ac:dyDescent="0.2">
      <c r="A180" s="307"/>
      <c r="B180" s="690"/>
      <c r="C180" s="690"/>
      <c r="D180" s="691"/>
      <c r="E180" s="691"/>
    </row>
  </sheetData>
  <mergeCells count="10">
    <mergeCell ref="A11:E11"/>
    <mergeCell ref="B178:C178"/>
    <mergeCell ref="A90:A91"/>
    <mergeCell ref="B179:C179"/>
    <mergeCell ref="B180:C180"/>
    <mergeCell ref="D180:E180"/>
    <mergeCell ref="D179:E179"/>
    <mergeCell ref="A173:E173"/>
    <mergeCell ref="A13:E13"/>
    <mergeCell ref="A14:E14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13</vt:i4>
      </vt:variant>
    </vt:vector>
  </HeadingPairs>
  <TitlesOfParts>
    <vt:vector size="26" baseType="lpstr">
      <vt:lpstr>RREO-Anexo 01</vt:lpstr>
      <vt:lpstr>RREO-Anexo 02</vt:lpstr>
      <vt:lpstr>RREO-Anexo 03</vt:lpstr>
      <vt:lpstr>RREO-Anexo 04</vt:lpstr>
      <vt:lpstr>RREO-Anexo 06</vt:lpstr>
      <vt:lpstr>RREO-Anexo 07</vt:lpstr>
      <vt:lpstr>RREO-Anexo 08</vt:lpstr>
      <vt:lpstr>RREO-Anexo 09</vt:lpstr>
      <vt:lpstr>RREO-Anexo 10 - RPPS</vt:lpstr>
      <vt:lpstr>RREO-Anexo 11</vt:lpstr>
      <vt:lpstr>RREO-Anexo 12</vt:lpstr>
      <vt:lpstr>RREO-Anexo 13</vt:lpstr>
      <vt:lpstr>RREO-Anexo 14</vt:lpstr>
      <vt:lpstr>'RREO-Anexo 01'!Area_de_impressao</vt:lpstr>
      <vt:lpstr>'RREO-Anexo 02'!Area_de_impressao</vt:lpstr>
      <vt:lpstr>'RREO-Anexo 03'!Area_de_impressao</vt:lpstr>
      <vt:lpstr>'RREO-Anexo 04'!Area_de_impressao</vt:lpstr>
      <vt:lpstr>'RREO-Anexo 06'!Area_de_impressao</vt:lpstr>
      <vt:lpstr>'RREO-Anexo 07'!Area_de_impressao</vt:lpstr>
      <vt:lpstr>'RREO-Anexo 08'!Area_de_impressao</vt:lpstr>
      <vt:lpstr>'RREO-Anexo 09'!Area_de_impressao</vt:lpstr>
      <vt:lpstr>'RREO-Anexo 10 - RPPS'!Area_de_impressao</vt:lpstr>
      <vt:lpstr>'RREO-Anexo 11'!Area_de_impressao</vt:lpstr>
      <vt:lpstr>'RREO-Anexo 12'!Area_de_impressao</vt:lpstr>
      <vt:lpstr>'RREO-Anexo 13'!Area_de_impressao</vt:lpstr>
      <vt:lpstr>'RREO-Anexo 14'!Area_de_impressao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Felipe Rocha Paião</cp:lastModifiedBy>
  <cp:lastPrinted>2026-07-28T11:59:17Z</cp:lastPrinted>
  <dcterms:created xsi:type="dcterms:W3CDTF">2004-08-09T19:29:24Z</dcterms:created>
  <dcterms:modified xsi:type="dcterms:W3CDTF">2026-07-28T12:05:55Z</dcterms:modified>
</cp:coreProperties>
</file>