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012 - LRF - Demonstrativo da Educação – (Bimestre)\"/>
    </mc:Choice>
  </mc:AlternateContent>
  <xr:revisionPtr revIDLastSave="0" documentId="13_ncr:1_{6231F452-F26E-4561-9927-80E9D83969C3}" xr6:coauthVersionLast="47" xr6:coauthVersionMax="47" xr10:uidLastSave="{00000000-0000-0000-0000-000000000000}"/>
  <bookViews>
    <workbookView xWindow="-28920" yWindow="-120" windowWidth="29040" windowHeight="15720" tabRatio="932" xr2:uid="{00000000-000D-0000-FFFF-FFFF00000000}"/>
  </bookViews>
  <sheets>
    <sheet name="RREO-Anexo 08" sheetId="80" r:id="rId1"/>
  </sheets>
  <definedNames>
    <definedName name="Cancela">#REF!,#REF!</definedName>
    <definedName name="fdsafs">#REF!,#REF!</definedName>
    <definedName name="fdsf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Plan">#REF!</definedName>
    <definedName name="Planilha">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rgps">#REF!</definedName>
    <definedName name="RGPS1">#REF!</definedName>
    <definedName name="RGPS2">#REF!,#REF!</definedName>
    <definedName name="xxx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5" i="80" l="1"/>
  <c r="F124" i="80"/>
  <c r="B11" i="80" l="1"/>
  <c r="B20" i="80"/>
  <c r="C20" i="80"/>
  <c r="B26" i="80"/>
  <c r="B25" i="80" s="1"/>
  <c r="C26" i="80"/>
  <c r="C25" i="80" s="1"/>
  <c r="B46" i="80"/>
  <c r="C46" i="80"/>
  <c r="G97" i="80" s="1"/>
  <c r="B50" i="80"/>
  <c r="C50" i="80"/>
  <c r="B54" i="80"/>
  <c r="C54" i="80"/>
  <c r="B109" i="80" s="1"/>
  <c r="B58" i="80"/>
  <c r="C58" i="80"/>
  <c r="B62" i="80"/>
  <c r="C62" i="80"/>
  <c r="B67" i="80"/>
  <c r="B77" i="80"/>
  <c r="C77" i="80"/>
  <c r="D77" i="80"/>
  <c r="E77" i="80"/>
  <c r="D101" i="80" s="1"/>
  <c r="B83" i="80"/>
  <c r="C83" i="80"/>
  <c r="D83" i="80"/>
  <c r="E83" i="80"/>
  <c r="B96" i="80"/>
  <c r="C96" i="80"/>
  <c r="D96" i="80"/>
  <c r="E96" i="80"/>
  <c r="F96" i="80"/>
  <c r="G96" i="80"/>
  <c r="G98" i="80"/>
  <c r="G99" i="80"/>
  <c r="G100" i="80"/>
  <c r="C101" i="80"/>
  <c r="C109" i="80"/>
  <c r="D109" i="80"/>
  <c r="C110" i="80"/>
  <c r="D110" i="80"/>
  <c r="E110" i="80"/>
  <c r="B123" i="80"/>
  <c r="C123" i="80"/>
  <c r="D123" i="80"/>
  <c r="G124" i="80"/>
  <c r="F152" i="80" s="1"/>
  <c r="G125" i="80"/>
  <c r="B130" i="80"/>
  <c r="C130" i="80"/>
  <c r="D130" i="80"/>
  <c r="E130" i="80"/>
  <c r="F130" i="80"/>
  <c r="B143" i="80"/>
  <c r="B142" i="80" s="1"/>
  <c r="C143" i="80"/>
  <c r="C142" i="80" s="1"/>
  <c r="D143" i="80"/>
  <c r="D142" i="80" s="1"/>
  <c r="E143" i="80"/>
  <c r="E142" i="80" s="1"/>
  <c r="F143" i="80"/>
  <c r="F142" i="80" s="1"/>
  <c r="F150" i="80"/>
  <c r="F154" i="80"/>
  <c r="B163" i="80"/>
  <c r="C163" i="80"/>
  <c r="D163" i="80"/>
  <c r="E163" i="80"/>
  <c r="F164" i="80"/>
  <c r="F165" i="80"/>
  <c r="F166" i="80"/>
  <c r="B173" i="80"/>
  <c r="B172" i="80" s="1"/>
  <c r="C173" i="80"/>
  <c r="C172" i="80" s="1"/>
  <c r="B192" i="80"/>
  <c r="C192" i="80"/>
  <c r="D192" i="80"/>
  <c r="E192" i="80"/>
  <c r="F192" i="80"/>
  <c r="B206" i="80"/>
  <c r="C206" i="80"/>
  <c r="D206" i="80"/>
  <c r="E206" i="80"/>
  <c r="F206" i="80"/>
  <c r="B211" i="80"/>
  <c r="C211" i="80"/>
  <c r="D211" i="80"/>
  <c r="E211" i="80"/>
  <c r="F211" i="80"/>
  <c r="C219" i="80"/>
  <c r="B220" i="80"/>
  <c r="C220" i="80"/>
  <c r="C35" i="80" l="1"/>
  <c r="B110" i="80"/>
  <c r="E109" i="80"/>
  <c r="C223" i="80"/>
  <c r="C226" i="80" s="1"/>
  <c r="B35" i="80"/>
  <c r="B39" i="80" s="1"/>
  <c r="F83" i="80"/>
  <c r="C45" i="80"/>
  <c r="F123" i="80"/>
  <c r="F149" i="80"/>
  <c r="E76" i="80"/>
  <c r="B45" i="80"/>
  <c r="D76" i="80"/>
  <c r="B205" i="80"/>
  <c r="E205" i="80"/>
  <c r="F205" i="80"/>
  <c r="E123" i="80"/>
  <c r="D205" i="80"/>
  <c r="C205" i="80"/>
  <c r="C76" i="80"/>
  <c r="F77" i="80"/>
  <c r="E101" i="80" s="1"/>
  <c r="B101" i="80"/>
  <c r="F163" i="80"/>
  <c r="G123" i="80"/>
  <c r="B76" i="80"/>
  <c r="B159" i="80"/>
  <c r="C39" i="80"/>
  <c r="B219" i="80" l="1"/>
  <c r="B223" i="80" s="1"/>
  <c r="B226" i="80" s="1"/>
  <c r="C116" i="80"/>
  <c r="D116" i="80" s="1"/>
  <c r="F116" i="80" s="1"/>
  <c r="B116" i="80"/>
  <c r="B108" i="80"/>
  <c r="B71" i="80"/>
  <c r="F76" i="80"/>
  <c r="C108" i="80"/>
  <c r="F101" i="80"/>
  <c r="D108" i="80" s="1"/>
  <c r="E108" i="80" s="1"/>
  <c r="E116" i="80" l="1"/>
  <c r="F151" i="80" s="1"/>
  <c r="F155" i="80" s="1"/>
  <c r="C159" i="80" l="1"/>
  <c r="D159" i="80"/>
</calcChain>
</file>

<file path=xl/sharedStrings.xml><?xml version="1.0" encoding="utf-8"?>
<sst xmlns="http://schemas.openxmlformats.org/spreadsheetml/2006/main" count="377" uniqueCount="278">
  <si>
    <t>RELATÓRIO RESUMIDO DA EXECUÇÃO ORÇAMENTÁRIA</t>
  </si>
  <si>
    <t>ORÇAMENTOS FISCAL E DA SEGURIDADE SOCIAL</t>
  </si>
  <si>
    <t>PREVISÃO</t>
  </si>
  <si>
    <t>RECEITAS</t>
  </si>
  <si>
    <t>ATUALIZADA</t>
  </si>
  <si>
    <t>(a)</t>
  </si>
  <si>
    <t>(b)</t>
  </si>
  <si>
    <t>(c)</t>
  </si>
  <si>
    <t>DOTAÇÃO</t>
  </si>
  <si>
    <t>DESPESAS</t>
  </si>
  <si>
    <t>(d)</t>
  </si>
  <si>
    <t>(e)</t>
  </si>
  <si>
    <t>(g)</t>
  </si>
  <si>
    <t>(h)</t>
  </si>
  <si>
    <t>RECEITAS DO ENSINO</t>
  </si>
  <si>
    <t>1- RECEITA DE IMPOSTOS</t>
  </si>
  <si>
    <t>FUNDEB</t>
  </si>
  <si>
    <t>DESPESAS DO FUNDEB</t>
  </si>
  <si>
    <t>ANTERIOR</t>
  </si>
  <si>
    <t>VALOR</t>
  </si>
  <si>
    <t>DEMONSTRATIVO DAS RECEITAS E DESPESAS COM MANUTENÇÃO E DESENVOLVIMENTO DO ENSINO - MDE</t>
  </si>
  <si>
    <t>(f)</t>
  </si>
  <si>
    <t>RECEITA RESULTANTE DE IMPOSTOS (caput do art. 212 da Constituição)</t>
  </si>
  <si>
    <t xml:space="preserve">2- RECEITA DE TRANSFERÊNCIAS CONSTITUCIONAIS E LEGAIS </t>
  </si>
  <si>
    <t>OUTRAS INFORMAÇÕES PARA CONTROLE</t>
  </si>
  <si>
    <t>(j)</t>
  </si>
  <si>
    <t>(k)</t>
  </si>
  <si>
    <t>(i)</t>
  </si>
  <si>
    <t>(m)</t>
  </si>
  <si>
    <t>Em Reais</t>
  </si>
  <si>
    <t>EMPENHADAS</t>
  </si>
  <si>
    <t>3- TOTAL DA RECEITA DE IMPOSTOS (1 + 2)</t>
  </si>
  <si>
    <t>RECEITAS ADICIONAIS PARA FINANCIAMENTO DO ENSINO</t>
  </si>
  <si>
    <t xml:space="preserve">    2.2- Cota-Parte ICMS </t>
  </si>
  <si>
    <t xml:space="preserve">        2.1.1- Parcela referente à CF, art. 159, I, alínea b</t>
  </si>
  <si>
    <t xml:space="preserve">    2.1- Cota-Parte FPM </t>
  </si>
  <si>
    <t xml:space="preserve">    1.3- Receita Resultante do Imposto sobre Serviços de Qualquer Natureza – ISS</t>
  </si>
  <si>
    <r>
      <t xml:space="preserve">    1.2- Receita Resultante do Imposto sobre Transmissão </t>
    </r>
    <r>
      <rPr>
        <i/>
        <sz val="10"/>
        <color indexed="8"/>
        <rFont val="Times New Roman"/>
        <family val="1"/>
      </rPr>
      <t>Inter Vivos</t>
    </r>
    <r>
      <rPr>
        <sz val="10"/>
        <color indexed="8"/>
        <rFont val="Times New Roman"/>
        <family val="1"/>
      </rPr>
      <t xml:space="preserve"> – ITBI</t>
    </r>
  </si>
  <si>
    <t xml:space="preserve">    1.1- Receita Resultante do Imposto sobre a Propriedade Predial e Territorial Urbana – IPTU</t>
  </si>
  <si>
    <t>RREO - ANEXO 8 (LDB, art. 72)</t>
  </si>
  <si>
    <t>Tabela 8.2 - Demonstrativo das Receitas e Despesas com Manutenção e Desenvolvimento do Ensino - MDE - MUNICÍPIOS</t>
  </si>
  <si>
    <t xml:space="preserve">    1.4- Receita Resultante do Imposto de Renda Retido na Fonte – IRRF</t>
  </si>
  <si>
    <t>SALÁRIO</t>
  </si>
  <si>
    <t>EDUCAÇÃO</t>
  </si>
  <si>
    <t>(n)</t>
  </si>
  <si>
    <t>(p)</t>
  </si>
  <si>
    <t>(s)</t>
  </si>
  <si>
    <t>(t)</t>
  </si>
  <si>
    <t>(u)</t>
  </si>
  <si>
    <t>(x)</t>
  </si>
  <si>
    <t>(z)</t>
  </si>
  <si>
    <t>REALIZADAS</t>
  </si>
  <si>
    <t xml:space="preserve">        2.1.2- Parcela referente à CF, art. 159, I, alínea d e e</t>
  </si>
  <si>
    <t>5- VALOR MÍNIMO A SER APLICADO ALÉM DO VALOR DESTINADO AO FUNDEB - 5% DE ((2.1.1) + (2.2) + (2.3) + (2.4) + (2.5)) + 25% DE ((1.1) + (1.2) + (1.3) + (1.4) + (2.1.2) + (2.6)+ (2.7))</t>
  </si>
  <si>
    <t>RECEITAS RECEBIDAS DO FUNDEB NO EXERCÍCIO</t>
  </si>
  <si>
    <t>6- RECEITAS RECEBIDAS DO FUNDEB</t>
  </si>
  <si>
    <t xml:space="preserve">    6.1- FUNDEB - Impostos e Transferências de Impostos</t>
  </si>
  <si>
    <t xml:space="preserve">       6.1.1- Principal</t>
  </si>
  <si>
    <t xml:space="preserve">       6.1.2- Rendimentos de Aplicação Financeira</t>
  </si>
  <si>
    <t xml:space="preserve">    6.2- FUNDEB - Complementação da União - VAAF</t>
  </si>
  <si>
    <t xml:space="preserve">       6.2.1- Principal</t>
  </si>
  <si>
    <t xml:space="preserve">       6.2.2- Rendimentos de Aplicação Financeira</t>
  </si>
  <si>
    <t xml:space="preserve">    6.3- FUNDEB - Complementação da União - VAAT</t>
  </si>
  <si>
    <t xml:space="preserve">       6.3.1- Principal</t>
  </si>
  <si>
    <t xml:space="preserve">       6.3.2- Rendimentos de Aplicação Financeira</t>
  </si>
  <si>
    <r>
      <t>7- RESULTADO LÍQUIDO DAS TRANSFERÊNCIAS DO FUNDEB (6.1.1 – 4)</t>
    </r>
    <r>
      <rPr>
        <vertAlign val="superscript"/>
        <sz val="10"/>
        <rFont val="Times New Roman"/>
        <family val="1"/>
      </rPr>
      <t>1</t>
    </r>
  </si>
  <si>
    <t>8- TOTAL DOS RECURSOS DE SUPERÁVIT</t>
  </si>
  <si>
    <t xml:space="preserve">  8.1- SUPERÁVIT DO EXERCÍCIO IMEDIATAMENTE ANTERIOR</t>
  </si>
  <si>
    <t xml:space="preserve">  8.2- SUPERÁVIT RESIDUAL DE OUTROS EXERCÍCIOS</t>
  </si>
  <si>
    <t>INSCR EM RP</t>
  </si>
  <si>
    <t>LIQUIDADA</t>
  </si>
  <si>
    <t>PAGA</t>
  </si>
  <si>
    <t>Ñ PROC</t>
  </si>
  <si>
    <t>DESPESAS CUSTEADAS COM RECEITAS DO FUNDEB RECEBIDAS NO EXERCÍCIO</t>
  </si>
  <si>
    <t xml:space="preserve">INSCRIÇÃO DE </t>
  </si>
  <si>
    <t>INSCR RPNP</t>
  </si>
  <si>
    <t xml:space="preserve">RESTOS A PAGAR </t>
  </si>
  <si>
    <t>SEM</t>
  </si>
  <si>
    <t>Ñ PROCESSADOS</t>
  </si>
  <si>
    <t>DISPONIBILIDADE</t>
  </si>
  <si>
    <t>INDICADORES - Art. 212-A, inciso XI e § 3º - Constituição Federal2</t>
  </si>
  <si>
    <t>VALOR APÓS</t>
  </si>
  <si>
    <t>VALOR EXIGIDO</t>
  </si>
  <si>
    <t>VALOR APLICADO</t>
  </si>
  <si>
    <t>DEDUÇÕES</t>
  </si>
  <si>
    <t>% APLICADO</t>
  </si>
  <si>
    <t>(l)</t>
  </si>
  <si>
    <t>INDICADOR - Art.25, § 3º - Lei nº 14.113, de 2020 - (Máximo de 10% de Superávit)3</t>
  </si>
  <si>
    <t xml:space="preserve">VALOR MÁXIMO </t>
  </si>
  <si>
    <t xml:space="preserve">VALOR </t>
  </si>
  <si>
    <t>PERMITIDO</t>
  </si>
  <si>
    <t>NÃO APLICADO</t>
  </si>
  <si>
    <t>APÓS AJUSTE</t>
  </si>
  <si>
    <t>% NÃO APLICADO</t>
  </si>
  <si>
    <t>(o)</t>
  </si>
  <si>
    <t>INDICADOR - Art.25, § 3º - Lei nº 14.113, de 2020 - (Aplicação do Superávit de Exercício Anterior)3</t>
  </si>
  <si>
    <t xml:space="preserve">VALOR DE </t>
  </si>
  <si>
    <t xml:space="preserve">SUPERÁVIT </t>
  </si>
  <si>
    <t xml:space="preserve">APLICADO ATÉ O </t>
  </si>
  <si>
    <t>1ºQUADRIMESTRE</t>
  </si>
  <si>
    <t xml:space="preserve">APLICADO APÓS O </t>
  </si>
  <si>
    <t xml:space="preserve">PERMITIDO NO </t>
  </si>
  <si>
    <t>NO EXERCÍCIO</t>
  </si>
  <si>
    <t>APLICADO</t>
  </si>
  <si>
    <t>EXERC ANTERIOR</t>
  </si>
  <si>
    <t>(q)</t>
  </si>
  <si>
    <t>(r)</t>
  </si>
  <si>
    <t>APURAÇÃO DAS DESPESAS PARA FINS DE LIMITE MÍNIMO CONSTITUCIONAL</t>
  </si>
  <si>
    <t>APURAÇÃO DO LIMITE MÍNIMO CONSTITUCIONAL2 e 5</t>
  </si>
  <si>
    <t>SALDO INICIAL</t>
  </si>
  <si>
    <t>RP LIQUIDADOS</t>
  </si>
  <si>
    <t>RP PAGOS</t>
  </si>
  <si>
    <t>RP CANCELADOS</t>
  </si>
  <si>
    <t>SALDO FINAL</t>
  </si>
  <si>
    <t>(aa)</t>
  </si>
  <si>
    <t>(ab)</t>
  </si>
  <si>
    <t>(ac)</t>
  </si>
  <si>
    <t>(ad)</t>
  </si>
  <si>
    <t>TOTAL GERAL DAS DESPESAS COM EDUCAÇÃO</t>
  </si>
  <si>
    <t>(ae)</t>
  </si>
  <si>
    <t>(af)</t>
  </si>
  <si>
    <t>2 Limites mínimos anuais a serem cumpridos no encerramento do exercício.</t>
  </si>
  <si>
    <r>
      <rPr>
        <sz val="8"/>
        <rFont val="Times New Roman"/>
        <family val="1"/>
      </rPr>
      <t>3</t>
    </r>
    <r>
      <rPr>
        <vertAlign val="superscript"/>
        <sz val="8"/>
        <rFont val="Times New Roman"/>
        <family val="1"/>
      </rPr>
      <t xml:space="preserve"> </t>
    </r>
    <r>
      <rPr>
        <sz val="8"/>
        <rFont val="Times New Roman"/>
        <family val="1"/>
      </rPr>
      <t>Art. 25, § 3º, Lei 14.113/2020: “Até 10% (dez por cento) dos recursos recebidos à conta dos Fundos, inclusive relativos à complementação da União, nos termos do § 2º do art. 16 desta Lei, poderão ser utilizados no primeiro quadrimestre do exercício imediatamente subsequente, mediante abertura de crédito adicional.”
   utilizados no 1º trimestre do exercício imediatamente subseqüente, mediante abertura de crédito adicional.”</t>
    </r>
    <r>
      <rPr>
        <vertAlign val="superscript"/>
        <sz val="8"/>
        <rFont val="Times New Roman"/>
        <family val="1"/>
      </rPr>
      <t xml:space="preserve">
</t>
    </r>
  </si>
  <si>
    <t xml:space="preserve">5 Nos cinco primeiros bimestres do exercício o acompanhamento será feito com base na despesa liquidada. No último bimestre do exercício, o valor deverá corresponder ao total da despesa empenhada. </t>
  </si>
  <si>
    <t>6 As linhas representam áreas de atuação e não correspondem exatamente às subfunções da Função Educação. As despesas classificadas nas demais subfunções típicas e nas subfunções atípicas deverão ser rateadas para essas áreas de atuação.</t>
  </si>
  <si>
    <t>8 Controle da execução de restos a pagar considerados no cumprimento do limite mínimo dos exercícios anteriores.</t>
  </si>
  <si>
    <t>RECURSOS RECEBIDOS EM EXERCÍCIOS ANTERIORES E NÃO UTILIZADOS (SUPERÁVIT)</t>
  </si>
  <si>
    <t xml:space="preserve">    2.3- Cota-Parte IPI-Exportação </t>
  </si>
  <si>
    <t xml:space="preserve">    2.4- Cota-Parte ITR </t>
  </si>
  <si>
    <t xml:space="preserve">    2.5- Cota-Parte IPVA </t>
  </si>
  <si>
    <t xml:space="preserve">    2.6- Cota-Parte IOF-Ouro </t>
  </si>
  <si>
    <t xml:space="preserve">    2.7- Compensações Financeiras Provenientes de Impostos e Transferências Constitucionais</t>
  </si>
  <si>
    <t>4- TOTAL DESTINADO AO FUNDEB - 20% DE ((2.1.1) + (2.2) + (2.3) + (2.4) + (2.5) + (2.7))</t>
  </si>
  <si>
    <t>PREFEITO MUNICIPAL</t>
  </si>
  <si>
    <t xml:space="preserve">       6.1.3- Ressarcimento de Recursos do Fundeb</t>
  </si>
  <si>
    <t xml:space="preserve">       6.2.3- Ressarcimento de Recursos do Fundeb</t>
  </si>
  <si>
    <t xml:space="preserve">       6.3.3- Ressarcimento de Recursos do Fundeb</t>
  </si>
  <si>
    <t xml:space="preserve">      10.1.3- Educação de Jovens e Adultos</t>
  </si>
  <si>
    <t xml:space="preserve">      10.1.4- Educação Especial</t>
  </si>
  <si>
    <t xml:space="preserve">      10.1.5- Administração Geral</t>
  </si>
  <si>
    <t xml:space="preserve">      10.2.1- Educação Infantil</t>
  </si>
  <si>
    <t xml:space="preserve">      10.2.2- Ensino Fundamental </t>
  </si>
  <si>
    <t xml:space="preserve">      10.2.3- Educação de Jovens e Adultos</t>
  </si>
  <si>
    <t xml:space="preserve">      10.2.4- Educação Especial</t>
  </si>
  <si>
    <t xml:space="preserve">      10.2.5- Administração Geral</t>
  </si>
  <si>
    <t xml:space="preserve">      10.2.6- Transporte (Escolar)</t>
  </si>
  <si>
    <t xml:space="preserve">      10.2.7- Outras</t>
  </si>
  <si>
    <t>10- TOTAL DAS DESPESAS COM RECURSOS DO FUNDEB</t>
  </si>
  <si>
    <t xml:space="preserve">   10.1- PROFISSIONAIS DA EDUCAÇÃO BÁSICA</t>
  </si>
  <si>
    <t xml:space="preserve">      10.1.1 - Educação Infantil</t>
  </si>
  <si>
    <t xml:space="preserve">      10.1.2- Ensino Fundamental </t>
  </si>
  <si>
    <t xml:space="preserve">   10.2- OUTRAS DESPESAS</t>
  </si>
  <si>
    <t>11- TOTAL DAS DESPESAS CUSTEADAS COM RECURSOS DO FUNDEB RECEBIDAS NO EXERCÍCIO</t>
  </si>
  <si>
    <t xml:space="preserve">   11.1- Total das Despesas custeadas com FUNDEB - Impostos e Transferências de Impostos</t>
  </si>
  <si>
    <t xml:space="preserve">   11.2- Total das Despesas custeadas com FUNDEB - Complementação da União - VAAF</t>
  </si>
  <si>
    <t xml:space="preserve">   11.3- Total das Despesas custeadas com FUNDEB - Complementação da União - VAAT</t>
  </si>
  <si>
    <t xml:space="preserve">   11.4- Total das Despesas custeadas com FUNDEB - Complementação da União - VAAR</t>
  </si>
  <si>
    <t>12- TOTAL DAS DESPESAS DO FUNDEB COM PROFISSIONAIS DA EDUCAÇÃO BÁSICA</t>
  </si>
  <si>
    <t>15- MÍNIMO DE 70% DO FUNDEB NA REMUNERAÇÃO DOS PROFISSIONAIS DA EDUCAÇÃO BÁSICA</t>
  </si>
  <si>
    <t>16 - PERCENTUAL DE 50% DA COMPLEMENTAÇÃO DA UNIÃO AO FUNDEB - VAAT NA EDUCAÇÃO INFANTIL</t>
  </si>
  <si>
    <t>17- MÍNIMO DE 15% DA COMPLEMENTAÇÃO DA UNIÃO AO FUNDEB - VAAT EM DESPESAS DE CAPITAL</t>
  </si>
  <si>
    <t xml:space="preserve">18- TOTAL DA RECEITA RECEBIDA E NÃO APLICADA NO EXERCÍCIO </t>
  </si>
  <si>
    <t>19- TOTAL DAS DESPESAS CUSTEADAS COM SUPERÁVIT DO FUNDEB</t>
  </si>
  <si>
    <t xml:space="preserve">   19.1- Total das Despesas custeadas com FUNDEB - Impostos e Transferências de Impostos</t>
  </si>
  <si>
    <t xml:space="preserve">   19.2- Total das Despesas custeadas com FUNDEB - Complementação da União (VAAF + VAAT + VAAR)</t>
  </si>
  <si>
    <t>20-TOTAL DAS DESPESAS COM AÇÕES TÍPICAS DE MDE CUSTEADAS COM RECEITAS DE IMPOSTOS</t>
  </si>
  <si>
    <t xml:space="preserve">   20.1- Educação Infantil</t>
  </si>
  <si>
    <t xml:space="preserve">   20.2- Ensino Fundamental</t>
  </si>
  <si>
    <t xml:space="preserve">   20.3- Educação de Jovens e Adultos</t>
  </si>
  <si>
    <t xml:space="preserve">   20.4- Educação Especial</t>
  </si>
  <si>
    <t xml:space="preserve">   20.5- Administração Geral</t>
  </si>
  <si>
    <t xml:space="preserve">   20.6- Transporte (Escolar)</t>
  </si>
  <si>
    <t xml:space="preserve">   20.7- Outras</t>
  </si>
  <si>
    <t xml:space="preserve">   21.1- EDUCAÇÃO INFANTIL</t>
  </si>
  <si>
    <t xml:space="preserve">      21.1.1- Creche</t>
  </si>
  <si>
    <t xml:space="preserve">      21.1.2- Pré-escola</t>
  </si>
  <si>
    <t xml:space="preserve">   21.2- ENSINO FUNDAMENTAL </t>
  </si>
  <si>
    <t xml:space="preserve"> DESPESAS COM AÇÕES TÍPICAS DE MDE - RECEITAS DE IMPOSTOS E RECURSOS DO FUNDEB                                                     (Por Área de Atuação)6</t>
  </si>
  <si>
    <t xml:space="preserve"> DESPESAS COM AÇÕES TÍPICAS DE MDE - RECEITAS DE IMPOSTOS - EXCETO FUNDEB                                           (Por Subfunção)</t>
  </si>
  <si>
    <t>21- TOTAL DAS DESPESAS COM AÇÕES TÍPICAS DE MDE CUSTEADAS COM IMPOSTOS E FUNDEB</t>
  </si>
  <si>
    <t>22- TOTAL DAS DESPESAS DE MDE CUSTEADAS COM RECURSOS DE IMPOSTOS = L20(d ou e)</t>
  </si>
  <si>
    <t>23- TOTAL DAS RECEITAS TRANSFERIDAS AO FUNDEB = (L4)</t>
  </si>
  <si>
    <t>24- (-) RECEITAS DO FUNDEB NÃO UTILIZADAS NO EXERCÍCIO, EM VALOR SUPERIOR A 10% = L18(q)</t>
  </si>
  <si>
    <t xml:space="preserve">26- (-) RESTOS A PAGAR NÃO PROCESSADOS INSCRITOS NO EXERCÍCIO SEM DISPONIBILIDADE FINANCEIRA DE RECURSOS DE IMPOSTOS4 </t>
  </si>
  <si>
    <t xml:space="preserve">27- (-) CANCELAMENTO, NO EXERCÍCIO, DE RESTOS A PAGAR INSCRITOS COM DISPONIBILIDADE FINANCEIRA DE RECURSOS DE IMPOSTOS VINCULADOS AO ENSINO = (L30.1(af) + L30.2(af)) </t>
  </si>
  <si>
    <t>28- TOTAL DAS DESPESAS PARA FINS DE LIMITE  (22 + 23 - 24 + 25 - 26 - 27)</t>
  </si>
  <si>
    <t>29- APLICAÇÃO EM MDE SOBRE A RECEITA RESULTANTE DE IMPOSTOS</t>
  </si>
  <si>
    <t>30- RESTOS A PAGAR DE DESPESAS COM MDE</t>
  </si>
  <si>
    <t xml:space="preserve">   30.1 - Executadas com Recursos de Impostos e Transferências de Impostos</t>
  </si>
  <si>
    <t xml:space="preserve">   30.2 - Executadas com Recursos do FUNDEB - Impostos</t>
  </si>
  <si>
    <t xml:space="preserve">   30.3 - Executadas com Recursos do FUNDEB - Complementação da União (VAAT + VAAF + VAAR)</t>
  </si>
  <si>
    <t>(ag) = (ac) - (ae) - (af)</t>
  </si>
  <si>
    <t>RESTOS A PAGAR INSCRITOS EM EXERCÍCIOS ANTERIORES DE DESPESAS CONSIDERADAS PARA CUMPRIMENTO DO LIMITE8</t>
  </si>
  <si>
    <t>31- TOTAL DAS RECEITAS ADICIONAIS PARA FINANCIAMENTO DO ENSINO</t>
  </si>
  <si>
    <t xml:space="preserve">   31.1- RECEITA DE TRANSFERÊNCIAS DO FNDE (INCLUINDO RENDIMENTOS DE APLICAÇÃO FINANCEIRA)</t>
  </si>
  <si>
    <t xml:space="preserve">       31.1.1- Salário-Educação</t>
  </si>
  <si>
    <t xml:space="preserve">       31.1.2- PDDE</t>
  </si>
  <si>
    <t xml:space="preserve">       31.1.3- PNAE</t>
  </si>
  <si>
    <t xml:space="preserve">       31.1.4 - PNATE</t>
  </si>
  <si>
    <t xml:space="preserve">       31.1.5- Outras Transferências do FNDE</t>
  </si>
  <si>
    <t xml:space="preserve">   31.2- RECEITA DE TRANSFERÊNCIAS DE CONVÊNIOS</t>
  </si>
  <si>
    <t xml:space="preserve">   31.3- RECEITA DE ROYALTIES DESTINADOS À EDUCAÇÃO</t>
  </si>
  <si>
    <t xml:space="preserve">   31.4- RECEITA DE OPERAÇÕES DE CRÉDITO VINCULADAS À EDUCAÇÃO</t>
  </si>
  <si>
    <t xml:space="preserve">   31.5- OUTRAS RECEITAS PARA FINANCIAMENTO DO ENSINO</t>
  </si>
  <si>
    <t xml:space="preserve"> OUTRAS DESPESAS COM EDUCAÇÃO                                                                                                                                                 (Por Subfunção)6</t>
  </si>
  <si>
    <t>32- TOTAL DAS OUTRAS DESPESAS COM EDUCAÇÃO</t>
  </si>
  <si>
    <t xml:space="preserve">   32.1- EDUCAÇÃO INFANTIL</t>
  </si>
  <si>
    <t xml:space="preserve">   32.2- ENSINO FUNDAMENTAL </t>
  </si>
  <si>
    <t xml:space="preserve">   32.3- ENSINO MÉDIO </t>
  </si>
  <si>
    <t xml:space="preserve">   32.4- ENSINO SUPERIOR</t>
  </si>
  <si>
    <t xml:space="preserve">   32.5- ENSINO PROFISSIONAL</t>
  </si>
  <si>
    <t xml:space="preserve">   32.6- EDUCAÇÃO DE JOVENS E ADULTOS</t>
  </si>
  <si>
    <t xml:space="preserve">   32.7- EDUCAÇÃO ESPECIAL</t>
  </si>
  <si>
    <t xml:space="preserve">   32.8- OUTRAS</t>
  </si>
  <si>
    <t>33- TOTAL GERAL DAS DESPESAS COM EDUCAÇÃO (10 + 20 + 32)</t>
  </si>
  <si>
    <t xml:space="preserve">   33.1- Despesas Correntes</t>
  </si>
  <si>
    <t xml:space="preserve">      33.1.1- Pessoal Ativo</t>
  </si>
  <si>
    <t xml:space="preserve">      33.1.2- Pessoal Inativo</t>
  </si>
  <si>
    <t xml:space="preserve">      33.1.3-Transferências às instituições comunitárias, confessionais ou filantrópicas sem fins lucrativos</t>
  </si>
  <si>
    <t xml:space="preserve">      33.1.4- Outras Despesas Correntes</t>
  </si>
  <si>
    <t xml:space="preserve">   33.2- Despesas de Capital</t>
  </si>
  <si>
    <t xml:space="preserve">      33.2.1- Transferências às instituições comunitárias, confessionais ou filantrópicas sem fins lucrativos</t>
  </si>
  <si>
    <t xml:space="preserve">      33.2.2- Outras Despesas de Capital</t>
  </si>
  <si>
    <t>CONTROLE DA DISPONIBILIDADE FINANCEIRA E CONCILIAÇÃO BANCÁRIA</t>
  </si>
  <si>
    <t>(ah)</t>
  </si>
  <si>
    <t>(ai)</t>
  </si>
  <si>
    <t>35- (+) INGRESSO DE RECURSOS ATÉ O BIMESTRE (orçamentário)</t>
  </si>
  <si>
    <t>36- (-) PAGAMENTOS EFETUADOS ATÉ O BIMESTRE (orçamentário e restos a pagar)</t>
  </si>
  <si>
    <t>37- (=) DISPONIBILIDADE FINANCEIRA ATÉ O BIMESTRE</t>
  </si>
  <si>
    <t>38- (+) AJUSTES POSITIVOS ( RETENÇÕES E OUTROS VALORES EXTRAORÇAMENTÁRIOS)</t>
  </si>
  <si>
    <t>39- (-) AJUSTES NEGATIVOS (OUTROS VALORES EXTRAORÇAMENTÁRIOS)</t>
  </si>
  <si>
    <t>40- (=) SALDO FINANCEIRO CONCILIADO (Saldo Bancário)</t>
  </si>
  <si>
    <t>1 Os valores informados devem corresponder ao efetivamente transferido. Os percentuais correspodem ao disposto na legislação.</t>
  </si>
  <si>
    <t>4 Os valores referentes à parcela dos Restos a Pagar inscritos sem disponibilidade financeira deverão ser informados somente no RREO do último bimestre do exercício.</t>
  </si>
  <si>
    <t>7 Valor inscrito em RPNP sem disponibilidade de caixa, que não será considerado na apuração dos indicadores e limites. Para as linhas 15, 16 e 17, deverá ser comparado o total inscrito em RPNP com a disponibilidade de caixa por fonte de recursos. Para a linha 14, deverá ser verificada a diferença entre a disponibilidade nas Fontes do Fundeb e os RPNP referentes a essas despesas. Para a linha 18, deverá ser verificada a diferença entre as disponibilidades na Fonte VAAT e os RPNP dessas despesas.</t>
  </si>
  <si>
    <t>9 Nesta coluna não devem se informados valores inferiores a 0 (zero).</t>
  </si>
  <si>
    <t xml:space="preserve">10 Essa coluna não deve conter percentual superior a 100%. Caso isso ocorra, em razão de valores informados na coluna (i), os percentuais devem ser ajustados para 100%. </t>
  </si>
  <si>
    <t xml:space="preserve">       6.4.1- Principal</t>
  </si>
  <si>
    <t xml:space="preserve">       6.4.2- Rendimentos de Aplicação Financeira</t>
  </si>
  <si>
    <t xml:space="preserve">       6.4.3- Ressarcimento de Recursos do Fundeb</t>
  </si>
  <si>
    <t xml:space="preserve">    6.4- FUNDEB - Complementação da União - VAAR</t>
  </si>
  <si>
    <t xml:space="preserve">DESPESAS EM VALOR SUPERIOR AO DAS RECEITAS  </t>
  </si>
  <si>
    <t>VALOR NÃO</t>
  </si>
  <si>
    <t xml:space="preserve">EXCEDENTE AO </t>
  </si>
  <si>
    <t>VL NÃO APLIC</t>
  </si>
  <si>
    <t xml:space="preserve">    36.1 Orçamentário</t>
  </si>
  <si>
    <t xml:space="preserve">    36.2 Restos a Pagar</t>
  </si>
  <si>
    <t>(v)</t>
  </si>
  <si>
    <t>SUPERÁVIT</t>
  </si>
  <si>
    <t>VALOR DE</t>
  </si>
  <si>
    <t>APLICADO ATÉ</t>
  </si>
  <si>
    <t>SUPERÁVIT NÃO</t>
  </si>
  <si>
    <t>VALOR TOTAL DE</t>
  </si>
  <si>
    <t>(w)</t>
  </si>
  <si>
    <t>ATÉ O 1ºQUAD.</t>
  </si>
  <si>
    <t>QUE INTREGRA O</t>
  </si>
  <si>
    <t>LIMITE CONST.</t>
  </si>
  <si>
    <t>34- DISPONIBILIDADE FINANCEIRA EM 31 DE DEZEMBRO DE 2022</t>
  </si>
  <si>
    <t>13- TOTAL DAS DESPESAS CUSTEADAS COM FUNDEB - VAAT APLICADAS NA EDUCAÇÃO INFANTIL</t>
  </si>
  <si>
    <t>14- TOTAL DAS DESPESAS CUSTEADAS COM FUNDEB - VAAT APLICADAS EM DESPESA DE CAPITAL</t>
  </si>
  <si>
    <t>9- TOTAL DOS RECURSOS DO FUNDEB DISPONÍVEIS PARA UTILIZAÇÃO (6 +8)</t>
  </si>
  <si>
    <t>25- (-) SUPERÁVIT PERMITIDO NO EXERCÍCIO IMEDIATAMENTE ANTERIOR NÃO APLICADO NO EXERCÍCIO ATUAL = L19.1(x)</t>
  </si>
  <si>
    <t>PREFEITURA MUNICIPAL DE INDAIATUBA</t>
  </si>
  <si>
    <t>Av. Eng. Fabio R. Barnabe, 2800 - Jd. Esplanada II</t>
  </si>
  <si>
    <t>C.N.P.J. 44.733.608/0001-09</t>
  </si>
  <si>
    <t>Telefone: (19) 3834-9000</t>
  </si>
  <si>
    <t>Período: 2º Bimestre</t>
  </si>
  <si>
    <t>DR. CUSTÓDIO TAVARES DIAS NETO</t>
  </si>
  <si>
    <t>MARIA DA PENHA F. DA SILVA</t>
  </si>
  <si>
    <t>CONTADORA</t>
  </si>
  <si>
    <t>FELIPE ROCHA PAIAO</t>
  </si>
  <si>
    <t>CONTADOR</t>
  </si>
  <si>
    <t>FONTE: Sistema CECAM, Unidade Responsável: CONTABILIDADE. Emissão: 14/05/2026, às 08:30:57. Assinado Digitalmente no dia 14/05/2026, às 08:30:57.</t>
  </si>
  <si>
    <t>Exercício: 2026</t>
  </si>
  <si>
    <t>CRC-DF 014418/O-8</t>
  </si>
  <si>
    <t>CRC-SP 347503/O-8</t>
  </si>
  <si>
    <t>ALAIR CANDELÁRIA BERNARDINETTI LELLI</t>
  </si>
  <si>
    <t>SECRETÁRIA MUNICIPAL DE EDUCAÇÃO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</si>
</sst>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21" x14ac:knownFonts="1">
    <font>
      <sz val="10"/>
      <name val="Arial"/>
    </font>
    <font>
      <sz val="8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2"/>
      <name val="Times New Roman"/>
      <family val="1"/>
    </font>
    <font>
      <b/>
      <u/>
      <sz val="10"/>
      <name val="Times New Roman"/>
      <family val="1"/>
    </font>
    <font>
      <sz val="12"/>
      <name val="Times New Roman"/>
      <family val="1"/>
    </font>
    <font>
      <vertAlign val="superscript"/>
      <sz val="10"/>
      <name val="Times New Roman"/>
      <family val="1"/>
    </font>
    <font>
      <i/>
      <sz val="10"/>
      <color indexed="8"/>
      <name val="Times New Roman"/>
      <family val="1"/>
    </font>
    <font>
      <sz val="10"/>
      <name val="Arial"/>
      <family val="2"/>
    </font>
    <font>
      <vertAlign val="superscript"/>
      <sz val="8"/>
      <name val="Times New Roman"/>
      <family val="1"/>
    </font>
    <font>
      <sz val="9.5"/>
      <name val="Times New Roman"/>
      <family val="1"/>
    </font>
    <font>
      <sz val="10"/>
      <name val="Calibri Light"/>
      <family val="2"/>
    </font>
    <font>
      <sz val="10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Times New Roman"/>
      <family val="1"/>
    </font>
    <font>
      <sz val="9.5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8" fillId="0" borderId="0"/>
    <xf numFmtId="0" fontId="18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04">
    <xf numFmtId="0" fontId="0" fillId="0" borderId="0" xfId="0"/>
    <xf numFmtId="43" fontId="1" fillId="0" borderId="0" xfId="0" applyNumberFormat="1" applyFont="1"/>
    <xf numFmtId="43" fontId="1" fillId="0" borderId="4" xfId="39" applyFont="1" applyFill="1" applyBorder="1" applyAlignment="1"/>
    <xf numFmtId="43" fontId="2" fillId="0" borderId="0" xfId="1" applyNumberFormat="1" applyFont="1"/>
    <xf numFmtId="43" fontId="2" fillId="0" borderId="4" xfId="1" applyNumberFormat="1" applyFont="1" applyBorder="1" applyAlignment="1">
      <alignment horizontal="left" vertical="top" wrapText="1"/>
    </xf>
    <xf numFmtId="43" fontId="1" fillId="0" borderId="1" xfId="39" applyFont="1" applyFill="1" applyBorder="1" applyAlignment="1"/>
    <xf numFmtId="43" fontId="1" fillId="0" borderId="5" xfId="39" applyFont="1" applyFill="1" applyBorder="1" applyAlignment="1"/>
    <xf numFmtId="43" fontId="5" fillId="0" borderId="4" xfId="1" applyNumberFormat="1" applyFont="1" applyBorder="1" applyAlignment="1">
      <alignment horizontal="left" vertical="top" wrapText="1"/>
    </xf>
    <xf numFmtId="43" fontId="1" fillId="0" borderId="0" xfId="39" applyFont="1" applyFill="1" applyBorder="1" applyAlignment="1"/>
    <xf numFmtId="43" fontId="1" fillId="0" borderId="7" xfId="39" applyFont="1" applyFill="1" applyBorder="1" applyAlignment="1"/>
    <xf numFmtId="43" fontId="1" fillId="0" borderId="8" xfId="39" applyFont="1" applyFill="1" applyBorder="1" applyAlignment="1"/>
    <xf numFmtId="43" fontId="2" fillId="0" borderId="9" xfId="1" applyNumberFormat="1" applyFont="1" applyBorder="1" applyAlignment="1">
      <alignment horizontal="left" vertical="top" wrapText="1"/>
    </xf>
    <xf numFmtId="43" fontId="2" fillId="0" borderId="9" xfId="1" applyNumberFormat="1" applyFont="1" applyBorder="1"/>
    <xf numFmtId="43" fontId="1" fillId="0" borderId="1" xfId="39" applyFont="1" applyFill="1" applyBorder="1" applyAlignment="1">
      <alignment horizontal="right"/>
    </xf>
    <xf numFmtId="43" fontId="1" fillId="0" borderId="5" xfId="39" applyFont="1" applyFill="1" applyBorder="1" applyAlignment="1">
      <alignment horizontal="right"/>
    </xf>
    <xf numFmtId="43" fontId="1" fillId="0" borderId="0" xfId="39" applyFont="1" applyFill="1" applyBorder="1" applyAlignment="1">
      <alignment horizontal="right"/>
    </xf>
    <xf numFmtId="43" fontId="1" fillId="0" borderId="4" xfId="39" applyFont="1" applyFill="1" applyBorder="1" applyAlignment="1">
      <alignment horizontal="right"/>
    </xf>
    <xf numFmtId="43" fontId="1" fillId="0" borderId="3" xfId="39" applyFont="1" applyFill="1" applyBorder="1" applyAlignment="1"/>
    <xf numFmtId="43" fontId="1" fillId="0" borderId="9" xfId="39" applyFont="1" applyFill="1" applyBorder="1" applyAlignment="1"/>
    <xf numFmtId="43" fontId="4" fillId="0" borderId="0" xfId="1" applyNumberFormat="1" applyFont="1"/>
    <xf numFmtId="43" fontId="2" fillId="0" borderId="0" xfId="1" applyNumberFormat="1" applyFont="1" applyAlignment="1">
      <alignment horizontal="left" vertical="top" wrapText="1"/>
    </xf>
    <xf numFmtId="43" fontId="1" fillId="0" borderId="10" xfId="39" applyFont="1" applyBorder="1" applyAlignment="1"/>
    <xf numFmtId="43" fontId="1" fillId="0" borderId="11" xfId="39" applyFont="1" applyBorder="1" applyAlignment="1"/>
    <xf numFmtId="43" fontId="1" fillId="0" borderId="6" xfId="39" applyFont="1" applyFill="1" applyBorder="1" applyAlignment="1"/>
    <xf numFmtId="43" fontId="1" fillId="0" borderId="12" xfId="39" applyFont="1" applyBorder="1" applyAlignment="1"/>
    <xf numFmtId="43" fontId="1" fillId="0" borderId="0" xfId="39" applyFont="1" applyAlignment="1"/>
    <xf numFmtId="43" fontId="1" fillId="0" borderId="2" xfId="39" applyFont="1" applyFill="1" applyBorder="1" applyAlignment="1"/>
    <xf numFmtId="43" fontId="1" fillId="0" borderId="8" xfId="39" applyFont="1" applyBorder="1" applyAlignment="1"/>
    <xf numFmtId="43" fontId="1" fillId="0" borderId="13" xfId="39" applyFont="1" applyBorder="1" applyAlignment="1"/>
    <xf numFmtId="43" fontId="1" fillId="0" borderId="7" xfId="39" applyFont="1" applyBorder="1" applyAlignment="1"/>
    <xf numFmtId="43" fontId="2" fillId="0" borderId="11" xfId="1" applyNumberFormat="1" applyFont="1" applyBorder="1" applyAlignment="1">
      <alignment horizontal="right" vertical="top" wrapText="1"/>
    </xf>
    <xf numFmtId="43" fontId="2" fillId="0" borderId="11" xfId="1" applyNumberFormat="1" applyFont="1" applyBorder="1"/>
    <xf numFmtId="43" fontId="1" fillId="0" borderId="3" xfId="39" applyFont="1" applyBorder="1" applyAlignment="1"/>
    <xf numFmtId="43" fontId="2" fillId="0" borderId="0" xfId="1" applyNumberFormat="1" applyFont="1" applyAlignment="1">
      <alignment vertical="top" wrapText="1"/>
    </xf>
    <xf numFmtId="43" fontId="1" fillId="0" borderId="3" xfId="39" applyFont="1" applyFill="1" applyBorder="1" applyAlignment="1">
      <alignment horizontal="right"/>
    </xf>
    <xf numFmtId="43" fontId="2" fillId="0" borderId="0" xfId="1" applyNumberFormat="1" applyFont="1" applyAlignment="1">
      <alignment horizontal="left" vertical="center" wrapText="1"/>
    </xf>
    <xf numFmtId="43" fontId="2" fillId="0" borderId="0" xfId="1" applyNumberFormat="1" applyFont="1" applyAlignment="1">
      <alignment horizontal="left" vertical="center"/>
    </xf>
    <xf numFmtId="43" fontId="2" fillId="0" borderId="11" xfId="1" applyNumberFormat="1" applyFont="1" applyBorder="1" applyAlignment="1">
      <alignment horizontal="left" wrapText="1"/>
    </xf>
    <xf numFmtId="43" fontId="2" fillId="0" borderId="0" xfId="0" applyNumberFormat="1" applyFont="1"/>
    <xf numFmtId="43" fontId="2" fillId="0" borderId="0" xfId="0" applyNumberFormat="1" applyFont="1" applyAlignment="1">
      <alignment horizontal="left"/>
    </xf>
    <xf numFmtId="43" fontId="2" fillId="0" borderId="0" xfId="0" applyNumberFormat="1" applyFont="1" applyAlignment="1">
      <alignment horizontal="right"/>
    </xf>
    <xf numFmtId="43" fontId="2" fillId="0" borderId="4" xfId="1" applyNumberFormat="1" applyFont="1" applyBorder="1"/>
    <xf numFmtId="43" fontId="2" fillId="0" borderId="1" xfId="1" applyNumberFormat="1" applyFont="1" applyBorder="1"/>
    <xf numFmtId="43" fontId="1" fillId="0" borderId="5" xfId="39" applyFont="1" applyBorder="1" applyAlignment="1"/>
    <xf numFmtId="43" fontId="3" fillId="0" borderId="0" xfId="1" applyNumberFormat="1"/>
    <xf numFmtId="43" fontId="6" fillId="0" borderId="0" xfId="1" applyNumberFormat="1" applyFont="1" applyAlignment="1">
      <alignment horizontal="left"/>
    </xf>
    <xf numFmtId="43" fontId="8" fillId="0" borderId="0" xfId="1" applyNumberFormat="1" applyFont="1"/>
    <xf numFmtId="43" fontId="2" fillId="0" borderId="0" xfId="1" applyNumberFormat="1" applyFont="1" applyAlignment="1">
      <alignment horizontal="left"/>
    </xf>
    <xf numFmtId="43" fontId="4" fillId="0" borderId="0" xfId="1" applyNumberFormat="1" applyFont="1" applyAlignment="1">
      <alignment horizontal="left"/>
    </xf>
    <xf numFmtId="43" fontId="19" fillId="0" borderId="0" xfId="1" applyNumberFormat="1" applyFont="1"/>
    <xf numFmtId="43" fontId="2" fillId="0" borderId="0" xfId="1" applyNumberFormat="1" applyFont="1" applyAlignment="1">
      <alignment horizontal="center"/>
    </xf>
    <xf numFmtId="43" fontId="2" fillId="0" borderId="0" xfId="1" applyNumberFormat="1" applyFont="1" applyAlignment="1">
      <alignment horizontal="right"/>
    </xf>
    <xf numFmtId="43" fontId="2" fillId="0" borderId="0" xfId="3" applyNumberFormat="1" applyFont="1" applyAlignment="1">
      <alignment vertical="center"/>
    </xf>
    <xf numFmtId="43" fontId="2" fillId="0" borderId="0" xfId="3" applyNumberFormat="1" applyFont="1" applyAlignment="1">
      <alignment horizontal="center"/>
    </xf>
    <xf numFmtId="43" fontId="3" fillId="0" borderId="0" xfId="1" applyNumberFormat="1" applyAlignment="1">
      <alignment horizontal="left" vertical="center"/>
    </xf>
    <xf numFmtId="43" fontId="1" fillId="0" borderId="0" xfId="0" applyNumberFormat="1" applyFont="1" applyAlignment="1">
      <alignment horizontal="left"/>
    </xf>
    <xf numFmtId="43" fontId="3" fillId="0" borderId="0" xfId="1" applyNumberFormat="1" applyAlignment="1">
      <alignment horizontal="right" vertical="center"/>
    </xf>
    <xf numFmtId="0" fontId="2" fillId="0" borderId="4" xfId="1" applyFont="1" applyBorder="1" applyAlignment="1">
      <alignment horizontal="left" vertical="top" wrapText="1"/>
    </xf>
    <xf numFmtId="0" fontId="2" fillId="0" borderId="8" xfId="1" applyFont="1" applyBorder="1" applyAlignment="1">
      <alignment horizontal="left" vertical="top" wrapText="1"/>
    </xf>
    <xf numFmtId="0" fontId="2" fillId="0" borderId="12" xfId="1" applyFont="1" applyBorder="1" applyAlignment="1">
      <alignment horizontal="left" vertical="top" wrapText="1"/>
    </xf>
    <xf numFmtId="0" fontId="2" fillId="0" borderId="14" xfId="1" applyFont="1" applyBorder="1" applyAlignment="1">
      <alignment horizontal="left" vertical="top" wrapText="1"/>
    </xf>
    <xf numFmtId="0" fontId="2" fillId="0" borderId="9" xfId="1" applyFont="1" applyBorder="1" applyAlignment="1">
      <alignment horizontal="left" vertical="top" wrapText="1"/>
    </xf>
    <xf numFmtId="0" fontId="2" fillId="0" borderId="9" xfId="1" applyFont="1" applyBorder="1" applyAlignment="1">
      <alignment horizontal="right" vertical="top" wrapText="1"/>
    </xf>
    <xf numFmtId="0" fontId="2" fillId="0" borderId="11" xfId="1" applyFont="1" applyBorder="1" applyAlignment="1">
      <alignment horizontal="right" vertical="top" wrapText="1"/>
    </xf>
    <xf numFmtId="0" fontId="2" fillId="0" borderId="10" xfId="1" applyFont="1" applyBorder="1" applyAlignment="1">
      <alignment horizontal="left" vertical="center" wrapText="1"/>
    </xf>
    <xf numFmtId="0" fontId="2" fillId="2" borderId="12" xfId="1" applyFont="1" applyFill="1" applyBorder="1" applyAlignment="1">
      <alignment horizontal="left" vertical="center" wrapText="1"/>
    </xf>
    <xf numFmtId="0" fontId="2" fillId="2" borderId="14" xfId="1" applyFont="1" applyFill="1" applyBorder="1" applyAlignment="1">
      <alignment horizontal="left" vertical="center" wrapText="1"/>
    </xf>
    <xf numFmtId="0" fontId="2" fillId="2" borderId="9" xfId="1" applyFont="1" applyFill="1" applyBorder="1" applyAlignment="1">
      <alignment horizontal="left" vertical="center" wrapText="1"/>
    </xf>
    <xf numFmtId="43" fontId="1" fillId="0" borderId="4" xfId="39" applyFont="1" applyBorder="1" applyAlignment="1"/>
    <xf numFmtId="0" fontId="2" fillId="0" borderId="4" xfId="1" applyFont="1" applyBorder="1" applyAlignment="1">
      <alignment horizontal="justify" vertical="top"/>
    </xf>
    <xf numFmtId="43" fontId="1" fillId="0" borderId="0" xfId="39" applyFont="1" applyBorder="1" applyAlignment="1"/>
    <xf numFmtId="0" fontId="2" fillId="0" borderId="3" xfId="1" applyFont="1" applyBorder="1" applyAlignment="1">
      <alignment horizontal="justify" vertical="top"/>
    </xf>
    <xf numFmtId="43" fontId="1" fillId="0" borderId="14" xfId="39" applyFont="1" applyBorder="1" applyAlignment="1"/>
    <xf numFmtId="43" fontId="1" fillId="0" borderId="15" xfId="39" applyFont="1" applyBorder="1" applyAlignment="1"/>
    <xf numFmtId="0" fontId="2" fillId="0" borderId="2" xfId="1" applyFont="1" applyBorder="1" applyAlignment="1">
      <alignment horizontal="justify" vertical="top"/>
    </xf>
    <xf numFmtId="43" fontId="1" fillId="0" borderId="9" xfId="39" applyFont="1" applyBorder="1" applyAlignment="1"/>
    <xf numFmtId="0" fontId="2" fillId="0" borderId="2" xfId="1" applyFont="1" applyBorder="1" applyAlignment="1">
      <alignment vertical="center" wrapText="1"/>
    </xf>
    <xf numFmtId="43" fontId="2" fillId="0" borderId="3" xfId="1" applyNumberFormat="1" applyFont="1" applyBorder="1"/>
    <xf numFmtId="0" fontId="2" fillId="0" borderId="0" xfId="1" applyFont="1" applyAlignment="1">
      <alignment horizontal="left" vertical="top" wrapText="1"/>
    </xf>
    <xf numFmtId="43" fontId="2" fillId="0" borderId="8" xfId="1" applyNumberFormat="1" applyFont="1" applyBorder="1" applyAlignment="1">
      <alignment vertical="top" wrapText="1"/>
    </xf>
    <xf numFmtId="43" fontId="2" fillId="0" borderId="11" xfId="1" applyNumberFormat="1" applyFont="1" applyBorder="1" applyAlignment="1">
      <alignment vertical="top" wrapText="1"/>
    </xf>
    <xf numFmtId="0" fontId="2" fillId="0" borderId="4" xfId="1" applyFont="1" applyBorder="1" applyAlignment="1">
      <alignment vertical="center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 vertical="top"/>
    </xf>
    <xf numFmtId="0" fontId="2" fillId="0" borderId="14" xfId="1" applyFont="1" applyBorder="1" applyAlignment="1">
      <alignment horizontal="left" wrapText="1"/>
    </xf>
    <xf numFmtId="0" fontId="2" fillId="0" borderId="11" xfId="1" applyFont="1" applyBorder="1" applyAlignment="1">
      <alignment horizontal="left" vertical="top" wrapText="1"/>
    </xf>
    <xf numFmtId="0" fontId="2" fillId="0" borderId="15" xfId="1" applyFont="1" applyBorder="1" applyAlignment="1">
      <alignment horizontal="left" vertical="top" wrapText="1"/>
    </xf>
    <xf numFmtId="0" fontId="14" fillId="0" borderId="0" xfId="1" applyFont="1"/>
    <xf numFmtId="0" fontId="3" fillId="0" borderId="0" xfId="1"/>
    <xf numFmtId="0" fontId="12" fillId="0" borderId="0" xfId="1" applyFont="1" applyAlignment="1">
      <alignment vertical="top"/>
    </xf>
    <xf numFmtId="0" fontId="1" fillId="0" borderId="0" xfId="1" applyFont="1" applyAlignment="1">
      <alignment vertical="center"/>
    </xf>
    <xf numFmtId="0" fontId="19" fillId="0" borderId="1" xfId="1" applyFont="1" applyBorder="1" applyAlignment="1">
      <alignment horizontal="left" vertical="top" wrapText="1"/>
    </xf>
    <xf numFmtId="0" fontId="19" fillId="0" borderId="1" xfId="1" applyFont="1" applyBorder="1" applyAlignment="1">
      <alignment wrapText="1"/>
    </xf>
    <xf numFmtId="0" fontId="20" fillId="0" borderId="1" xfId="1" applyFont="1" applyBorder="1" applyAlignment="1">
      <alignment wrapText="1"/>
    </xf>
    <xf numFmtId="43" fontId="19" fillId="0" borderId="0" xfId="3" applyNumberFormat="1" applyFont="1" applyAlignment="1">
      <alignment horizontal="center"/>
    </xf>
    <xf numFmtId="43" fontId="16" fillId="0" borderId="0" xfId="1" applyNumberFormat="1" applyFont="1"/>
    <xf numFmtId="43" fontId="17" fillId="0" borderId="0" xfId="1" applyNumberFormat="1" applyFont="1"/>
    <xf numFmtId="43" fontId="1" fillId="0" borderId="0" xfId="1" applyNumberFormat="1" applyFont="1"/>
    <xf numFmtId="0" fontId="2" fillId="0" borderId="0" xfId="1" applyFont="1" applyAlignment="1">
      <alignment horizontal="left" vertical="center" wrapText="1"/>
    </xf>
    <xf numFmtId="0" fontId="2" fillId="0" borderId="1" xfId="1" applyFont="1" applyBorder="1" applyAlignment="1">
      <alignment horizontal="left" wrapText="1"/>
    </xf>
    <xf numFmtId="0" fontId="2" fillId="0" borderId="0" xfId="1" applyFont="1" applyAlignment="1">
      <alignment horizontal="left" wrapText="1"/>
    </xf>
    <xf numFmtId="43" fontId="1" fillId="0" borderId="6" xfId="39" applyFont="1" applyBorder="1" applyAlignment="1"/>
    <xf numFmtId="43" fontId="1" fillId="0" borderId="1" xfId="39" applyFont="1" applyBorder="1" applyAlignment="1"/>
    <xf numFmtId="43" fontId="1" fillId="0" borderId="2" xfId="39" applyFont="1" applyBorder="1" applyAlignment="1"/>
    <xf numFmtId="0" fontId="2" fillId="0" borderId="0" xfId="7" applyFont="1" applyAlignment="1">
      <alignment vertical="center" wrapText="1"/>
    </xf>
    <xf numFmtId="0" fontId="2" fillId="0" borderId="3" xfId="1" applyFont="1" applyBorder="1" applyAlignment="1">
      <alignment horizontal="left" vertical="top" wrapText="1"/>
    </xf>
    <xf numFmtId="0" fontId="2" fillId="0" borderId="14" xfId="1" applyFont="1" applyBorder="1" applyAlignment="1">
      <alignment horizontal="left" vertical="top"/>
    </xf>
    <xf numFmtId="0" fontId="4" fillId="0" borderId="11" xfId="1" applyFont="1" applyBorder="1" applyAlignment="1">
      <alignment horizontal="left" vertical="top" wrapText="1"/>
    </xf>
    <xf numFmtId="0" fontId="2" fillId="0" borderId="15" xfId="1" applyFont="1" applyBorder="1" applyAlignment="1">
      <alignment horizontal="right" vertical="top" wrapText="1"/>
    </xf>
    <xf numFmtId="0" fontId="2" fillId="0" borderId="11" xfId="1" applyFont="1" applyBorder="1" applyAlignment="1">
      <alignment horizontal="justify" vertical="center"/>
    </xf>
    <xf numFmtId="0" fontId="2" fillId="0" borderId="0" xfId="1" applyFont="1" applyAlignment="1">
      <alignment horizontal="justify" vertical="top"/>
    </xf>
    <xf numFmtId="0" fontId="2" fillId="0" borderId="5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top"/>
    </xf>
    <xf numFmtId="0" fontId="2" fillId="0" borderId="3" xfId="1" applyFont="1" applyBorder="1" applyAlignment="1">
      <alignment horizontal="left" vertical="top"/>
    </xf>
    <xf numFmtId="0" fontId="2" fillId="0" borderId="0" xfId="1" applyFont="1" applyAlignment="1">
      <alignment horizontal="left" vertical="top"/>
    </xf>
    <xf numFmtId="0" fontId="2" fillId="0" borderId="5" xfId="7" applyFont="1" applyBorder="1" applyAlignment="1">
      <alignment vertical="center"/>
    </xf>
    <xf numFmtId="0" fontId="2" fillId="0" borderId="8" xfId="7" applyFont="1" applyBorder="1" applyAlignment="1">
      <alignment vertical="center"/>
    </xf>
    <xf numFmtId="0" fontId="2" fillId="0" borderId="4" xfId="7" applyFont="1" applyBorder="1" applyAlignment="1">
      <alignment vertical="center"/>
    </xf>
    <xf numFmtId="0" fontId="2" fillId="0" borderId="3" xfId="7" applyFont="1" applyBorder="1" applyAlignment="1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horizontal="left" wrapText="1"/>
    </xf>
    <xf numFmtId="0" fontId="2" fillId="0" borderId="15" xfId="1" applyFont="1" applyBorder="1" applyAlignment="1">
      <alignment horizontal="left" wrapText="1"/>
    </xf>
    <xf numFmtId="0" fontId="2" fillId="0" borderId="10" xfId="1" applyFont="1" applyBorder="1" applyAlignment="1">
      <alignment horizontal="left" wrapText="1"/>
    </xf>
    <xf numFmtId="0" fontId="1" fillId="0" borderId="0" xfId="1" applyFont="1" applyAlignment="1">
      <alignment horizontal="left" vertical="top"/>
    </xf>
    <xf numFmtId="0" fontId="1" fillId="0" borderId="0" xfId="1" applyFont="1" applyAlignment="1">
      <alignment horizontal="left" vertical="center"/>
    </xf>
    <xf numFmtId="43" fontId="2" fillId="0" borderId="4" xfId="18" applyFont="1" applyBorder="1" applyAlignment="1">
      <alignment horizontal="right" vertical="top" wrapText="1"/>
    </xf>
    <xf numFmtId="43" fontId="2" fillId="0" borderId="15" xfId="18" applyFont="1" applyBorder="1" applyAlignment="1">
      <alignment horizontal="right" vertical="top" wrapText="1"/>
    </xf>
    <xf numFmtId="43" fontId="2" fillId="0" borderId="3" xfId="18" applyFont="1" applyBorder="1" applyAlignment="1">
      <alignment horizontal="right" vertical="top" wrapText="1"/>
    </xf>
    <xf numFmtId="43" fontId="1" fillId="0" borderId="4" xfId="18" applyFont="1" applyBorder="1" applyAlignment="1">
      <alignment wrapText="1"/>
    </xf>
    <xf numFmtId="43" fontId="1" fillId="0" borderId="3" xfId="18" applyFont="1" applyBorder="1" applyAlignment="1">
      <alignment wrapText="1"/>
    </xf>
    <xf numFmtId="43" fontId="1" fillId="0" borderId="5" xfId="18" applyFont="1" applyBorder="1" applyAlignment="1">
      <alignment horizontal="left" wrapText="1"/>
    </xf>
    <xf numFmtId="43" fontId="1" fillId="0" borderId="4" xfId="18" applyFont="1" applyBorder="1" applyAlignment="1">
      <alignment horizontal="left" wrapText="1"/>
    </xf>
    <xf numFmtId="43" fontId="1" fillId="0" borderId="2" xfId="1" applyNumberFormat="1" applyFont="1" applyBorder="1" applyAlignment="1">
      <alignment vertical="top" wrapText="1"/>
    </xf>
    <xf numFmtId="43" fontId="1" fillId="0" borderId="3" xfId="1" applyNumberFormat="1" applyFont="1" applyBorder="1" applyAlignment="1">
      <alignment vertical="top" wrapText="1"/>
    </xf>
    <xf numFmtId="43" fontId="1" fillId="0" borderId="6" xfId="39" applyFont="1" applyFill="1" applyBorder="1" applyAlignment="1">
      <alignment horizontal="right"/>
    </xf>
    <xf numFmtId="43" fontId="1" fillId="0" borderId="12" xfId="39" applyFont="1" applyFill="1" applyBorder="1" applyAlignment="1"/>
    <xf numFmtId="43" fontId="1" fillId="0" borderId="14" xfId="39" applyFont="1" applyFill="1" applyBorder="1" applyAlignment="1"/>
    <xf numFmtId="43" fontId="1" fillId="0" borderId="10" xfId="39" applyFont="1" applyFill="1" applyBorder="1" applyAlignment="1"/>
    <xf numFmtId="0" fontId="2" fillId="2" borderId="15" xfId="1" applyFont="1" applyFill="1" applyBorder="1" applyAlignment="1">
      <alignment horizontal="left" vertical="center" wrapText="1"/>
    </xf>
    <xf numFmtId="43" fontId="2" fillId="0" borderId="8" xfId="18" applyFont="1" applyBorder="1" applyAlignment="1">
      <alignment horizontal="right" vertical="top" wrapText="1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43" fontId="4" fillId="0" borderId="8" xfId="1" applyNumberFormat="1" applyFont="1" applyBorder="1" applyAlignment="1">
      <alignment horizontal="center" vertical="center" wrapText="1"/>
    </xf>
    <xf numFmtId="43" fontId="4" fillId="0" borderId="5" xfId="1" applyNumberFormat="1" applyFont="1" applyBorder="1"/>
    <xf numFmtId="43" fontId="4" fillId="0" borderId="4" xfId="1" applyNumberFormat="1" applyFont="1" applyBorder="1" applyAlignment="1">
      <alignment horizontal="center"/>
    </xf>
    <xf numFmtId="43" fontId="4" fillId="0" borderId="3" xfId="1" applyNumberFormat="1" applyFont="1" applyBorder="1"/>
    <xf numFmtId="43" fontId="4" fillId="0" borderId="6" xfId="1" applyNumberFormat="1" applyFont="1" applyBorder="1" applyAlignment="1">
      <alignment horizontal="center"/>
    </xf>
    <xf numFmtId="43" fontId="4" fillId="0" borderId="5" xfId="1" applyNumberFormat="1" applyFont="1" applyBorder="1" applyAlignment="1">
      <alignment horizontal="center"/>
    </xf>
    <xf numFmtId="43" fontId="4" fillId="0" borderId="1" xfId="1" applyNumberFormat="1" applyFont="1" applyBorder="1" applyAlignment="1">
      <alignment horizontal="center"/>
    </xf>
    <xf numFmtId="43" fontId="4" fillId="0" borderId="3" xfId="1" applyNumberFormat="1" applyFont="1" applyBorder="1" applyAlignment="1">
      <alignment horizontal="center"/>
    </xf>
    <xf numFmtId="0" fontId="4" fillId="0" borderId="13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center" vertical="center" wrapText="1"/>
    </xf>
    <xf numFmtId="43" fontId="4" fillId="0" borderId="5" xfId="1" applyNumberFormat="1" applyFont="1" applyBorder="1" applyAlignment="1">
      <alignment horizontal="center" vertical="center"/>
    </xf>
    <xf numFmtId="43" fontId="4" fillId="0" borderId="4" xfId="1" applyNumberFormat="1" applyFont="1" applyBorder="1" applyAlignment="1">
      <alignment horizontal="center" vertical="center"/>
    </xf>
    <xf numFmtId="43" fontId="1" fillId="0" borderId="0" xfId="1" applyNumberFormat="1" applyFont="1" applyAlignment="1">
      <alignment vertical="top" wrapText="1"/>
    </xf>
    <xf numFmtId="4" fontId="2" fillId="2" borderId="0" xfId="1" applyNumberFormat="1" applyFont="1" applyFill="1" applyAlignment="1">
      <alignment horizontal="left"/>
    </xf>
    <xf numFmtId="0" fontId="2" fillId="2" borderId="0" xfId="1" applyFont="1" applyFill="1" applyAlignment="1">
      <alignment horizontal="left"/>
    </xf>
    <xf numFmtId="4" fontId="2" fillId="2" borderId="0" xfId="1" applyNumberFormat="1" applyFont="1" applyFill="1" applyAlignment="1">
      <alignment horizontal="left" vertical="center"/>
    </xf>
    <xf numFmtId="4" fontId="2" fillId="2" borderId="0" xfId="1" applyNumberFormat="1" applyFont="1" applyFill="1"/>
    <xf numFmtId="4" fontId="2" fillId="2" borderId="0" xfId="1" applyNumberFormat="1" applyFont="1" applyFill="1" applyAlignment="1">
      <alignment vertical="center"/>
    </xf>
    <xf numFmtId="43" fontId="1" fillId="0" borderId="0" xfId="18" applyFont="1" applyAlignment="1">
      <alignment horizontal="right" vertical="top" wrapText="1"/>
    </xf>
    <xf numFmtId="43" fontId="1" fillId="0" borderId="5" xfId="18" applyFont="1" applyBorder="1" applyAlignment="1">
      <alignment horizontal="right" vertical="top" wrapText="1"/>
    </xf>
    <xf numFmtId="43" fontId="1" fillId="0" borderId="4" xfId="18" applyFont="1" applyBorder="1" applyAlignment="1">
      <alignment horizontal="right" vertical="top" wrapText="1"/>
    </xf>
    <xf numFmtId="43" fontId="1" fillId="0" borderId="15" xfId="18" applyFont="1" applyBorder="1" applyAlignment="1">
      <alignment horizontal="right" vertical="top" wrapText="1"/>
    </xf>
    <xf numFmtId="43" fontId="1" fillId="0" borderId="3" xfId="18" applyFont="1" applyBorder="1" applyAlignment="1">
      <alignment horizontal="right" vertical="top" wrapText="1"/>
    </xf>
    <xf numFmtId="43" fontId="4" fillId="0" borderId="4" xfId="1" applyNumberFormat="1" applyFont="1" applyBorder="1"/>
    <xf numFmtId="43" fontId="4" fillId="0" borderId="5" xfId="1" applyNumberFormat="1" applyFont="1" applyBorder="1" applyAlignment="1">
      <alignment horizontal="center" vertical="center" wrapText="1"/>
    </xf>
    <xf numFmtId="43" fontId="4" fillId="0" borderId="5" xfId="1" applyNumberFormat="1" applyFont="1" applyBorder="1" applyAlignment="1">
      <alignment horizontal="center" wrapText="1"/>
    </xf>
    <xf numFmtId="43" fontId="4" fillId="0" borderId="4" xfId="1" applyNumberFormat="1" applyFont="1" applyBorder="1" applyAlignment="1">
      <alignment horizontal="center" wrapText="1"/>
    </xf>
    <xf numFmtId="43" fontId="4" fillId="0" borderId="3" xfId="1" applyNumberFormat="1" applyFont="1" applyBorder="1" applyAlignment="1">
      <alignment horizontal="center" vertical="center" wrapText="1"/>
    </xf>
    <xf numFmtId="43" fontId="4" fillId="0" borderId="4" xfId="1" applyNumberFormat="1" applyFont="1" applyBorder="1" applyAlignment="1">
      <alignment horizontal="center" vertical="center" wrapText="1"/>
    </xf>
    <xf numFmtId="43" fontId="4" fillId="0" borderId="4" xfId="1" applyNumberFormat="1" applyFont="1" applyBorder="1" applyAlignment="1">
      <alignment horizontal="center" vertical="center"/>
    </xf>
    <xf numFmtId="43" fontId="4" fillId="0" borderId="3" xfId="1" applyNumberFormat="1" applyFont="1" applyBorder="1" applyAlignment="1">
      <alignment horizontal="center" vertical="center"/>
    </xf>
    <xf numFmtId="43" fontId="4" fillId="0" borderId="10" xfId="1" applyNumberFormat="1" applyFont="1" applyBorder="1" applyAlignment="1">
      <alignment horizontal="center" vertical="center" wrapText="1"/>
    </xf>
    <xf numFmtId="43" fontId="4" fillId="0" borderId="14" xfId="1" applyNumberFormat="1" applyFont="1" applyBorder="1" applyAlignment="1">
      <alignment horizontal="center" vertical="center" wrapText="1"/>
    </xf>
    <xf numFmtId="43" fontId="4" fillId="0" borderId="7" xfId="1" applyNumberFormat="1" applyFont="1" applyBorder="1" applyAlignment="1">
      <alignment horizontal="center" vertical="center" wrapText="1"/>
    </xf>
    <xf numFmtId="43" fontId="4" fillId="0" borderId="13" xfId="1" applyNumberFormat="1" applyFont="1" applyBorder="1" applyAlignment="1">
      <alignment horizontal="center" vertical="center" wrapText="1"/>
    </xf>
    <xf numFmtId="0" fontId="1" fillId="0" borderId="0" xfId="1" applyFont="1" applyAlignment="1">
      <alignment horizontal="left" vertical="top" wrapText="1"/>
    </xf>
    <xf numFmtId="0" fontId="12" fillId="0" borderId="0" xfId="1" applyFont="1" applyAlignment="1">
      <alignment horizontal="left" vertical="top" wrapText="1"/>
    </xf>
    <xf numFmtId="0" fontId="1" fillId="0" borderId="0" xfId="1" applyFont="1" applyAlignment="1">
      <alignment horizontal="left" vertical="top"/>
    </xf>
    <xf numFmtId="0" fontId="4" fillId="0" borderId="10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43" fontId="4" fillId="0" borderId="5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2" fillId="0" borderId="12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top" wrapText="1"/>
    </xf>
    <xf numFmtId="0" fontId="2" fillId="0" borderId="9" xfId="1" applyFont="1" applyBorder="1" applyAlignment="1">
      <alignment horizontal="left" vertical="top" wrapText="1"/>
    </xf>
    <xf numFmtId="0" fontId="2" fillId="0" borderId="13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wrapText="1"/>
    </xf>
    <xf numFmtId="0" fontId="2" fillId="0" borderId="0" xfId="1" applyFont="1" applyAlignment="1">
      <alignment horizontal="left" wrapText="1"/>
    </xf>
    <xf numFmtId="0" fontId="2" fillId="0" borderId="12" xfId="1" applyFont="1" applyBorder="1" applyAlignment="1">
      <alignment horizontal="left" wrapText="1"/>
    </xf>
    <xf numFmtId="43" fontId="7" fillId="0" borderId="7" xfId="1" applyNumberFormat="1" applyFont="1" applyBorder="1" applyAlignment="1">
      <alignment horizontal="center" vertical="center"/>
    </xf>
    <xf numFmtId="43" fontId="7" fillId="0" borderId="9" xfId="1" applyNumberFormat="1" applyFont="1" applyBorder="1" applyAlignment="1">
      <alignment horizontal="center" vertical="center"/>
    </xf>
    <xf numFmtId="43" fontId="7" fillId="0" borderId="13" xfId="1" applyNumberFormat="1" applyFont="1" applyBorder="1" applyAlignment="1">
      <alignment horizontal="center" vertical="center"/>
    </xf>
    <xf numFmtId="0" fontId="13" fillId="0" borderId="2" xfId="1" applyFont="1" applyBorder="1" applyAlignment="1">
      <alignment horizontal="left" vertical="center" wrapText="1"/>
    </xf>
    <xf numFmtId="0" fontId="13" fillId="0" borderId="15" xfId="1" applyFont="1" applyBorder="1" applyAlignment="1">
      <alignment horizontal="left" vertical="center" wrapText="1"/>
    </xf>
    <xf numFmtId="0" fontId="13" fillId="0" borderId="14" xfId="1" applyFont="1" applyBorder="1" applyAlignment="1">
      <alignment horizontal="left" vertical="center" wrapText="1"/>
    </xf>
    <xf numFmtId="43" fontId="2" fillId="0" borderId="0" xfId="1" applyNumberFormat="1" applyFont="1" applyAlignment="1">
      <alignment horizontal="left"/>
    </xf>
    <xf numFmtId="43" fontId="4" fillId="0" borderId="9" xfId="1" applyNumberFormat="1" applyFont="1" applyBorder="1" applyAlignment="1">
      <alignment horizontal="center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11" xfId="1" applyFont="1" applyBorder="1" applyAlignment="1">
      <alignment horizontal="left" vertical="center" wrapText="1"/>
    </xf>
    <xf numFmtId="0" fontId="2" fillId="0" borderId="10" xfId="1" applyFont="1" applyBorder="1" applyAlignment="1">
      <alignment horizontal="left" vertical="center" wrapText="1"/>
    </xf>
    <xf numFmtId="0" fontId="4" fillId="0" borderId="14" xfId="1" applyFont="1" applyBorder="1" applyAlignment="1">
      <alignment horizontal="center" vertical="center" wrapText="1"/>
    </xf>
  </cellXfs>
  <cellStyles count="42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 3 2" xfId="4" xr:uid="{00000000-0005-0000-0000-000004000000}"/>
    <cellStyle name="Normal 3 2 2" xfId="5" xr:uid="{00000000-0005-0000-0000-000005000000}"/>
    <cellStyle name="Normal 4 2 3" xfId="6" xr:uid="{00000000-0005-0000-0000-000006000000}"/>
    <cellStyle name="Normal 9 2" xfId="7" xr:uid="{00000000-0005-0000-0000-000007000000}"/>
    <cellStyle name="Separador de milhares 2" xfId="8" xr:uid="{00000000-0005-0000-0000-000008000000}"/>
    <cellStyle name="Separador de milhares 2 2" xfId="9" xr:uid="{00000000-0005-0000-0000-000009000000}"/>
    <cellStyle name="Separador de milhares 2 2 2" xfId="10" xr:uid="{00000000-0005-0000-0000-00000A000000}"/>
    <cellStyle name="Separador de milhares 2 3" xfId="11" xr:uid="{00000000-0005-0000-0000-00000B000000}"/>
    <cellStyle name="Separador de milhares 5" xfId="12" xr:uid="{00000000-0005-0000-0000-00000C000000}"/>
    <cellStyle name="Separador de milhares 5 2" xfId="13" xr:uid="{00000000-0005-0000-0000-00000D000000}"/>
    <cellStyle name="Separador de milhares 8" xfId="14" xr:uid="{00000000-0005-0000-0000-00000E000000}"/>
    <cellStyle name="Separador de milhares 8 2" xfId="15" xr:uid="{00000000-0005-0000-0000-00000F000000}"/>
    <cellStyle name="Separador de milhares 8 2 2" xfId="16" xr:uid="{00000000-0005-0000-0000-000010000000}"/>
    <cellStyle name="Separador de milhares 8 3" xfId="17" xr:uid="{00000000-0005-0000-0000-000011000000}"/>
    <cellStyle name="Vírgula" xfId="18" builtinId="3"/>
    <cellStyle name="Vírgula 2" xfId="19" xr:uid="{00000000-0005-0000-0000-000013000000}"/>
    <cellStyle name="Vírgula 2 10" xfId="20" xr:uid="{00000000-0005-0000-0000-000014000000}"/>
    <cellStyle name="Vírgula 2 10 2" xfId="21" xr:uid="{00000000-0005-0000-0000-000015000000}"/>
    <cellStyle name="Vírgula 2 11" xfId="22" xr:uid="{00000000-0005-0000-0000-000016000000}"/>
    <cellStyle name="Vírgula 2 2" xfId="23" xr:uid="{00000000-0005-0000-0000-000017000000}"/>
    <cellStyle name="Vírgula 2 2 2" xfId="24" xr:uid="{00000000-0005-0000-0000-000018000000}"/>
    <cellStyle name="Vírgula 2 3" xfId="25" xr:uid="{00000000-0005-0000-0000-000019000000}"/>
    <cellStyle name="Vírgula 2 3 2" xfId="26" xr:uid="{00000000-0005-0000-0000-00001A000000}"/>
    <cellStyle name="Vírgula 2 4" xfId="27" xr:uid="{00000000-0005-0000-0000-00001B000000}"/>
    <cellStyle name="Vírgula 2 4 2" xfId="28" xr:uid="{00000000-0005-0000-0000-00001C000000}"/>
    <cellStyle name="Vírgula 2 5" xfId="29" xr:uid="{00000000-0005-0000-0000-00001D000000}"/>
    <cellStyle name="Vírgula 2 5 2" xfId="30" xr:uid="{00000000-0005-0000-0000-00001E000000}"/>
    <cellStyle name="Vírgula 2 6" xfId="31" xr:uid="{00000000-0005-0000-0000-00001F000000}"/>
    <cellStyle name="Vírgula 2 6 2" xfId="32" xr:uid="{00000000-0005-0000-0000-000020000000}"/>
    <cellStyle name="Vírgula 2 7" xfId="33" xr:uid="{00000000-0005-0000-0000-000021000000}"/>
    <cellStyle name="Vírgula 2 7 2" xfId="34" xr:uid="{00000000-0005-0000-0000-000022000000}"/>
    <cellStyle name="Vírgula 2 8" xfId="35" xr:uid="{00000000-0005-0000-0000-000023000000}"/>
    <cellStyle name="Vírgula 2 8 2" xfId="36" xr:uid="{00000000-0005-0000-0000-000024000000}"/>
    <cellStyle name="Vírgula 2 9" xfId="37" xr:uid="{00000000-0005-0000-0000-000025000000}"/>
    <cellStyle name="Vírgula 2 9 2" xfId="38" xr:uid="{00000000-0005-0000-0000-000026000000}"/>
    <cellStyle name="Vírgula 3" xfId="39" xr:uid="{00000000-0005-0000-0000-000027000000}"/>
    <cellStyle name="Vírgula 3 2" xfId="40" xr:uid="{00000000-0005-0000-0000-000028000000}"/>
    <cellStyle name="Vírgula 4" xfId="41" xr:uid="{00000000-0005-0000-0000-00002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1"/>
  <dimension ref="A1:G249"/>
  <sheetViews>
    <sheetView showGridLines="0" tabSelected="1" zoomScaleNormal="100" workbookViewId="0">
      <selection activeCell="C21" sqref="C21"/>
    </sheetView>
  </sheetViews>
  <sheetFormatPr defaultRowHeight="11.25" customHeight="1" x14ac:dyDescent="0.2"/>
  <cols>
    <col min="1" max="1" width="92.85546875" style="44" customWidth="1"/>
    <col min="2" max="4" width="17.7109375" style="44" customWidth="1"/>
    <col min="5" max="5" width="17.5703125" style="44" customWidth="1"/>
    <col min="6" max="6" width="17.7109375" style="44" customWidth="1"/>
    <col min="7" max="7" width="15" style="44" customWidth="1"/>
    <col min="8" max="16384" width="9.140625" style="44"/>
  </cols>
  <sheetData>
    <row r="1" spans="1:6" ht="25.5" customHeight="1" x14ac:dyDescent="0.4">
      <c r="A1" s="95" t="s">
        <v>262</v>
      </c>
    </row>
    <row r="2" spans="1:6" ht="15.75" customHeight="1" x14ac:dyDescent="0.2">
      <c r="A2" s="96" t="s">
        <v>263</v>
      </c>
    </row>
    <row r="3" spans="1:6" ht="15.75" customHeight="1" x14ac:dyDescent="0.2">
      <c r="A3" s="96" t="s">
        <v>264</v>
      </c>
    </row>
    <row r="4" spans="1:6" ht="15.75" customHeight="1" x14ac:dyDescent="0.2">
      <c r="A4" s="96" t="s">
        <v>265</v>
      </c>
    </row>
    <row r="5" spans="1:6" ht="15.75" x14ac:dyDescent="0.25">
      <c r="A5" s="45" t="s">
        <v>40</v>
      </c>
      <c r="B5" s="45"/>
      <c r="C5" s="45"/>
      <c r="D5" s="45"/>
      <c r="E5" s="45"/>
      <c r="F5" s="45"/>
    </row>
    <row r="6" spans="1:6" ht="9.75" customHeight="1" x14ac:dyDescent="0.2">
      <c r="A6" s="19"/>
      <c r="B6" s="19"/>
      <c r="C6" s="19"/>
      <c r="D6" s="19"/>
      <c r="E6" s="19"/>
      <c r="F6" s="19"/>
    </row>
    <row r="7" spans="1:6" s="46" customFormat="1" ht="15.75" x14ac:dyDescent="0.25">
      <c r="A7" s="55" t="s">
        <v>262</v>
      </c>
      <c r="B7" s="20"/>
      <c r="C7" s="20"/>
      <c r="D7" s="20"/>
      <c r="E7" s="20"/>
      <c r="F7" s="20"/>
    </row>
    <row r="8" spans="1:6" s="3" customFormat="1" ht="12.75" x14ac:dyDescent="0.2">
      <c r="A8" s="47" t="s">
        <v>0</v>
      </c>
      <c r="B8" s="47"/>
      <c r="C8" s="47"/>
      <c r="D8" s="47"/>
      <c r="E8" s="47"/>
      <c r="F8" s="47"/>
    </row>
    <row r="9" spans="1:6" s="3" customFormat="1" ht="12.75" x14ac:dyDescent="0.2">
      <c r="A9" s="48" t="s">
        <v>20</v>
      </c>
      <c r="B9" s="48"/>
      <c r="C9" s="48"/>
      <c r="D9" s="48"/>
      <c r="E9" s="48"/>
      <c r="F9" s="48"/>
    </row>
    <row r="10" spans="1:6" s="3" customFormat="1" ht="12.75" x14ac:dyDescent="0.2">
      <c r="A10" s="198" t="s">
        <v>1</v>
      </c>
      <c r="B10" s="198"/>
      <c r="C10" s="198"/>
      <c r="D10" s="198"/>
      <c r="E10" s="198"/>
      <c r="F10" s="198"/>
    </row>
    <row r="11" spans="1:6" s="3" customFormat="1" ht="12.75" x14ac:dyDescent="0.2">
      <c r="A11" s="1" t="s">
        <v>266</v>
      </c>
      <c r="B11" s="49" t="str">
        <f>IF(IFERROR(SEARCH("SEMESTRE",A11,1),0)&gt;0,"Semestre",IF(IFERROR(SEARCH("QUADRIMESTRE",A11,1),0)&gt;0,"Quadrimestre",IF(IFERROR(SEARCH("TRIMESTRE",A11,1),0)&gt;0,"Trimestre",IF(IFERROR(SEARCH("BIMESTRE",A11,1),0)&gt;0,"Bimestre","Mês"))))</f>
        <v>Bimestre</v>
      </c>
      <c r="F11" s="39" t="s">
        <v>273</v>
      </c>
    </row>
    <row r="12" spans="1:6" s="3" customFormat="1" ht="12.75" hidden="1" x14ac:dyDescent="0.2">
      <c r="A12" s="198"/>
      <c r="B12" s="198"/>
      <c r="C12" s="198"/>
      <c r="D12" s="198"/>
      <c r="E12" s="198"/>
      <c r="F12" s="198"/>
    </row>
    <row r="13" spans="1:6" s="3" customFormat="1" ht="12.75" hidden="1" x14ac:dyDescent="0.2">
      <c r="A13" s="198"/>
      <c r="B13" s="198"/>
      <c r="C13" s="198"/>
      <c r="D13" s="198"/>
      <c r="E13" s="198"/>
      <c r="F13" s="198"/>
    </row>
    <row r="14" spans="1:6" s="3" customFormat="1" ht="11.25" customHeight="1" x14ac:dyDescent="0.2">
      <c r="A14" s="47"/>
      <c r="B14" s="47"/>
      <c r="C14" s="47"/>
      <c r="D14" s="47"/>
      <c r="E14" s="47"/>
      <c r="F14" s="47"/>
    </row>
    <row r="15" spans="1:6" s="3" customFormat="1" ht="12.75" x14ac:dyDescent="0.2">
      <c r="A15" s="3" t="s">
        <v>39</v>
      </c>
      <c r="B15" s="50"/>
      <c r="C15" s="40" t="s">
        <v>29</v>
      </c>
      <c r="D15" s="51"/>
    </row>
    <row r="16" spans="1:6" s="3" customFormat="1" ht="12.75" x14ac:dyDescent="0.2">
      <c r="A16" s="192" t="s">
        <v>14</v>
      </c>
      <c r="B16" s="193"/>
      <c r="C16" s="194"/>
    </row>
    <row r="17" spans="1:3" s="3" customFormat="1" ht="12.75" x14ac:dyDescent="0.2">
      <c r="A17" s="143"/>
      <c r="B17" s="146" t="s">
        <v>2</v>
      </c>
      <c r="C17" s="147" t="s">
        <v>3</v>
      </c>
    </row>
    <row r="18" spans="1:3" s="3" customFormat="1" ht="12.75" x14ac:dyDescent="0.2">
      <c r="A18" s="144" t="s">
        <v>22</v>
      </c>
      <c r="B18" s="148" t="s">
        <v>4</v>
      </c>
      <c r="C18" s="144" t="s">
        <v>51</v>
      </c>
    </row>
    <row r="19" spans="1:3" s="3" customFormat="1" ht="12.75" x14ac:dyDescent="0.2">
      <c r="A19" s="145"/>
      <c r="B19" s="149" t="s">
        <v>5</v>
      </c>
      <c r="C19" s="149" t="s">
        <v>6</v>
      </c>
    </row>
    <row r="20" spans="1:3" s="3" customFormat="1" ht="12.75" x14ac:dyDescent="0.2">
      <c r="A20" s="57" t="s">
        <v>15</v>
      </c>
      <c r="B20" s="5">
        <f>SUM(B21:B24)</f>
        <v>746494000</v>
      </c>
      <c r="C20" s="6">
        <f>SUM(C21:C24)</f>
        <v>265803451.41999999</v>
      </c>
    </row>
    <row r="21" spans="1:3" s="3" customFormat="1" ht="12.75" x14ac:dyDescent="0.2">
      <c r="A21" s="7" t="s">
        <v>38</v>
      </c>
      <c r="B21" s="5">
        <v>234600000</v>
      </c>
      <c r="C21" s="2">
        <v>99162981.060000002</v>
      </c>
    </row>
    <row r="22" spans="1:3" s="3" customFormat="1" ht="12.75" x14ac:dyDescent="0.2">
      <c r="A22" s="7" t="s">
        <v>37</v>
      </c>
      <c r="B22" s="5">
        <v>90374000</v>
      </c>
      <c r="C22" s="2">
        <v>29925238.52</v>
      </c>
    </row>
    <row r="23" spans="1:3" s="3" customFormat="1" ht="12.75" x14ac:dyDescent="0.2">
      <c r="A23" s="7" t="s">
        <v>36</v>
      </c>
      <c r="B23" s="5">
        <v>297000000</v>
      </c>
      <c r="C23" s="2">
        <v>97331252.120000005</v>
      </c>
    </row>
    <row r="24" spans="1:3" s="3" customFormat="1" ht="12.75" x14ac:dyDescent="0.2">
      <c r="A24" s="4" t="s">
        <v>41</v>
      </c>
      <c r="B24" s="5">
        <v>124520000</v>
      </c>
      <c r="C24" s="2">
        <v>39383979.719999999</v>
      </c>
    </row>
    <row r="25" spans="1:3" s="3" customFormat="1" ht="12.75" x14ac:dyDescent="0.2">
      <c r="A25" s="57" t="s">
        <v>23</v>
      </c>
      <c r="B25" s="5">
        <f>B26+SUM(B29:B34)</f>
        <v>786000000</v>
      </c>
      <c r="C25" s="2">
        <f>C26+SUM(C29:C34)</f>
        <v>313946135.85000002</v>
      </c>
    </row>
    <row r="26" spans="1:3" s="3" customFormat="1" ht="12.75" x14ac:dyDescent="0.2">
      <c r="A26" s="4" t="s">
        <v>35</v>
      </c>
      <c r="B26" s="5">
        <f>SUM(B27:B28)</f>
        <v>170500000</v>
      </c>
      <c r="C26" s="2">
        <f>SUM(C27:C28)</f>
        <v>51242442.25</v>
      </c>
    </row>
    <row r="27" spans="1:3" s="3" customFormat="1" ht="12.75" x14ac:dyDescent="0.2">
      <c r="A27" s="4" t="s">
        <v>34</v>
      </c>
      <c r="B27" s="5">
        <v>152000000</v>
      </c>
      <c r="C27" s="2">
        <v>51242442.25</v>
      </c>
    </row>
    <row r="28" spans="1:3" s="3" customFormat="1" ht="12.75" x14ac:dyDescent="0.2">
      <c r="A28" s="4" t="s">
        <v>52</v>
      </c>
      <c r="B28" s="5">
        <v>18500000</v>
      </c>
      <c r="C28" s="2">
        <v>0</v>
      </c>
    </row>
    <row r="29" spans="1:3" s="3" customFormat="1" ht="12.75" x14ac:dyDescent="0.2">
      <c r="A29" s="4" t="s">
        <v>33</v>
      </c>
      <c r="B29" s="5">
        <v>457000000</v>
      </c>
      <c r="C29" s="2">
        <v>149985685.68000001</v>
      </c>
    </row>
    <row r="30" spans="1:3" s="3" customFormat="1" ht="12.75" x14ac:dyDescent="0.2">
      <c r="A30" s="4" t="s">
        <v>127</v>
      </c>
      <c r="B30" s="5">
        <v>3500000</v>
      </c>
      <c r="C30" s="2">
        <v>1104509.49</v>
      </c>
    </row>
    <row r="31" spans="1:3" s="3" customFormat="1" ht="12.75" x14ac:dyDescent="0.2">
      <c r="A31" s="4" t="s">
        <v>128</v>
      </c>
      <c r="B31" s="5">
        <v>2000000</v>
      </c>
      <c r="C31" s="2">
        <v>69743.14</v>
      </c>
    </row>
    <row r="32" spans="1:3" s="3" customFormat="1" ht="12.75" x14ac:dyDescent="0.2">
      <c r="A32" s="4" t="s">
        <v>129</v>
      </c>
      <c r="B32" s="5">
        <v>153000000</v>
      </c>
      <c r="C32" s="2">
        <v>111543755.29000001</v>
      </c>
    </row>
    <row r="33" spans="1:4" s="3" customFormat="1" ht="12.75" x14ac:dyDescent="0.2">
      <c r="A33" s="4" t="s">
        <v>130</v>
      </c>
      <c r="B33" s="5"/>
      <c r="C33" s="2"/>
    </row>
    <row r="34" spans="1:4" s="3" customFormat="1" ht="12.75" x14ac:dyDescent="0.2">
      <c r="A34" s="4" t="s">
        <v>131</v>
      </c>
      <c r="B34" s="5"/>
      <c r="C34" s="17"/>
    </row>
    <row r="35" spans="1:4" s="3" customFormat="1" ht="12.75" x14ac:dyDescent="0.2">
      <c r="A35" s="58" t="s">
        <v>31</v>
      </c>
      <c r="B35" s="9">
        <f>B20+B25</f>
        <v>1532494000</v>
      </c>
      <c r="C35" s="10">
        <f>C20+C25</f>
        <v>579749587.26999998</v>
      </c>
    </row>
    <row r="36" spans="1:4" s="3" customFormat="1" ht="12.75" x14ac:dyDescent="0.2">
      <c r="A36" s="11"/>
      <c r="B36" s="18"/>
      <c r="C36" s="18"/>
    </row>
    <row r="37" spans="1:4" s="3" customFormat="1" ht="12.75" x14ac:dyDescent="0.2">
      <c r="A37" s="58" t="s">
        <v>132</v>
      </c>
      <c r="B37" s="9">
        <v>153500000</v>
      </c>
      <c r="C37" s="10">
        <v>62789226.960000001</v>
      </c>
      <c r="D37" s="42"/>
    </row>
    <row r="38" spans="1:4" s="3" customFormat="1" ht="12.75" x14ac:dyDescent="0.2">
      <c r="A38" s="11"/>
      <c r="B38" s="18"/>
      <c r="C38" s="18"/>
    </row>
    <row r="39" spans="1:4" s="3" customFormat="1" ht="25.5" x14ac:dyDescent="0.2">
      <c r="A39" s="58" t="s">
        <v>53</v>
      </c>
      <c r="B39" s="9">
        <f>(B35*0.25)-B37</f>
        <v>229623500</v>
      </c>
      <c r="C39" s="10">
        <f>(C35*0.25)-C37</f>
        <v>82148169.857499987</v>
      </c>
    </row>
    <row r="40" spans="1:4" s="3" customFormat="1" ht="12.75" x14ac:dyDescent="0.2">
      <c r="A40" s="11"/>
      <c r="B40" s="12"/>
      <c r="C40" s="12"/>
    </row>
    <row r="41" spans="1:4" s="3" customFormat="1" ht="12.75" x14ac:dyDescent="0.2">
      <c r="A41" s="192" t="s">
        <v>16</v>
      </c>
      <c r="B41" s="193"/>
      <c r="C41" s="194"/>
    </row>
    <row r="42" spans="1:4" s="3" customFormat="1" ht="12.75" x14ac:dyDescent="0.2">
      <c r="A42" s="143"/>
      <c r="B42" s="146" t="s">
        <v>2</v>
      </c>
      <c r="C42" s="147" t="s">
        <v>3</v>
      </c>
    </row>
    <row r="43" spans="1:4" s="3" customFormat="1" ht="12.75" x14ac:dyDescent="0.2">
      <c r="A43" s="144" t="s">
        <v>54</v>
      </c>
      <c r="B43" s="148" t="s">
        <v>4</v>
      </c>
      <c r="C43" s="144" t="s">
        <v>51</v>
      </c>
    </row>
    <row r="44" spans="1:4" s="3" customFormat="1" ht="12.75" x14ac:dyDescent="0.2">
      <c r="A44" s="145"/>
      <c r="B44" s="149" t="s">
        <v>5</v>
      </c>
      <c r="C44" s="149" t="s">
        <v>6</v>
      </c>
    </row>
    <row r="45" spans="1:4" s="3" customFormat="1" ht="12.75" x14ac:dyDescent="0.2">
      <c r="A45" s="59" t="s">
        <v>55</v>
      </c>
      <c r="B45" s="160">
        <f>B46+B50+B54</f>
        <v>229216000</v>
      </c>
      <c r="C45" s="161">
        <f>C46+C50+C54</f>
        <v>78429624.459999993</v>
      </c>
    </row>
    <row r="46" spans="1:4" s="3" customFormat="1" ht="12.75" x14ac:dyDescent="0.2">
      <c r="A46" s="59" t="s">
        <v>56</v>
      </c>
      <c r="B46" s="160">
        <f>SUM(B47:B49)</f>
        <v>229216000</v>
      </c>
      <c r="C46" s="162">
        <f>SUM(C47:C49)</f>
        <v>78222333.269999996</v>
      </c>
    </row>
    <row r="47" spans="1:4" s="3" customFormat="1" ht="12.75" x14ac:dyDescent="0.2">
      <c r="A47" s="59" t="s">
        <v>57</v>
      </c>
      <c r="B47" s="160">
        <v>228088000</v>
      </c>
      <c r="C47" s="162">
        <v>77774477.159999996</v>
      </c>
    </row>
    <row r="48" spans="1:4" s="3" customFormat="1" ht="12.75" x14ac:dyDescent="0.2">
      <c r="A48" s="59" t="s">
        <v>58</v>
      </c>
      <c r="B48" s="160">
        <v>1128000</v>
      </c>
      <c r="C48" s="162">
        <v>447856.11</v>
      </c>
    </row>
    <row r="49" spans="1:3" s="3" customFormat="1" ht="12.75" x14ac:dyDescent="0.2">
      <c r="A49" s="59" t="s">
        <v>134</v>
      </c>
      <c r="B49" s="160"/>
      <c r="C49" s="162"/>
    </row>
    <row r="50" spans="1:3" s="3" customFormat="1" ht="12.75" x14ac:dyDescent="0.2">
      <c r="A50" s="59" t="s">
        <v>59</v>
      </c>
      <c r="B50" s="160">
        <f>SUM(B51:B53)</f>
        <v>0</v>
      </c>
      <c r="C50" s="162">
        <f>SUM(C51:C53)</f>
        <v>207291.19</v>
      </c>
    </row>
    <row r="51" spans="1:3" s="3" customFormat="1" ht="12.75" x14ac:dyDescent="0.2">
      <c r="A51" s="59" t="s">
        <v>60</v>
      </c>
      <c r="B51" s="160">
        <v>0</v>
      </c>
      <c r="C51" s="162">
        <v>207291.19</v>
      </c>
    </row>
    <row r="52" spans="1:3" s="3" customFormat="1" ht="12.75" x14ac:dyDescent="0.2">
      <c r="A52" s="59" t="s">
        <v>61</v>
      </c>
      <c r="B52" s="160"/>
      <c r="C52" s="162"/>
    </row>
    <row r="53" spans="1:3" s="3" customFormat="1" ht="12.75" x14ac:dyDescent="0.2">
      <c r="A53" s="59" t="s">
        <v>135</v>
      </c>
      <c r="B53" s="160"/>
      <c r="C53" s="162"/>
    </row>
    <row r="54" spans="1:3" s="3" customFormat="1" ht="12.75" x14ac:dyDescent="0.2">
      <c r="A54" s="59" t="s">
        <v>62</v>
      </c>
      <c r="B54" s="160">
        <f>SUM(B55:B57)</f>
        <v>0</v>
      </c>
      <c r="C54" s="162">
        <f>SUM(C55:C57)</f>
        <v>0</v>
      </c>
    </row>
    <row r="55" spans="1:3" s="3" customFormat="1" ht="12.75" x14ac:dyDescent="0.2">
      <c r="A55" s="59" t="s">
        <v>63</v>
      </c>
      <c r="B55" s="160"/>
      <c r="C55" s="162"/>
    </row>
    <row r="56" spans="1:3" s="3" customFormat="1" ht="12.75" x14ac:dyDescent="0.2">
      <c r="A56" s="59" t="s">
        <v>64</v>
      </c>
      <c r="B56" s="160"/>
      <c r="C56" s="162"/>
    </row>
    <row r="57" spans="1:3" s="3" customFormat="1" ht="12.75" x14ac:dyDescent="0.2">
      <c r="A57" s="59" t="s">
        <v>136</v>
      </c>
      <c r="B57" s="160"/>
      <c r="C57" s="162"/>
    </row>
    <row r="58" spans="1:3" s="3" customFormat="1" ht="12.75" x14ac:dyDescent="0.2">
      <c r="A58" s="59" t="s">
        <v>240</v>
      </c>
      <c r="B58" s="160">
        <f>SUM(B59:B61)</f>
        <v>1000</v>
      </c>
      <c r="C58" s="162">
        <f>SUM(C59:C61)</f>
        <v>0</v>
      </c>
    </row>
    <row r="59" spans="1:3" s="3" customFormat="1" ht="12.75" x14ac:dyDescent="0.2">
      <c r="A59" s="59" t="s">
        <v>237</v>
      </c>
      <c r="B59" s="160">
        <v>1000</v>
      </c>
      <c r="C59" s="162">
        <v>0</v>
      </c>
    </row>
    <row r="60" spans="1:3" s="3" customFormat="1" ht="12.75" x14ac:dyDescent="0.2">
      <c r="A60" s="59" t="s">
        <v>238</v>
      </c>
      <c r="B60" s="160"/>
      <c r="C60" s="162"/>
    </row>
    <row r="61" spans="1:3" s="3" customFormat="1" ht="12.75" x14ac:dyDescent="0.2">
      <c r="A61" s="59" t="s">
        <v>239</v>
      </c>
      <c r="B61" s="160"/>
      <c r="C61" s="162"/>
    </row>
    <row r="62" spans="1:3" s="3" customFormat="1" ht="15.75" x14ac:dyDescent="0.2">
      <c r="A62" s="60" t="s">
        <v>65</v>
      </c>
      <c r="B62" s="163">
        <f>B47-B37</f>
        <v>74588000</v>
      </c>
      <c r="C62" s="164">
        <f>C47-C37</f>
        <v>14985250.199999996</v>
      </c>
    </row>
    <row r="63" spans="1:3" s="3" customFormat="1" ht="12.75" x14ac:dyDescent="0.2">
      <c r="A63" s="61"/>
      <c r="B63" s="62"/>
      <c r="C63" s="63"/>
    </row>
    <row r="64" spans="1:3" s="3" customFormat="1" ht="12.75" x14ac:dyDescent="0.2">
      <c r="A64" s="143"/>
      <c r="B64" s="147"/>
    </row>
    <row r="65" spans="1:7" s="3" customFormat="1" ht="12.75" x14ac:dyDescent="0.2">
      <c r="A65" s="144" t="s">
        <v>126</v>
      </c>
      <c r="B65" s="144" t="s">
        <v>19</v>
      </c>
    </row>
    <row r="66" spans="1:7" s="3" customFormat="1" ht="12.75" x14ac:dyDescent="0.2">
      <c r="A66" s="145"/>
      <c r="B66" s="149"/>
    </row>
    <row r="67" spans="1:7" s="3" customFormat="1" ht="12.75" x14ac:dyDescent="0.2">
      <c r="A67" s="64" t="s">
        <v>66</v>
      </c>
      <c r="B67" s="125">
        <f>SUM(B68:B69)</f>
        <v>0</v>
      </c>
    </row>
    <row r="68" spans="1:7" s="3" customFormat="1" ht="12.75" x14ac:dyDescent="0.2">
      <c r="A68" s="65" t="s">
        <v>67</v>
      </c>
      <c r="B68" s="125">
        <v>0</v>
      </c>
    </row>
    <row r="69" spans="1:7" s="3" customFormat="1" ht="12.75" x14ac:dyDescent="0.2">
      <c r="A69" s="66" t="s">
        <v>68</v>
      </c>
      <c r="B69" s="127"/>
    </row>
    <row r="70" spans="1:7" s="3" customFormat="1" ht="12.75" x14ac:dyDescent="0.2">
      <c r="A70" s="138"/>
      <c r="B70" s="126"/>
    </row>
    <row r="71" spans="1:7" s="3" customFormat="1" ht="12.75" x14ac:dyDescent="0.2">
      <c r="A71" s="150" t="s">
        <v>260</v>
      </c>
      <c r="B71" s="139">
        <f>C45+B67</f>
        <v>78429624.459999993</v>
      </c>
    </row>
    <row r="72" spans="1:7" s="3" customFormat="1" ht="12.75" x14ac:dyDescent="0.2">
      <c r="A72" s="67"/>
      <c r="B72" s="62"/>
    </row>
    <row r="73" spans="1:7" s="3" customFormat="1" ht="12.75" x14ac:dyDescent="0.2">
      <c r="A73" s="182" t="s">
        <v>17</v>
      </c>
      <c r="B73" s="147" t="s">
        <v>8</v>
      </c>
      <c r="C73" s="147" t="s">
        <v>9</v>
      </c>
      <c r="D73" s="147" t="s">
        <v>9</v>
      </c>
      <c r="E73" s="147" t="s">
        <v>9</v>
      </c>
      <c r="F73" s="147" t="s">
        <v>69</v>
      </c>
      <c r="G73" s="52"/>
    </row>
    <row r="74" spans="1:7" s="3" customFormat="1" ht="12.75" x14ac:dyDescent="0.2">
      <c r="A74" s="171"/>
      <c r="B74" s="144" t="s">
        <v>4</v>
      </c>
      <c r="C74" s="144" t="s">
        <v>30</v>
      </c>
      <c r="D74" s="144" t="s">
        <v>70</v>
      </c>
      <c r="E74" s="144" t="s">
        <v>71</v>
      </c>
      <c r="F74" s="144" t="s">
        <v>72</v>
      </c>
      <c r="G74" s="53"/>
    </row>
    <row r="75" spans="1:7" s="3" customFormat="1" ht="12.75" x14ac:dyDescent="0.2">
      <c r="A75" s="172"/>
      <c r="B75" s="149" t="s">
        <v>7</v>
      </c>
      <c r="C75" s="149" t="s">
        <v>10</v>
      </c>
      <c r="D75" s="149" t="s">
        <v>11</v>
      </c>
      <c r="E75" s="149" t="s">
        <v>21</v>
      </c>
      <c r="F75" s="149" t="s">
        <v>12</v>
      </c>
      <c r="G75" s="53"/>
    </row>
    <row r="76" spans="1:7" s="3" customFormat="1" ht="12.75" x14ac:dyDescent="0.2">
      <c r="A76" s="107" t="s">
        <v>147</v>
      </c>
      <c r="B76" s="43">
        <f>B77+B83</f>
        <v>229217000</v>
      </c>
      <c r="C76" s="43">
        <f>C77+C83</f>
        <v>77717848.969999999</v>
      </c>
      <c r="D76" s="43">
        <f>D77+D83</f>
        <v>77717848.969999999</v>
      </c>
      <c r="E76" s="43">
        <f>E77+E83</f>
        <v>54896805.549999997</v>
      </c>
      <c r="F76" s="43">
        <f>C76-D76</f>
        <v>0</v>
      </c>
    </row>
    <row r="77" spans="1:7" s="3" customFormat="1" ht="12.75" x14ac:dyDescent="0.2">
      <c r="A77" s="59" t="s">
        <v>148</v>
      </c>
      <c r="B77" s="68">
        <f>SUM(B78:B82)</f>
        <v>216855000</v>
      </c>
      <c r="C77" s="68">
        <f>SUM(C78:C82)</f>
        <v>69060562.799999997</v>
      </c>
      <c r="D77" s="68">
        <f>SUM(D78:D82)</f>
        <v>69060562.799999997</v>
      </c>
      <c r="E77" s="68">
        <f>SUM(E78:E82)</f>
        <v>46422931.229999997</v>
      </c>
      <c r="F77" s="68">
        <f>C77-D77</f>
        <v>0</v>
      </c>
    </row>
    <row r="78" spans="1:7" s="3" customFormat="1" ht="12.75" x14ac:dyDescent="0.2">
      <c r="A78" s="59" t="s">
        <v>149</v>
      </c>
      <c r="B78" s="68">
        <v>78689000</v>
      </c>
      <c r="C78" s="24">
        <v>22004255.219999999</v>
      </c>
      <c r="D78" s="24">
        <v>22004255.219999999</v>
      </c>
      <c r="E78" s="24">
        <v>13607154.6</v>
      </c>
      <c r="F78" s="68"/>
    </row>
    <row r="79" spans="1:7" s="3" customFormat="1" ht="12.75" x14ac:dyDescent="0.2">
      <c r="A79" s="59" t="s">
        <v>150</v>
      </c>
      <c r="B79" s="68">
        <v>138166000</v>
      </c>
      <c r="C79" s="24">
        <v>47056307.579999998</v>
      </c>
      <c r="D79" s="24">
        <v>47056307.579999998</v>
      </c>
      <c r="E79" s="24">
        <v>32815776.629999999</v>
      </c>
      <c r="F79" s="68"/>
    </row>
    <row r="80" spans="1:7" s="3" customFormat="1" ht="12.75" x14ac:dyDescent="0.2">
      <c r="A80" s="104" t="s">
        <v>137</v>
      </c>
      <c r="B80" s="68"/>
      <c r="C80" s="24"/>
      <c r="D80" s="24"/>
      <c r="E80" s="24"/>
      <c r="F80" s="68"/>
    </row>
    <row r="81" spans="1:7" s="3" customFormat="1" ht="12.75" x14ac:dyDescent="0.2">
      <c r="A81" s="104" t="s">
        <v>138</v>
      </c>
      <c r="B81" s="68"/>
      <c r="C81" s="24"/>
      <c r="D81" s="24"/>
      <c r="E81" s="24"/>
      <c r="F81" s="68"/>
    </row>
    <row r="82" spans="1:7" s="3" customFormat="1" ht="12.75" x14ac:dyDescent="0.2">
      <c r="A82" s="104" t="s">
        <v>139</v>
      </c>
      <c r="B82" s="68"/>
      <c r="C82" s="24"/>
      <c r="D82" s="24"/>
      <c r="E82" s="24"/>
      <c r="F82" s="68"/>
    </row>
    <row r="83" spans="1:7" s="3" customFormat="1" ht="12.75" x14ac:dyDescent="0.2">
      <c r="A83" s="78" t="s">
        <v>151</v>
      </c>
      <c r="B83" s="68">
        <f>SUM(B84:B90)</f>
        <v>12362000</v>
      </c>
      <c r="C83" s="68">
        <f>SUM(C84:C90)</f>
        <v>8657286.1699999999</v>
      </c>
      <c r="D83" s="68">
        <f>SUM(D84:D90)</f>
        <v>8657286.1699999999</v>
      </c>
      <c r="E83" s="68">
        <f>SUM(E84:E90)</f>
        <v>8473874.3200000003</v>
      </c>
      <c r="F83" s="68">
        <f>C83-D83</f>
        <v>0</v>
      </c>
    </row>
    <row r="84" spans="1:7" s="3" customFormat="1" ht="12.75" x14ac:dyDescent="0.2">
      <c r="A84" s="59" t="s">
        <v>140</v>
      </c>
      <c r="B84" s="68">
        <v>3303000</v>
      </c>
      <c r="C84" s="24">
        <v>2710927.8</v>
      </c>
      <c r="D84" s="24">
        <v>2710927.8</v>
      </c>
      <c r="E84" s="24">
        <v>2710895</v>
      </c>
      <c r="F84" s="68"/>
    </row>
    <row r="85" spans="1:7" s="3" customFormat="1" ht="12.75" x14ac:dyDescent="0.2">
      <c r="A85" s="78" t="s">
        <v>141</v>
      </c>
      <c r="B85" s="68">
        <v>9059000</v>
      </c>
      <c r="C85" s="24">
        <v>5946358.3700000001</v>
      </c>
      <c r="D85" s="24">
        <v>5946358.3700000001</v>
      </c>
      <c r="E85" s="24">
        <v>5762979.3200000003</v>
      </c>
      <c r="F85" s="68"/>
    </row>
    <row r="86" spans="1:7" s="3" customFormat="1" ht="12.75" x14ac:dyDescent="0.2">
      <c r="A86" s="104" t="s">
        <v>142</v>
      </c>
      <c r="B86" s="68"/>
      <c r="C86" s="24"/>
      <c r="D86" s="24"/>
      <c r="E86" s="24"/>
      <c r="F86" s="68"/>
    </row>
    <row r="87" spans="1:7" s="3" customFormat="1" ht="12.75" x14ac:dyDescent="0.2">
      <c r="A87" s="104" t="s">
        <v>143</v>
      </c>
      <c r="B87" s="68"/>
      <c r="C87" s="24"/>
      <c r="D87" s="24"/>
      <c r="E87" s="24"/>
      <c r="F87" s="68"/>
    </row>
    <row r="88" spans="1:7" s="3" customFormat="1" ht="12.75" x14ac:dyDescent="0.2">
      <c r="A88" s="104" t="s">
        <v>144</v>
      </c>
      <c r="B88" s="68"/>
      <c r="C88" s="24"/>
      <c r="D88" s="24"/>
      <c r="E88" s="24"/>
      <c r="F88" s="68"/>
    </row>
    <row r="89" spans="1:7" s="3" customFormat="1" ht="12.75" x14ac:dyDescent="0.2">
      <c r="A89" s="83" t="s">
        <v>145</v>
      </c>
      <c r="B89" s="68"/>
      <c r="C89" s="24"/>
      <c r="D89" s="24"/>
      <c r="E89" s="24"/>
      <c r="F89" s="68"/>
    </row>
    <row r="90" spans="1:7" s="3" customFormat="1" ht="12.75" x14ac:dyDescent="0.2">
      <c r="A90" s="106" t="s">
        <v>146</v>
      </c>
      <c r="B90" s="32"/>
      <c r="C90" s="72"/>
      <c r="D90" s="72"/>
      <c r="E90" s="72"/>
      <c r="F90" s="32"/>
    </row>
    <row r="91" spans="1:7" s="3" customFormat="1" ht="12.75" x14ac:dyDescent="0.2">
      <c r="A91" s="67"/>
      <c r="B91" s="108"/>
    </row>
    <row r="92" spans="1:7" s="3" customFormat="1" ht="12.75" x14ac:dyDescent="0.2">
      <c r="A92" s="182" t="s">
        <v>73</v>
      </c>
      <c r="B92" s="147" t="s">
        <v>9</v>
      </c>
      <c r="C92" s="147" t="s">
        <v>9</v>
      </c>
      <c r="D92" s="147" t="s">
        <v>9</v>
      </c>
      <c r="E92" s="147" t="s">
        <v>74</v>
      </c>
      <c r="F92" s="147" t="s">
        <v>75</v>
      </c>
      <c r="G92" s="167" t="s">
        <v>241</v>
      </c>
    </row>
    <row r="93" spans="1:7" s="3" customFormat="1" ht="12.75" x14ac:dyDescent="0.2">
      <c r="A93" s="171"/>
      <c r="B93" s="144" t="s">
        <v>30</v>
      </c>
      <c r="C93" s="144" t="s">
        <v>70</v>
      </c>
      <c r="D93" s="144" t="s">
        <v>71</v>
      </c>
      <c r="E93" s="144" t="s">
        <v>76</v>
      </c>
      <c r="F93" s="144" t="s">
        <v>77</v>
      </c>
      <c r="G93" s="168"/>
    </row>
    <row r="94" spans="1:7" s="3" customFormat="1" ht="12.75" x14ac:dyDescent="0.2">
      <c r="A94" s="171"/>
      <c r="B94" s="144"/>
      <c r="C94" s="144"/>
      <c r="D94" s="144"/>
      <c r="E94" s="144" t="s">
        <v>78</v>
      </c>
      <c r="F94" s="144" t="s">
        <v>79</v>
      </c>
      <c r="G94" s="168"/>
    </row>
    <row r="95" spans="1:7" s="3" customFormat="1" ht="12.75" x14ac:dyDescent="0.2">
      <c r="A95" s="172"/>
      <c r="B95" s="149" t="s">
        <v>10</v>
      </c>
      <c r="C95" s="149" t="s">
        <v>11</v>
      </c>
      <c r="D95" s="149" t="s">
        <v>21</v>
      </c>
      <c r="E95" s="149" t="s">
        <v>12</v>
      </c>
      <c r="F95" s="144" t="s">
        <v>13</v>
      </c>
      <c r="G95" s="149" t="s">
        <v>27</v>
      </c>
    </row>
    <row r="96" spans="1:7" s="3" customFormat="1" ht="12.75" x14ac:dyDescent="0.2">
      <c r="A96" s="109" t="s">
        <v>152</v>
      </c>
      <c r="B96" s="43">
        <f>SUM(B97:B100)</f>
        <v>77717848.969999999</v>
      </c>
      <c r="C96" s="43">
        <f>SUM(C97:C100)</f>
        <v>77717848.969999999</v>
      </c>
      <c r="D96" s="43">
        <f>SUM(D97:D100)</f>
        <v>54896805.549999997</v>
      </c>
      <c r="E96" s="101">
        <f>B96-C96</f>
        <v>0</v>
      </c>
      <c r="F96" s="43">
        <f>SUM(F97:F100)</f>
        <v>0</v>
      </c>
      <c r="G96" s="21">
        <f>SUM(F97:F100)</f>
        <v>0</v>
      </c>
    </row>
    <row r="97" spans="1:7" s="3" customFormat="1" ht="12.75" x14ac:dyDescent="0.2">
      <c r="A97" s="110" t="s">
        <v>153</v>
      </c>
      <c r="B97" s="68">
        <v>77717848.969999999</v>
      </c>
      <c r="C97" s="24">
        <v>77717848.969999999</v>
      </c>
      <c r="D97" s="70">
        <v>54896805.549999997</v>
      </c>
      <c r="E97" s="5"/>
      <c r="F97" s="2">
        <v>0</v>
      </c>
      <c r="G97" s="135">
        <f>IF(B97&gt;C46,B97-C46,0)</f>
        <v>0</v>
      </c>
    </row>
    <row r="98" spans="1:7" s="3" customFormat="1" ht="12.75" x14ac:dyDescent="0.2">
      <c r="A98" s="110" t="s">
        <v>154</v>
      </c>
      <c r="B98" s="68">
        <v>0</v>
      </c>
      <c r="C98" s="24">
        <v>0</v>
      </c>
      <c r="D98" s="70">
        <v>0</v>
      </c>
      <c r="E98" s="5"/>
      <c r="F98" s="2">
        <v>0</v>
      </c>
      <c r="G98" s="135">
        <f>IF(B98&gt;C50,B98-C50,0)</f>
        <v>0</v>
      </c>
    </row>
    <row r="99" spans="1:7" s="3" customFormat="1" ht="12.75" x14ac:dyDescent="0.2">
      <c r="A99" s="110" t="s">
        <v>155</v>
      </c>
      <c r="B99" s="68"/>
      <c r="C99" s="24"/>
      <c r="D99" s="70"/>
      <c r="E99" s="5"/>
      <c r="F99" s="2">
        <v>0</v>
      </c>
      <c r="G99" s="135">
        <f>IF(B99&gt;C54,B99-C54,0)</f>
        <v>0</v>
      </c>
    </row>
    <row r="100" spans="1:7" s="3" customFormat="1" ht="12.75" x14ac:dyDescent="0.2">
      <c r="A100" s="110" t="s">
        <v>156</v>
      </c>
      <c r="B100" s="68">
        <v>0</v>
      </c>
      <c r="C100" s="24">
        <v>0</v>
      </c>
      <c r="D100" s="70">
        <v>0</v>
      </c>
      <c r="E100" s="5"/>
      <c r="F100" s="2">
        <v>0</v>
      </c>
      <c r="G100" s="136">
        <f>IF(B100&gt;C58,B100-C58,0)</f>
        <v>0</v>
      </c>
    </row>
    <row r="101" spans="1:7" s="3" customFormat="1" ht="12.75" x14ac:dyDescent="0.2">
      <c r="A101" s="104" t="s">
        <v>157</v>
      </c>
      <c r="B101" s="68">
        <f>C77</f>
        <v>69060562.799999997</v>
      </c>
      <c r="C101" s="68">
        <f>D77</f>
        <v>69060562.799999997</v>
      </c>
      <c r="D101" s="68">
        <f>E77</f>
        <v>46422931.229999997</v>
      </c>
      <c r="E101" s="68">
        <f>F77</f>
        <v>0</v>
      </c>
      <c r="F101" s="2">
        <f>ROUND(IF(F97*0.7&gt;E101,E101,F97*0.7),2)</f>
        <v>0</v>
      </c>
    </row>
    <row r="102" spans="1:7" s="3" customFormat="1" ht="12.75" customHeight="1" x14ac:dyDescent="0.2">
      <c r="A102" s="104" t="s">
        <v>258</v>
      </c>
      <c r="B102" s="68"/>
      <c r="C102" s="24"/>
      <c r="D102" s="25"/>
      <c r="E102" s="5"/>
      <c r="F102" s="2"/>
    </row>
    <row r="103" spans="1:7" s="3" customFormat="1" ht="12.75" customHeight="1" x14ac:dyDescent="0.2">
      <c r="A103" s="104" t="s">
        <v>259</v>
      </c>
      <c r="B103" s="32"/>
      <c r="C103" s="24"/>
      <c r="D103" s="25"/>
      <c r="E103" s="26"/>
      <c r="F103" s="17"/>
    </row>
    <row r="104" spans="1:7" s="3" customFormat="1" ht="12.75" x14ac:dyDescent="0.2">
      <c r="A104" s="11"/>
      <c r="B104" s="11"/>
      <c r="C104" s="30"/>
      <c r="D104" s="30"/>
      <c r="E104" s="30"/>
    </row>
    <row r="105" spans="1:7" s="3" customFormat="1" ht="12.75" customHeight="1" x14ac:dyDescent="0.2">
      <c r="A105" s="182" t="s">
        <v>80</v>
      </c>
      <c r="B105" s="147"/>
      <c r="C105" s="147"/>
      <c r="D105" s="147" t="s">
        <v>81</v>
      </c>
      <c r="E105" s="147"/>
    </row>
    <row r="106" spans="1:7" s="3" customFormat="1" ht="12.75" x14ac:dyDescent="0.2">
      <c r="A106" s="171"/>
      <c r="B106" s="144" t="s">
        <v>82</v>
      </c>
      <c r="C106" s="144" t="s">
        <v>83</v>
      </c>
      <c r="D106" s="144" t="s">
        <v>84</v>
      </c>
      <c r="E106" s="144" t="s">
        <v>85</v>
      </c>
    </row>
    <row r="107" spans="1:7" s="3" customFormat="1" ht="12.75" x14ac:dyDescent="0.2">
      <c r="A107" s="172"/>
      <c r="B107" s="149" t="s">
        <v>25</v>
      </c>
      <c r="C107" s="144" t="s">
        <v>26</v>
      </c>
      <c r="D107" s="144" t="s">
        <v>86</v>
      </c>
      <c r="E107" s="149" t="s">
        <v>28</v>
      </c>
    </row>
    <row r="108" spans="1:7" s="3" customFormat="1" ht="12.75" x14ac:dyDescent="0.2">
      <c r="A108" s="115" t="s">
        <v>158</v>
      </c>
      <c r="B108" s="22">
        <f>ROUND((C45-C58)*0.7,2)</f>
        <v>54900737.119999997</v>
      </c>
      <c r="C108" s="101">
        <f>C101+E101</f>
        <v>69060562.799999997</v>
      </c>
      <c r="D108" s="43">
        <f>C101+E101-F101</f>
        <v>69060562.799999997</v>
      </c>
      <c r="E108" s="137">
        <f>IF((C45-C58)&gt;0,D108/(C45-C58)*100,0)</f>
        <v>88.054180133454125</v>
      </c>
    </row>
    <row r="109" spans="1:7" s="3" customFormat="1" ht="12.75" x14ac:dyDescent="0.2">
      <c r="A109" s="117" t="s">
        <v>159</v>
      </c>
      <c r="B109" s="70">
        <f>ROUND(C54*0.5,2)</f>
        <v>0</v>
      </c>
      <c r="C109" s="102">
        <f>C102+E102</f>
        <v>0</v>
      </c>
      <c r="D109" s="68">
        <f>C102+E102-F102</f>
        <v>0</v>
      </c>
      <c r="E109" s="135">
        <f>IF(C54&gt;0,D109/C54*100,0)</f>
        <v>0</v>
      </c>
    </row>
    <row r="110" spans="1:7" s="3" customFormat="1" ht="12.75" customHeight="1" x14ac:dyDescent="0.2">
      <c r="A110" s="118" t="s">
        <v>160</v>
      </c>
      <c r="B110" s="73">
        <f>ROUND(C54*0.15,2)</f>
        <v>0</v>
      </c>
      <c r="C110" s="103">
        <f>C103+E103</f>
        <v>0</v>
      </c>
      <c r="D110" s="32">
        <f>C103+E103-F103</f>
        <v>0</v>
      </c>
      <c r="E110" s="136">
        <f>IF(C54&gt;0,D110/C54*100,0)</f>
        <v>0</v>
      </c>
    </row>
    <row r="111" spans="1:7" s="3" customFormat="1" ht="12.75" x14ac:dyDescent="0.2">
      <c r="A111" s="74"/>
      <c r="B111" s="75"/>
      <c r="C111" s="73"/>
      <c r="D111" s="25"/>
      <c r="E111" s="8"/>
    </row>
    <row r="112" spans="1:7" s="3" customFormat="1" ht="12.75" x14ac:dyDescent="0.2">
      <c r="A112" s="182" t="s">
        <v>87</v>
      </c>
      <c r="B112" s="147" t="s">
        <v>88</v>
      </c>
      <c r="C112" s="147" t="s">
        <v>89</v>
      </c>
      <c r="D112" s="147" t="s">
        <v>242</v>
      </c>
      <c r="E112" s="147" t="s">
        <v>244</v>
      </c>
      <c r="F112" s="147"/>
    </row>
    <row r="113" spans="1:7" s="3" customFormat="1" ht="12.75" x14ac:dyDescent="0.2">
      <c r="A113" s="171"/>
      <c r="B113" s="144" t="s">
        <v>90</v>
      </c>
      <c r="C113" s="144" t="s">
        <v>91</v>
      </c>
      <c r="D113" s="144" t="s">
        <v>103</v>
      </c>
      <c r="E113" s="144" t="s">
        <v>243</v>
      </c>
      <c r="F113" s="144" t="s">
        <v>93</v>
      </c>
    </row>
    <row r="114" spans="1:7" s="3" customFormat="1" ht="12.75" x14ac:dyDescent="0.2">
      <c r="A114" s="171"/>
      <c r="B114" s="144"/>
      <c r="C114" s="144"/>
      <c r="D114" s="144" t="s">
        <v>92</v>
      </c>
      <c r="E114" s="144" t="s">
        <v>90</v>
      </c>
      <c r="F114" s="144"/>
    </row>
    <row r="115" spans="1:7" s="3" customFormat="1" ht="12.75" x14ac:dyDescent="0.2">
      <c r="A115" s="172"/>
      <c r="B115" s="149" t="s">
        <v>44</v>
      </c>
      <c r="C115" s="149" t="s">
        <v>94</v>
      </c>
      <c r="D115" s="149" t="s">
        <v>45</v>
      </c>
      <c r="E115" s="149" t="s">
        <v>105</v>
      </c>
      <c r="F115" s="149" t="s">
        <v>106</v>
      </c>
    </row>
    <row r="116" spans="1:7" s="3" customFormat="1" ht="12.75" x14ac:dyDescent="0.2">
      <c r="A116" s="116" t="s">
        <v>161</v>
      </c>
      <c r="B116" s="28">
        <f>ROUND(C45*0.1,2)</f>
        <v>7842962.4500000002</v>
      </c>
      <c r="C116" s="28">
        <f>C45-C96-G96</f>
        <v>711775.48999999464</v>
      </c>
      <c r="D116" s="75">
        <f>IF(C116+F96-G96&gt;0,C116+F96-G96,0)</f>
        <v>711775.48999999464</v>
      </c>
      <c r="E116" s="10">
        <f>IF(D116-B116&gt;0,D116-B116,0)</f>
        <v>0</v>
      </c>
      <c r="F116" s="10">
        <f>IF(C45&gt;0,D116/C45*100,0)</f>
        <v>0.90753397698978955</v>
      </c>
    </row>
    <row r="117" spans="1:7" s="3" customFormat="1" ht="12.75" x14ac:dyDescent="0.2">
      <c r="A117" s="76"/>
      <c r="B117" s="22"/>
      <c r="C117" s="75"/>
      <c r="D117" s="70"/>
      <c r="E117" s="8"/>
    </row>
    <row r="118" spans="1:7" s="3" customFormat="1" ht="12.75" x14ac:dyDescent="0.2">
      <c r="A118" s="182" t="s">
        <v>95</v>
      </c>
      <c r="B118" s="147" t="s">
        <v>96</v>
      </c>
      <c r="C118" s="147" t="s">
        <v>89</v>
      </c>
      <c r="D118" s="147" t="s">
        <v>249</v>
      </c>
      <c r="E118" s="147" t="s">
        <v>249</v>
      </c>
      <c r="F118" s="147" t="s">
        <v>252</v>
      </c>
      <c r="G118" s="147" t="s">
        <v>83</v>
      </c>
    </row>
    <row r="119" spans="1:7" s="3" customFormat="1" ht="12.75" x14ac:dyDescent="0.2">
      <c r="A119" s="171"/>
      <c r="B119" s="144" t="s">
        <v>97</v>
      </c>
      <c r="C119" s="144" t="s">
        <v>91</v>
      </c>
      <c r="D119" s="144" t="s">
        <v>248</v>
      </c>
      <c r="E119" s="144" t="s">
        <v>248</v>
      </c>
      <c r="F119" s="144" t="s">
        <v>251</v>
      </c>
      <c r="G119" s="144" t="s">
        <v>254</v>
      </c>
    </row>
    <row r="120" spans="1:7" s="3" customFormat="1" ht="12.75" x14ac:dyDescent="0.2">
      <c r="A120" s="171"/>
      <c r="B120" s="144" t="s">
        <v>101</v>
      </c>
      <c r="C120" s="144" t="s">
        <v>102</v>
      </c>
      <c r="D120" s="144" t="s">
        <v>98</v>
      </c>
      <c r="E120" s="144" t="s">
        <v>100</v>
      </c>
      <c r="F120" s="144" t="s">
        <v>250</v>
      </c>
      <c r="G120" s="144" t="s">
        <v>255</v>
      </c>
    </row>
    <row r="121" spans="1:7" s="3" customFormat="1" ht="12.75" x14ac:dyDescent="0.2">
      <c r="A121" s="171"/>
      <c r="B121" s="144" t="s">
        <v>104</v>
      </c>
      <c r="C121" s="144" t="s">
        <v>18</v>
      </c>
      <c r="D121" s="144" t="s">
        <v>99</v>
      </c>
      <c r="E121" s="144" t="s">
        <v>99</v>
      </c>
      <c r="F121" s="144" t="s">
        <v>102</v>
      </c>
      <c r="G121" s="144" t="s">
        <v>256</v>
      </c>
    </row>
    <row r="122" spans="1:7" s="3" customFormat="1" ht="12.75" x14ac:dyDescent="0.2">
      <c r="A122" s="172"/>
      <c r="B122" s="149" t="s">
        <v>46</v>
      </c>
      <c r="C122" s="149" t="s">
        <v>47</v>
      </c>
      <c r="D122" s="149" t="s">
        <v>48</v>
      </c>
      <c r="E122" s="149" t="s">
        <v>247</v>
      </c>
      <c r="F122" s="149" t="s">
        <v>253</v>
      </c>
      <c r="G122" s="151" t="s">
        <v>49</v>
      </c>
    </row>
    <row r="123" spans="1:7" s="3" customFormat="1" ht="12.75" x14ac:dyDescent="0.2">
      <c r="A123" s="115" t="s">
        <v>162</v>
      </c>
      <c r="B123" s="43">
        <f t="shared" ref="B123:G123" si="0">SUM(B124:B125)</f>
        <v>22230026.559999999</v>
      </c>
      <c r="C123" s="43">
        <f t="shared" si="0"/>
        <v>0</v>
      </c>
      <c r="D123" s="43">
        <f t="shared" si="0"/>
        <v>0</v>
      </c>
      <c r="E123" s="43">
        <f t="shared" si="0"/>
        <v>0</v>
      </c>
      <c r="F123" s="43">
        <f t="shared" si="0"/>
        <v>0</v>
      </c>
      <c r="G123" s="43">
        <f t="shared" si="0"/>
        <v>0</v>
      </c>
    </row>
    <row r="124" spans="1:7" s="3" customFormat="1" ht="12.75" x14ac:dyDescent="0.2">
      <c r="A124" s="69" t="s">
        <v>163</v>
      </c>
      <c r="B124" s="68">
        <v>22058338.559999999</v>
      </c>
      <c r="C124" s="68"/>
      <c r="D124" s="68"/>
      <c r="E124" s="2">
        <v>0</v>
      </c>
      <c r="F124" s="165">
        <f>C124-D124-E124</f>
        <v>0</v>
      </c>
      <c r="G124" s="41">
        <f>IF(B124&gt;0,IF(D124&gt;B124,B124,D124),IF(D124&gt;C124,C124,D124))</f>
        <v>0</v>
      </c>
    </row>
    <row r="125" spans="1:7" s="3" customFormat="1" ht="12.75" x14ac:dyDescent="0.2">
      <c r="A125" s="71" t="s">
        <v>164</v>
      </c>
      <c r="B125" s="32">
        <v>171688</v>
      </c>
      <c r="C125" s="32"/>
      <c r="D125" s="32"/>
      <c r="E125" s="17">
        <v>0</v>
      </c>
      <c r="F125" s="145">
        <f>C125-D125-E125</f>
        <v>0</v>
      </c>
      <c r="G125" s="77">
        <f>IF(B125&gt;0,IF(D125&gt;B125,B125,D125),IF(D125&gt;C125,C125,D125))</f>
        <v>0</v>
      </c>
    </row>
    <row r="126" spans="1:7" s="3" customFormat="1" ht="12.75" x14ac:dyDescent="0.2">
      <c r="A126" s="74"/>
      <c r="B126" s="24"/>
      <c r="C126" s="70"/>
      <c r="D126" s="25"/>
      <c r="E126" s="8"/>
    </row>
    <row r="127" spans="1:7" s="3" customFormat="1" ht="12.75" customHeight="1" x14ac:dyDescent="0.2">
      <c r="A127" s="180" t="s">
        <v>178</v>
      </c>
      <c r="B127" s="147" t="s">
        <v>8</v>
      </c>
      <c r="C127" s="147" t="s">
        <v>9</v>
      </c>
      <c r="D127" s="147" t="s">
        <v>9</v>
      </c>
      <c r="E127" s="147" t="s">
        <v>9</v>
      </c>
      <c r="F127" s="147" t="s">
        <v>69</v>
      </c>
    </row>
    <row r="128" spans="1:7" s="3" customFormat="1" ht="12.75" x14ac:dyDescent="0.2">
      <c r="A128" s="181"/>
      <c r="B128" s="144" t="s">
        <v>4</v>
      </c>
      <c r="C128" s="144" t="s">
        <v>30</v>
      </c>
      <c r="D128" s="144" t="s">
        <v>70</v>
      </c>
      <c r="E128" s="144" t="s">
        <v>71</v>
      </c>
      <c r="F128" s="144" t="s">
        <v>72</v>
      </c>
    </row>
    <row r="129" spans="1:6" s="3" customFormat="1" ht="12.75" x14ac:dyDescent="0.2">
      <c r="A129" s="203"/>
      <c r="B129" s="149" t="s">
        <v>7</v>
      </c>
      <c r="C129" s="149" t="s">
        <v>10</v>
      </c>
      <c r="D129" s="149" t="s">
        <v>11</v>
      </c>
      <c r="E129" s="149" t="s">
        <v>21</v>
      </c>
      <c r="F129" s="149" t="s">
        <v>12</v>
      </c>
    </row>
    <row r="130" spans="1:6" s="3" customFormat="1" ht="12.75" x14ac:dyDescent="0.2">
      <c r="A130" s="111" t="s">
        <v>165</v>
      </c>
      <c r="B130" s="21">
        <f>SUM(B131:B137)</f>
        <v>348691000</v>
      </c>
      <c r="C130" s="21">
        <f>SUM(C131:C137)</f>
        <v>246765637.88000003</v>
      </c>
      <c r="D130" s="21">
        <f>SUM(D131:D137)</f>
        <v>85424143.539999992</v>
      </c>
      <c r="E130" s="21">
        <f>SUM(E131:E137)</f>
        <v>77410034.890000001</v>
      </c>
      <c r="F130" s="21">
        <f>SUM(F131:F137)</f>
        <v>0</v>
      </c>
    </row>
    <row r="131" spans="1:6" s="3" customFormat="1" ht="12.75" x14ac:dyDescent="0.2">
      <c r="A131" s="57" t="s">
        <v>166</v>
      </c>
      <c r="B131" s="24">
        <v>168541000</v>
      </c>
      <c r="C131" s="24">
        <v>124190741.61</v>
      </c>
      <c r="D131" s="24">
        <v>46329405.829999998</v>
      </c>
      <c r="E131" s="24">
        <v>43839417.770000003</v>
      </c>
      <c r="F131" s="68"/>
    </row>
    <row r="132" spans="1:6" s="3" customFormat="1" ht="12.75" x14ac:dyDescent="0.2">
      <c r="A132" s="57" t="s">
        <v>167</v>
      </c>
      <c r="B132" s="24">
        <v>130357000</v>
      </c>
      <c r="C132" s="24">
        <v>75724208.810000002</v>
      </c>
      <c r="D132" s="24">
        <v>26166841.23</v>
      </c>
      <c r="E132" s="24">
        <v>22921162.949999999</v>
      </c>
      <c r="F132" s="68"/>
    </row>
    <row r="133" spans="1:6" s="3" customFormat="1" ht="12.75" x14ac:dyDescent="0.2">
      <c r="A133" s="57" t="s">
        <v>168</v>
      </c>
      <c r="B133" s="24">
        <v>177000</v>
      </c>
      <c r="C133" s="24">
        <v>41186.58</v>
      </c>
      <c r="D133" s="24">
        <v>41186.58</v>
      </c>
      <c r="E133" s="24">
        <v>30934.36</v>
      </c>
      <c r="F133" s="68"/>
    </row>
    <row r="134" spans="1:6" s="3" customFormat="1" ht="12.75" x14ac:dyDescent="0.2">
      <c r="A134" s="57" t="s">
        <v>169</v>
      </c>
      <c r="B134" s="24">
        <v>15348000</v>
      </c>
      <c r="C134" s="24">
        <v>13731936.039999999</v>
      </c>
      <c r="D134" s="24">
        <v>5498625.96</v>
      </c>
      <c r="E134" s="24">
        <v>4417703.3099999996</v>
      </c>
      <c r="F134" s="68"/>
    </row>
    <row r="135" spans="1:6" s="3" customFormat="1" ht="12.75" x14ac:dyDescent="0.2">
      <c r="A135" s="57" t="s">
        <v>170</v>
      </c>
      <c r="B135" s="24"/>
      <c r="C135" s="24">
        <v>0</v>
      </c>
      <c r="D135" s="24">
        <v>0</v>
      </c>
      <c r="E135" s="24">
        <v>0</v>
      </c>
      <c r="F135" s="68"/>
    </row>
    <row r="136" spans="1:6" s="3" customFormat="1" ht="12.75" x14ac:dyDescent="0.2">
      <c r="A136" s="112" t="s">
        <v>171</v>
      </c>
      <c r="B136" s="24">
        <v>34268000</v>
      </c>
      <c r="C136" s="24">
        <v>33077564.84</v>
      </c>
      <c r="D136" s="24">
        <v>7388083.9400000004</v>
      </c>
      <c r="E136" s="24">
        <v>6200816.5</v>
      </c>
      <c r="F136" s="68"/>
    </row>
    <row r="137" spans="1:6" s="3" customFormat="1" ht="12.75" x14ac:dyDescent="0.2">
      <c r="A137" s="113" t="s">
        <v>172</v>
      </c>
      <c r="B137" s="72"/>
      <c r="C137" s="72"/>
      <c r="D137" s="72"/>
      <c r="E137" s="72"/>
      <c r="F137" s="32"/>
    </row>
    <row r="138" spans="1:6" s="3" customFormat="1" ht="12.75" x14ac:dyDescent="0.2">
      <c r="A138" s="114"/>
      <c r="B138" s="70"/>
      <c r="C138" s="70"/>
      <c r="D138" s="70"/>
      <c r="E138" s="70"/>
      <c r="F138" s="70"/>
    </row>
    <row r="139" spans="1:6" s="3" customFormat="1" ht="12.75" customHeight="1" x14ac:dyDescent="0.2">
      <c r="A139" s="166" t="s">
        <v>177</v>
      </c>
      <c r="B139" s="147" t="s">
        <v>8</v>
      </c>
      <c r="C139" s="147" t="s">
        <v>9</v>
      </c>
      <c r="D139" s="147" t="s">
        <v>9</v>
      </c>
      <c r="E139" s="147" t="s">
        <v>9</v>
      </c>
      <c r="F139" s="147" t="s">
        <v>69</v>
      </c>
    </row>
    <row r="140" spans="1:6" s="3" customFormat="1" ht="12.75" x14ac:dyDescent="0.2">
      <c r="A140" s="170"/>
      <c r="B140" s="144" t="s">
        <v>4</v>
      </c>
      <c r="C140" s="144" t="s">
        <v>30</v>
      </c>
      <c r="D140" s="144" t="s">
        <v>70</v>
      </c>
      <c r="E140" s="144" t="s">
        <v>71</v>
      </c>
      <c r="F140" s="144" t="s">
        <v>72</v>
      </c>
    </row>
    <row r="141" spans="1:6" s="3" customFormat="1" ht="12.75" x14ac:dyDescent="0.2">
      <c r="A141" s="169"/>
      <c r="B141" s="149" t="s">
        <v>7</v>
      </c>
      <c r="C141" s="149" t="s">
        <v>10</v>
      </c>
      <c r="D141" s="149" t="s">
        <v>11</v>
      </c>
      <c r="E141" s="149" t="s">
        <v>21</v>
      </c>
      <c r="F141" s="149" t="s">
        <v>12</v>
      </c>
    </row>
    <row r="142" spans="1:6" s="3" customFormat="1" ht="12.75" x14ac:dyDescent="0.2">
      <c r="A142" s="111" t="s">
        <v>179</v>
      </c>
      <c r="B142" s="21">
        <f>B143+B146</f>
        <v>577908000</v>
      </c>
      <c r="C142" s="21">
        <f>C143+C146</f>
        <v>324483486.85000002</v>
      </c>
      <c r="D142" s="21">
        <f>D143+D146</f>
        <v>163141992.50999999</v>
      </c>
      <c r="E142" s="21">
        <f>E143+E146</f>
        <v>132306840.44</v>
      </c>
      <c r="F142" s="21">
        <f>F143+F146</f>
        <v>0</v>
      </c>
    </row>
    <row r="143" spans="1:6" s="3" customFormat="1" ht="12.75" x14ac:dyDescent="0.2">
      <c r="A143" s="57" t="s">
        <v>173</v>
      </c>
      <c r="B143" s="24">
        <f>SUM(B144:B145)</f>
        <v>250533000</v>
      </c>
      <c r="C143" s="24">
        <f>SUM(C144:C145)</f>
        <v>148905924.63</v>
      </c>
      <c r="D143" s="24">
        <f>SUM(D144:D145)</f>
        <v>71044588.849999994</v>
      </c>
      <c r="E143" s="24">
        <f>SUM(E144:E145)</f>
        <v>60157467.369999997</v>
      </c>
      <c r="F143" s="24">
        <f>SUM(F144:F145)</f>
        <v>0</v>
      </c>
    </row>
    <row r="144" spans="1:6" s="3" customFormat="1" ht="12.75" x14ac:dyDescent="0.2">
      <c r="A144" s="57" t="s">
        <v>174</v>
      </c>
      <c r="B144" s="24"/>
      <c r="C144" s="24"/>
      <c r="D144" s="24"/>
      <c r="E144" s="24"/>
      <c r="F144" s="68"/>
    </row>
    <row r="145" spans="1:7" s="3" customFormat="1" ht="12.75" x14ac:dyDescent="0.2">
      <c r="A145" s="57" t="s">
        <v>175</v>
      </c>
      <c r="B145" s="24">
        <v>250533000</v>
      </c>
      <c r="C145" s="24">
        <v>148905924.63</v>
      </c>
      <c r="D145" s="24">
        <v>71044588.849999994</v>
      </c>
      <c r="E145" s="24">
        <v>60157467.369999997</v>
      </c>
      <c r="F145" s="68"/>
    </row>
    <row r="146" spans="1:7" s="3" customFormat="1" ht="12.75" customHeight="1" x14ac:dyDescent="0.2">
      <c r="A146" s="105" t="s">
        <v>176</v>
      </c>
      <c r="B146" s="72">
        <v>327375000</v>
      </c>
      <c r="C146" s="72">
        <v>175577562.22</v>
      </c>
      <c r="D146" s="72">
        <v>92097403.659999996</v>
      </c>
      <c r="E146" s="72">
        <v>72149373.069999993</v>
      </c>
      <c r="F146" s="32"/>
    </row>
    <row r="147" spans="1:7" s="3" customFormat="1" ht="12.75" x14ac:dyDescent="0.2">
      <c r="A147" s="20"/>
      <c r="B147" s="20"/>
      <c r="C147" s="20"/>
      <c r="D147" s="20"/>
      <c r="E147" s="20"/>
      <c r="F147" s="20"/>
      <c r="G147" s="15"/>
    </row>
    <row r="148" spans="1:7" s="3" customFormat="1" ht="12.75" x14ac:dyDescent="0.2">
      <c r="A148" s="175" t="s">
        <v>107</v>
      </c>
      <c r="B148" s="199"/>
      <c r="C148" s="199"/>
      <c r="D148" s="199"/>
      <c r="E148" s="176"/>
      <c r="F148" s="142" t="s">
        <v>19</v>
      </c>
      <c r="G148" s="49"/>
    </row>
    <row r="149" spans="1:7" s="3" customFormat="1" ht="12.75" customHeight="1" x14ac:dyDescent="0.2">
      <c r="A149" s="200" t="s">
        <v>180</v>
      </c>
      <c r="B149" s="201"/>
      <c r="C149" s="201"/>
      <c r="D149" s="201"/>
      <c r="E149" s="202"/>
      <c r="F149" s="130">
        <f>D130+F130</f>
        <v>85424143.539999992</v>
      </c>
      <c r="G149" s="91"/>
    </row>
    <row r="150" spans="1:7" s="3" customFormat="1" ht="12.75" x14ac:dyDescent="0.2">
      <c r="A150" s="183" t="s">
        <v>181</v>
      </c>
      <c r="B150" s="184"/>
      <c r="C150" s="184"/>
      <c r="D150" s="184"/>
      <c r="E150" s="185"/>
      <c r="F150" s="131">
        <f>C37</f>
        <v>62789226.960000001</v>
      </c>
      <c r="G150" s="91"/>
    </row>
    <row r="151" spans="1:7" s="3" customFormat="1" ht="12.75" customHeight="1" x14ac:dyDescent="0.2">
      <c r="A151" s="183" t="s">
        <v>182</v>
      </c>
      <c r="B151" s="184"/>
      <c r="C151" s="184"/>
      <c r="D151" s="184"/>
      <c r="E151" s="185"/>
      <c r="F151" s="128">
        <f>E116</f>
        <v>0</v>
      </c>
      <c r="G151" s="92"/>
    </row>
    <row r="152" spans="1:7" s="3" customFormat="1" ht="12.75" customHeight="1" x14ac:dyDescent="0.2">
      <c r="A152" s="189" t="s">
        <v>261</v>
      </c>
      <c r="B152" s="190"/>
      <c r="C152" s="190"/>
      <c r="D152" s="190"/>
      <c r="E152" s="191"/>
      <c r="F152" s="128">
        <f>G124</f>
        <v>0</v>
      </c>
      <c r="G152" s="92">
        <v>0</v>
      </c>
    </row>
    <row r="153" spans="1:7" s="3" customFormat="1" ht="12.75" customHeight="1" x14ac:dyDescent="0.2">
      <c r="A153" s="99" t="s">
        <v>183</v>
      </c>
      <c r="B153" s="100"/>
      <c r="C153" s="100"/>
      <c r="D153" s="100"/>
      <c r="E153" s="82"/>
      <c r="F153" s="128"/>
      <c r="G153" s="92"/>
    </row>
    <row r="154" spans="1:7" s="3" customFormat="1" ht="12.75" customHeight="1" x14ac:dyDescent="0.2">
      <c r="A154" s="195" t="s">
        <v>184</v>
      </c>
      <c r="B154" s="196"/>
      <c r="C154" s="196"/>
      <c r="D154" s="196"/>
      <c r="E154" s="197"/>
      <c r="F154" s="129">
        <f>E164+E165</f>
        <v>2628703.33</v>
      </c>
      <c r="G154" s="93"/>
    </row>
    <row r="155" spans="1:7" s="3" customFormat="1" ht="12.75" x14ac:dyDescent="0.2">
      <c r="A155" s="186" t="s">
        <v>185</v>
      </c>
      <c r="B155" s="187"/>
      <c r="C155" s="187"/>
      <c r="D155" s="187"/>
      <c r="E155" s="188"/>
      <c r="F155" s="129">
        <f>F149+F150-F151+F152-F153-F154</f>
        <v>145584667.16999999</v>
      </c>
      <c r="G155" s="49"/>
    </row>
    <row r="156" spans="1:7" s="36" customFormat="1" ht="12.75" x14ac:dyDescent="0.2">
      <c r="A156" s="35"/>
      <c r="B156" s="35"/>
      <c r="C156" s="35"/>
      <c r="D156" s="35"/>
    </row>
    <row r="157" spans="1:7" s="36" customFormat="1" ht="12.75" x14ac:dyDescent="0.2">
      <c r="A157" s="166" t="s">
        <v>108</v>
      </c>
      <c r="B157" s="147" t="s">
        <v>82</v>
      </c>
      <c r="C157" s="147" t="s">
        <v>83</v>
      </c>
      <c r="D157" s="147" t="s">
        <v>85</v>
      </c>
    </row>
    <row r="158" spans="1:7" s="36" customFormat="1" ht="12.75" x14ac:dyDescent="0.2">
      <c r="A158" s="169"/>
      <c r="B158" s="149" t="s">
        <v>50</v>
      </c>
      <c r="C158" s="149" t="s">
        <v>114</v>
      </c>
      <c r="D158" s="149" t="s">
        <v>115</v>
      </c>
    </row>
    <row r="159" spans="1:7" s="36" customFormat="1" ht="12.75" x14ac:dyDescent="0.2">
      <c r="A159" s="79" t="s">
        <v>186</v>
      </c>
      <c r="B159" s="27">
        <f>ROUND(C35*0.25,2)</f>
        <v>144937396.81999999</v>
      </c>
      <c r="C159" s="27">
        <f>F155</f>
        <v>145584667.16999999</v>
      </c>
      <c r="D159" s="27">
        <f>IF(C35&gt;0,F155/C35*100,0)</f>
        <v>25.111646539594439</v>
      </c>
    </row>
    <row r="160" spans="1:7" s="36" customFormat="1" ht="12.75" x14ac:dyDescent="0.2">
      <c r="A160" s="80"/>
      <c r="B160" s="43"/>
      <c r="C160" s="43"/>
      <c r="D160" s="29"/>
    </row>
    <row r="161" spans="1:7" s="36" customFormat="1" ht="12.75" x14ac:dyDescent="0.2">
      <c r="A161" s="173" t="s">
        <v>192</v>
      </c>
      <c r="B161" s="147" t="s">
        <v>109</v>
      </c>
      <c r="C161" s="147" t="s">
        <v>110</v>
      </c>
      <c r="D161" s="147" t="s">
        <v>111</v>
      </c>
      <c r="E161" s="147" t="s">
        <v>112</v>
      </c>
      <c r="F161" s="147" t="s">
        <v>113</v>
      </c>
    </row>
    <row r="162" spans="1:7" s="3" customFormat="1" ht="12.75" customHeight="1" x14ac:dyDescent="0.2">
      <c r="A162" s="174"/>
      <c r="B162" s="149" t="s">
        <v>116</v>
      </c>
      <c r="C162" s="149" t="s">
        <v>117</v>
      </c>
      <c r="D162" s="149" t="s">
        <v>119</v>
      </c>
      <c r="E162" s="149" t="s">
        <v>120</v>
      </c>
      <c r="F162" s="144" t="s">
        <v>191</v>
      </c>
      <c r="G162" s="53"/>
    </row>
    <row r="163" spans="1:7" s="3" customFormat="1" ht="12.75" x14ac:dyDescent="0.2">
      <c r="A163" s="119" t="s">
        <v>187</v>
      </c>
      <c r="B163" s="14">
        <f>SUM(B164:B166)</f>
        <v>60284230.510000005</v>
      </c>
      <c r="C163" s="14">
        <f>SUM(C164:C166)</f>
        <v>15395869.039999999</v>
      </c>
      <c r="D163" s="14">
        <f>SUM(D164:D166)</f>
        <v>57500515.650000006</v>
      </c>
      <c r="E163" s="134">
        <f>SUM(E164:E166)</f>
        <v>2628703.33</v>
      </c>
      <c r="F163" s="14">
        <f>B163-D163-E163</f>
        <v>155011.52999999933</v>
      </c>
      <c r="G163" s="94"/>
    </row>
    <row r="164" spans="1:7" s="3" customFormat="1" ht="12.75" x14ac:dyDescent="0.2">
      <c r="A164" s="119" t="s">
        <v>188</v>
      </c>
      <c r="B164" s="16">
        <v>34053661.770000003</v>
      </c>
      <c r="C164" s="16">
        <v>15395869.039999999</v>
      </c>
      <c r="D164" s="16">
        <v>31269946.91</v>
      </c>
      <c r="E164" s="13">
        <v>2628703.33</v>
      </c>
      <c r="F164" s="16">
        <f>B164-D164-E164</f>
        <v>155011.53000000305</v>
      </c>
      <c r="G164" s="49"/>
    </row>
    <row r="165" spans="1:7" s="3" customFormat="1" ht="12.75" x14ac:dyDescent="0.2">
      <c r="A165" s="119" t="s">
        <v>189</v>
      </c>
      <c r="B165" s="16">
        <v>25055918.68</v>
      </c>
      <c r="C165" s="13">
        <v>0</v>
      </c>
      <c r="D165" s="13">
        <v>25055918.68</v>
      </c>
      <c r="E165" s="13">
        <v>0</v>
      </c>
      <c r="F165" s="16">
        <f>B165-D165-E165</f>
        <v>0</v>
      </c>
      <c r="G165" s="49"/>
    </row>
    <row r="166" spans="1:7" s="3" customFormat="1" ht="12.75" x14ac:dyDescent="0.2">
      <c r="A166" s="81" t="s">
        <v>190</v>
      </c>
      <c r="B166" s="34">
        <v>1174650.06</v>
      </c>
      <c r="C166" s="16">
        <v>0</v>
      </c>
      <c r="D166" s="16">
        <v>1174650.06</v>
      </c>
      <c r="E166" s="13">
        <v>0</v>
      </c>
      <c r="F166" s="34">
        <f>B166-D166-E166</f>
        <v>0</v>
      </c>
      <c r="G166" s="49"/>
    </row>
    <row r="167" spans="1:7" s="3" customFormat="1" ht="12.75" x14ac:dyDescent="0.2">
      <c r="A167" s="37"/>
      <c r="B167" s="31"/>
      <c r="C167" s="31"/>
      <c r="D167" s="31"/>
      <c r="E167" s="31"/>
    </row>
    <row r="168" spans="1:7" s="3" customFormat="1" ht="12.75" x14ac:dyDescent="0.2">
      <c r="A168" s="192" t="s">
        <v>24</v>
      </c>
      <c r="B168" s="193"/>
      <c r="C168" s="194"/>
    </row>
    <row r="169" spans="1:7" s="3" customFormat="1" ht="12.75" x14ac:dyDescent="0.2">
      <c r="A169" s="143"/>
      <c r="B169" s="146" t="s">
        <v>2</v>
      </c>
      <c r="C169" s="147" t="s">
        <v>3</v>
      </c>
    </row>
    <row r="170" spans="1:7" s="3" customFormat="1" ht="12.75" x14ac:dyDescent="0.2">
      <c r="A170" s="144" t="s">
        <v>32</v>
      </c>
      <c r="B170" s="148" t="s">
        <v>4</v>
      </c>
      <c r="C170" s="144" t="s">
        <v>51</v>
      </c>
    </row>
    <row r="171" spans="1:7" s="3" customFormat="1" ht="12.75" x14ac:dyDescent="0.2">
      <c r="A171" s="145"/>
      <c r="B171" s="144" t="s">
        <v>5</v>
      </c>
      <c r="C171" s="144" t="s">
        <v>6</v>
      </c>
    </row>
    <row r="172" spans="1:7" s="3" customFormat="1" ht="12.75" x14ac:dyDescent="0.2">
      <c r="A172" s="98" t="s">
        <v>193</v>
      </c>
      <c r="B172" s="23">
        <f>B173+SUM(B179:B182)</f>
        <v>47699000</v>
      </c>
      <c r="C172" s="6">
        <f>C173+SUM(C179:C182)</f>
        <v>17132806.219999999</v>
      </c>
    </row>
    <row r="173" spans="1:7" s="3" customFormat="1" ht="12.75" x14ac:dyDescent="0.2">
      <c r="A173" s="100" t="s">
        <v>194</v>
      </c>
      <c r="B173" s="5">
        <f>SUM(B174:B178)</f>
        <v>26160000</v>
      </c>
      <c r="C173" s="2">
        <f>SUM(C174:C178)</f>
        <v>10239531.450000001</v>
      </c>
    </row>
    <row r="174" spans="1:7" s="3" customFormat="1" ht="12.75" x14ac:dyDescent="0.2">
      <c r="A174" s="100" t="s">
        <v>195</v>
      </c>
      <c r="B174" s="5">
        <v>18566000</v>
      </c>
      <c r="C174" s="2">
        <v>7026008.5</v>
      </c>
    </row>
    <row r="175" spans="1:7" s="3" customFormat="1" ht="12.75" x14ac:dyDescent="0.2">
      <c r="A175" s="100" t="s">
        <v>196</v>
      </c>
      <c r="B175" s="5"/>
      <c r="C175" s="2"/>
    </row>
    <row r="176" spans="1:7" s="3" customFormat="1" ht="12.75" x14ac:dyDescent="0.2">
      <c r="A176" s="100" t="s">
        <v>197</v>
      </c>
      <c r="B176" s="5">
        <v>7455000</v>
      </c>
      <c r="C176" s="2">
        <v>3142241.74</v>
      </c>
    </row>
    <row r="177" spans="1:6" s="3" customFormat="1" ht="12.75" x14ac:dyDescent="0.2">
      <c r="A177" s="100" t="s">
        <v>198</v>
      </c>
      <c r="B177" s="5">
        <v>133000</v>
      </c>
      <c r="C177" s="2">
        <v>66674.31</v>
      </c>
    </row>
    <row r="178" spans="1:6" s="3" customFormat="1" ht="12.75" x14ac:dyDescent="0.2">
      <c r="A178" s="100" t="s">
        <v>199</v>
      </c>
      <c r="B178" s="5">
        <v>6000</v>
      </c>
      <c r="C178" s="2">
        <v>4606.8999999999996</v>
      </c>
    </row>
    <row r="179" spans="1:6" s="3" customFormat="1" ht="12.75" x14ac:dyDescent="0.2">
      <c r="A179" s="100" t="s">
        <v>200</v>
      </c>
      <c r="B179" s="5">
        <v>21539000</v>
      </c>
      <c r="C179" s="2">
        <v>6893274.7699999996</v>
      </c>
    </row>
    <row r="180" spans="1:6" s="3" customFormat="1" ht="12.75" x14ac:dyDescent="0.2">
      <c r="A180" s="120" t="s">
        <v>201</v>
      </c>
      <c r="B180" s="5"/>
      <c r="C180" s="2"/>
    </row>
    <row r="181" spans="1:6" s="3" customFormat="1" ht="12.75" x14ac:dyDescent="0.2">
      <c r="A181" s="120" t="s">
        <v>202</v>
      </c>
      <c r="B181" s="5"/>
      <c r="C181" s="2"/>
    </row>
    <row r="182" spans="1:6" s="3" customFormat="1" ht="12.75" x14ac:dyDescent="0.2">
      <c r="A182" s="121" t="s">
        <v>203</v>
      </c>
      <c r="B182" s="132"/>
      <c r="C182" s="133"/>
      <c r="D182" s="33"/>
      <c r="E182" s="33"/>
    </row>
    <row r="183" spans="1:6" s="3" customFormat="1" ht="12.75" x14ac:dyDescent="0.2">
      <c r="A183" s="100"/>
      <c r="B183" s="154"/>
      <c r="C183" s="154"/>
      <c r="D183" s="33"/>
      <c r="E183" s="33"/>
    </row>
    <row r="184" spans="1:6" s="3" customFormat="1" ht="12.75" x14ac:dyDescent="0.2">
      <c r="A184" s="100"/>
      <c r="B184" s="154"/>
      <c r="C184" s="154"/>
      <c r="D184" s="33"/>
      <c r="E184" s="33"/>
    </row>
    <row r="185" spans="1:6" s="3" customFormat="1" ht="12.75" x14ac:dyDescent="0.2">
      <c r="A185" s="100"/>
      <c r="B185" s="154"/>
      <c r="C185" s="154"/>
      <c r="D185" s="33"/>
      <c r="E185" s="33"/>
    </row>
    <row r="186" spans="1:6" s="3" customFormat="1" ht="12.75" x14ac:dyDescent="0.2">
      <c r="A186" s="100"/>
      <c r="B186" s="154"/>
      <c r="C186" s="154"/>
      <c r="D186" s="33"/>
      <c r="E186" s="33"/>
    </row>
    <row r="187" spans="1:6" s="3" customFormat="1" ht="12.75" x14ac:dyDescent="0.2">
      <c r="A187" s="100"/>
      <c r="B187" s="154"/>
      <c r="C187" s="154"/>
      <c r="D187" s="33"/>
      <c r="E187" s="33"/>
    </row>
    <row r="188" spans="1:6" s="3" customFormat="1" ht="12.75" x14ac:dyDescent="0.2">
      <c r="A188" s="33"/>
      <c r="B188" s="33"/>
      <c r="C188" s="33"/>
      <c r="D188" s="33"/>
      <c r="E188" s="33"/>
    </row>
    <row r="189" spans="1:6" s="3" customFormat="1" ht="12.75" x14ac:dyDescent="0.2">
      <c r="A189" s="166" t="s">
        <v>204</v>
      </c>
      <c r="B189" s="147" t="s">
        <v>8</v>
      </c>
      <c r="C189" s="147" t="s">
        <v>9</v>
      </c>
      <c r="D189" s="147" t="s">
        <v>9</v>
      </c>
      <c r="E189" s="147" t="s">
        <v>9</v>
      </c>
      <c r="F189" s="147" t="s">
        <v>69</v>
      </c>
    </row>
    <row r="190" spans="1:6" s="3" customFormat="1" ht="12.75" x14ac:dyDescent="0.2">
      <c r="A190" s="170"/>
      <c r="B190" s="144" t="s">
        <v>4</v>
      </c>
      <c r="C190" s="144" t="s">
        <v>30</v>
      </c>
      <c r="D190" s="144" t="s">
        <v>70</v>
      </c>
      <c r="E190" s="144" t="s">
        <v>71</v>
      </c>
      <c r="F190" s="144" t="s">
        <v>72</v>
      </c>
    </row>
    <row r="191" spans="1:6" s="3" customFormat="1" ht="12.75" x14ac:dyDescent="0.2">
      <c r="A191" s="169"/>
      <c r="B191" s="149" t="s">
        <v>7</v>
      </c>
      <c r="C191" s="149" t="s">
        <v>10</v>
      </c>
      <c r="D191" s="149" t="s">
        <v>11</v>
      </c>
      <c r="E191" s="149" t="s">
        <v>21</v>
      </c>
      <c r="F191" s="149" t="s">
        <v>12</v>
      </c>
    </row>
    <row r="192" spans="1:6" s="3" customFormat="1" ht="12.75" x14ac:dyDescent="0.2">
      <c r="A192" s="111" t="s">
        <v>205</v>
      </c>
      <c r="B192" s="21">
        <f>SUM(B193:B200)</f>
        <v>113950331.42</v>
      </c>
      <c r="C192" s="21">
        <f>SUM(C193:C200)</f>
        <v>59409349</v>
      </c>
      <c r="D192" s="21">
        <f>SUM(D193:D200)</f>
        <v>30465858.490000002</v>
      </c>
      <c r="E192" s="21">
        <f>SUM(E193:E200)</f>
        <v>27260078.559999999</v>
      </c>
      <c r="F192" s="21">
        <f>SUM(F193:F200)</f>
        <v>0</v>
      </c>
    </row>
    <row r="193" spans="1:6" s="3" customFormat="1" ht="12.75" x14ac:dyDescent="0.2">
      <c r="A193" s="57" t="s">
        <v>206</v>
      </c>
      <c r="B193" s="24">
        <v>2266501.98</v>
      </c>
      <c r="C193" s="24">
        <v>806499.2</v>
      </c>
      <c r="D193" s="24">
        <v>371446.57</v>
      </c>
      <c r="E193" s="24">
        <v>321761.45</v>
      </c>
      <c r="F193" s="68"/>
    </row>
    <row r="194" spans="1:6" s="3" customFormat="1" ht="12.75" x14ac:dyDescent="0.2">
      <c r="A194" s="57" t="s">
        <v>207</v>
      </c>
      <c r="B194" s="24">
        <v>10866200</v>
      </c>
      <c r="C194" s="24">
        <v>4367254.18</v>
      </c>
      <c r="D194" s="24">
        <v>2750429.22</v>
      </c>
      <c r="E194" s="24">
        <v>2136887.3199999998</v>
      </c>
      <c r="F194" s="68"/>
    </row>
    <row r="195" spans="1:6" s="3" customFormat="1" ht="12.75" x14ac:dyDescent="0.2">
      <c r="A195" s="57" t="s">
        <v>208</v>
      </c>
      <c r="B195" s="24">
        <v>4848000</v>
      </c>
      <c r="C195" s="24">
        <v>1898285.38</v>
      </c>
      <c r="D195" s="24">
        <v>1322831.78</v>
      </c>
      <c r="E195" s="24">
        <v>1092241.58</v>
      </c>
      <c r="F195" s="68"/>
    </row>
    <row r="196" spans="1:6" s="3" customFormat="1" ht="12.75" x14ac:dyDescent="0.2">
      <c r="A196" s="57" t="s">
        <v>209</v>
      </c>
      <c r="B196" s="24">
        <v>666000</v>
      </c>
      <c r="C196" s="24">
        <v>189829.48</v>
      </c>
      <c r="D196" s="24">
        <v>189829.48</v>
      </c>
      <c r="E196" s="24">
        <v>177643.57</v>
      </c>
      <c r="F196" s="68"/>
    </row>
    <row r="197" spans="1:6" s="3" customFormat="1" ht="12.75" x14ac:dyDescent="0.2">
      <c r="A197" s="57" t="s">
        <v>210</v>
      </c>
      <c r="B197" s="24">
        <v>54301900</v>
      </c>
      <c r="C197" s="24">
        <v>19199421.600000001</v>
      </c>
      <c r="D197" s="24">
        <v>12938544.970000001</v>
      </c>
      <c r="E197" s="24">
        <v>12226436.76</v>
      </c>
      <c r="F197" s="68"/>
    </row>
    <row r="198" spans="1:6" s="3" customFormat="1" ht="12.75" x14ac:dyDescent="0.2">
      <c r="A198" s="57" t="s">
        <v>211</v>
      </c>
      <c r="B198" s="24"/>
      <c r="C198" s="24"/>
      <c r="D198" s="24"/>
      <c r="E198" s="24"/>
      <c r="F198" s="68"/>
    </row>
    <row r="199" spans="1:6" s="3" customFormat="1" ht="12.75" x14ac:dyDescent="0.2">
      <c r="A199" s="57" t="s">
        <v>212</v>
      </c>
      <c r="B199" s="24">
        <v>1676000</v>
      </c>
      <c r="C199" s="24">
        <v>670308.64</v>
      </c>
      <c r="D199" s="24">
        <v>617024.11</v>
      </c>
      <c r="E199" s="24">
        <v>617024.11</v>
      </c>
      <c r="F199" s="68"/>
    </row>
    <row r="200" spans="1:6" s="3" customFormat="1" ht="12.75" x14ac:dyDescent="0.2">
      <c r="A200" s="113" t="s">
        <v>213</v>
      </c>
      <c r="B200" s="72">
        <v>39325729.439999998</v>
      </c>
      <c r="C200" s="72">
        <v>32277750.52</v>
      </c>
      <c r="D200" s="72">
        <v>12275752.359999999</v>
      </c>
      <c r="E200" s="72">
        <v>10688083.77</v>
      </c>
      <c r="F200" s="32"/>
    </row>
    <row r="201" spans="1:6" s="3" customFormat="1" ht="12.75" x14ac:dyDescent="0.2">
      <c r="A201" s="33"/>
      <c r="B201" s="33"/>
      <c r="C201" s="33"/>
      <c r="D201" s="33"/>
      <c r="E201" s="33"/>
    </row>
    <row r="202" spans="1:6" s="3" customFormat="1" ht="12.75" x14ac:dyDescent="0.2">
      <c r="A202" s="180" t="s">
        <v>118</v>
      </c>
      <c r="B202" s="147" t="s">
        <v>8</v>
      </c>
      <c r="C202" s="147" t="s">
        <v>9</v>
      </c>
      <c r="D202" s="147" t="s">
        <v>9</v>
      </c>
      <c r="E202" s="147" t="s">
        <v>9</v>
      </c>
      <c r="F202" s="147" t="s">
        <v>69</v>
      </c>
    </row>
    <row r="203" spans="1:6" s="3" customFormat="1" ht="12.75" x14ac:dyDescent="0.2">
      <c r="A203" s="181"/>
      <c r="B203" s="144" t="s">
        <v>4</v>
      </c>
      <c r="C203" s="144" t="s">
        <v>30</v>
      </c>
      <c r="D203" s="144" t="s">
        <v>70</v>
      </c>
      <c r="E203" s="144" t="s">
        <v>71</v>
      </c>
      <c r="F203" s="144" t="s">
        <v>72</v>
      </c>
    </row>
    <row r="204" spans="1:6" s="3" customFormat="1" ht="12.75" x14ac:dyDescent="0.2">
      <c r="A204" s="181"/>
      <c r="B204" s="149" t="s">
        <v>7</v>
      </c>
      <c r="C204" s="149" t="s">
        <v>10</v>
      </c>
      <c r="D204" s="149" t="s">
        <v>11</v>
      </c>
      <c r="E204" s="149" t="s">
        <v>21</v>
      </c>
      <c r="F204" s="149" t="s">
        <v>12</v>
      </c>
    </row>
    <row r="205" spans="1:6" s="3" customFormat="1" ht="12.75" x14ac:dyDescent="0.2">
      <c r="A205" s="122" t="s">
        <v>214</v>
      </c>
      <c r="B205" s="43">
        <f>B206+B211</f>
        <v>694483331.42000008</v>
      </c>
      <c r="C205" s="43">
        <f>C206+C211</f>
        <v>383892835.84999996</v>
      </c>
      <c r="D205" s="43">
        <f>D206+D211</f>
        <v>193607851</v>
      </c>
      <c r="E205" s="43">
        <f>E206+E211</f>
        <v>159566919</v>
      </c>
      <c r="F205" s="43">
        <f>F206+F211</f>
        <v>0</v>
      </c>
    </row>
    <row r="206" spans="1:6" s="3" customFormat="1" ht="12.75" x14ac:dyDescent="0.2">
      <c r="A206" s="82" t="s">
        <v>215</v>
      </c>
      <c r="B206" s="68">
        <f>SUM(B207:B210)</f>
        <v>657339091.42000008</v>
      </c>
      <c r="C206" s="68">
        <f>SUM(C207:C210)</f>
        <v>370628556.00999999</v>
      </c>
      <c r="D206" s="68">
        <f>SUM(D207:D210)</f>
        <v>192616317.75</v>
      </c>
      <c r="E206" s="68">
        <f>SUM(E207:E210)</f>
        <v>158642844.44999999</v>
      </c>
      <c r="F206" s="68">
        <f>SUM(F207:F210)</f>
        <v>0</v>
      </c>
    </row>
    <row r="207" spans="1:6" s="3" customFormat="1" ht="12.75" x14ac:dyDescent="0.2">
      <c r="A207" s="82" t="s">
        <v>216</v>
      </c>
      <c r="B207" s="68">
        <v>290008400</v>
      </c>
      <c r="C207" s="24">
        <v>96768954.379999995</v>
      </c>
      <c r="D207" s="24">
        <v>96768954.379999995</v>
      </c>
      <c r="E207" s="24">
        <v>73187577.780000001</v>
      </c>
      <c r="F207" s="68"/>
    </row>
    <row r="208" spans="1:6" s="3" customFormat="1" ht="12.75" x14ac:dyDescent="0.2">
      <c r="A208" s="82" t="s">
        <v>217</v>
      </c>
      <c r="B208" s="68"/>
      <c r="C208" s="24"/>
      <c r="D208" s="24"/>
      <c r="E208" s="24"/>
      <c r="F208" s="68"/>
    </row>
    <row r="209" spans="1:6" s="3" customFormat="1" ht="12.75" x14ac:dyDescent="0.2">
      <c r="A209" s="82" t="s">
        <v>218</v>
      </c>
      <c r="B209" s="68">
        <v>68254960</v>
      </c>
      <c r="C209" s="24">
        <v>64732158.920000002</v>
      </c>
      <c r="D209" s="24">
        <v>26911151.120000001</v>
      </c>
      <c r="E209" s="24">
        <v>25940818.469999999</v>
      </c>
      <c r="F209" s="68"/>
    </row>
    <row r="210" spans="1:6" s="3" customFormat="1" ht="12.75" x14ac:dyDescent="0.2">
      <c r="A210" s="82" t="s">
        <v>219</v>
      </c>
      <c r="B210" s="68">
        <v>299075731.42000002</v>
      </c>
      <c r="C210" s="24">
        <v>209127442.71000001</v>
      </c>
      <c r="D210" s="24">
        <v>68936212.25</v>
      </c>
      <c r="E210" s="24">
        <v>59514448.200000003</v>
      </c>
      <c r="F210" s="68"/>
    </row>
    <row r="211" spans="1:6" s="3" customFormat="1" ht="12.75" x14ac:dyDescent="0.2">
      <c r="A211" s="82" t="s">
        <v>220</v>
      </c>
      <c r="B211" s="68">
        <f>SUM(B212:B213)</f>
        <v>37144240</v>
      </c>
      <c r="C211" s="68">
        <f>SUM(C212:C213)</f>
        <v>13264279.84</v>
      </c>
      <c r="D211" s="68">
        <f>SUM(D212:D213)</f>
        <v>991533.25</v>
      </c>
      <c r="E211" s="68">
        <f>SUM(E212:E213)</f>
        <v>924074.55</v>
      </c>
      <c r="F211" s="68">
        <f>SUM(F212:F213)</f>
        <v>0</v>
      </c>
    </row>
    <row r="212" spans="1:6" s="3" customFormat="1" ht="12.75" x14ac:dyDescent="0.2">
      <c r="A212" s="82" t="s">
        <v>221</v>
      </c>
      <c r="B212" s="68">
        <v>10240</v>
      </c>
      <c r="C212" s="24">
        <v>8240</v>
      </c>
      <c r="D212" s="24">
        <v>0</v>
      </c>
      <c r="E212" s="24">
        <v>0</v>
      </c>
      <c r="F212" s="68"/>
    </row>
    <row r="213" spans="1:6" s="3" customFormat="1" ht="12.75" x14ac:dyDescent="0.2">
      <c r="A213" s="84" t="s">
        <v>222</v>
      </c>
      <c r="B213" s="32">
        <v>37134000</v>
      </c>
      <c r="C213" s="72">
        <v>13256039.84</v>
      </c>
      <c r="D213" s="72">
        <v>991533.25</v>
      </c>
      <c r="E213" s="72">
        <v>924074.55</v>
      </c>
      <c r="F213" s="32"/>
    </row>
    <row r="214" spans="1:6" s="3" customFormat="1" ht="12.75" x14ac:dyDescent="0.2">
      <c r="A214" s="33"/>
      <c r="B214" s="33"/>
      <c r="C214" s="33"/>
      <c r="D214" s="33"/>
      <c r="E214" s="33"/>
    </row>
    <row r="215" spans="1:6" s="3" customFormat="1" ht="12.75" x14ac:dyDescent="0.2">
      <c r="A215" s="182" t="s">
        <v>223</v>
      </c>
      <c r="B215" s="182" t="s">
        <v>16</v>
      </c>
      <c r="C215" s="152" t="s">
        <v>42</v>
      </c>
    </row>
    <row r="216" spans="1:6" s="3" customFormat="1" ht="12.75" x14ac:dyDescent="0.2">
      <c r="A216" s="171"/>
      <c r="B216" s="171"/>
      <c r="C216" s="153" t="s">
        <v>43</v>
      </c>
    </row>
    <row r="217" spans="1:6" s="3" customFormat="1" ht="12.75" x14ac:dyDescent="0.2">
      <c r="A217" s="172"/>
      <c r="B217" s="149" t="s">
        <v>224</v>
      </c>
      <c r="C217" s="149" t="s">
        <v>225</v>
      </c>
    </row>
    <row r="218" spans="1:6" s="3" customFormat="1" ht="12.75" x14ac:dyDescent="0.2">
      <c r="A218" s="85" t="s">
        <v>257</v>
      </c>
      <c r="B218" s="14">
        <v>26230568.739999998</v>
      </c>
      <c r="C218" s="14">
        <v>9500381.0199999996</v>
      </c>
    </row>
    <row r="219" spans="1:6" s="3" customFormat="1" ht="12.75" x14ac:dyDescent="0.2">
      <c r="A219" s="78" t="s">
        <v>226</v>
      </c>
      <c r="B219" s="16">
        <f>C45</f>
        <v>78429624.459999993</v>
      </c>
      <c r="C219" s="16">
        <f>C174</f>
        <v>7026008.5</v>
      </c>
    </row>
    <row r="220" spans="1:6" s="3" customFormat="1" ht="12.75" x14ac:dyDescent="0.2">
      <c r="A220" s="78" t="s">
        <v>227</v>
      </c>
      <c r="B220" s="16">
        <f>SUM(B221:B222)</f>
        <v>81127374.289999992</v>
      </c>
      <c r="C220" s="16">
        <f>SUM(C221:C222)</f>
        <v>6185567.0999999996</v>
      </c>
    </row>
    <row r="221" spans="1:6" s="3" customFormat="1" ht="12.75" x14ac:dyDescent="0.2">
      <c r="A221" s="78" t="s">
        <v>245</v>
      </c>
      <c r="B221" s="16">
        <v>54896805.549999997</v>
      </c>
      <c r="C221" s="16">
        <v>5309552.51</v>
      </c>
    </row>
    <row r="222" spans="1:6" s="3" customFormat="1" ht="12.75" x14ac:dyDescent="0.2">
      <c r="A222" s="78" t="s">
        <v>246</v>
      </c>
      <c r="B222" s="16">
        <v>26230568.739999998</v>
      </c>
      <c r="C222" s="16">
        <v>876014.59</v>
      </c>
    </row>
    <row r="223" spans="1:6" s="3" customFormat="1" ht="12.75" x14ac:dyDescent="0.2">
      <c r="A223" s="78" t="s">
        <v>228</v>
      </c>
      <c r="B223" s="16">
        <f>B218+B219-B220</f>
        <v>23532818.909999996</v>
      </c>
      <c r="C223" s="16">
        <f>C218+C219-C220</f>
        <v>10340822.42</v>
      </c>
    </row>
    <row r="224" spans="1:6" s="3" customFormat="1" ht="12.75" x14ac:dyDescent="0.2">
      <c r="A224" s="78" t="s">
        <v>229</v>
      </c>
      <c r="B224" s="16"/>
      <c r="C224" s="16"/>
    </row>
    <row r="225" spans="1:7" s="3" customFormat="1" ht="12.75" x14ac:dyDescent="0.2">
      <c r="A225" s="78" t="s">
        <v>230</v>
      </c>
      <c r="B225" s="16"/>
      <c r="C225" s="16"/>
    </row>
    <row r="226" spans="1:7" s="3" customFormat="1" ht="12.75" x14ac:dyDescent="0.2">
      <c r="A226" s="86" t="s">
        <v>231</v>
      </c>
      <c r="B226" s="34">
        <f>B223+B224-B225</f>
        <v>23532818.909999996</v>
      </c>
      <c r="C226" s="34">
        <f>C223+C224-C225</f>
        <v>10340822.42</v>
      </c>
    </row>
    <row r="227" spans="1:7" s="3" customFormat="1" ht="12.75" x14ac:dyDescent="0.2">
      <c r="A227" s="97" t="s">
        <v>272</v>
      </c>
    </row>
    <row r="228" spans="1:7" s="3" customFormat="1" ht="12.75" x14ac:dyDescent="0.2">
      <c r="A228" s="179" t="s">
        <v>232</v>
      </c>
      <c r="B228" s="179"/>
      <c r="C228" s="179"/>
      <c r="D228" s="179"/>
      <c r="E228" s="179"/>
      <c r="F228" s="179"/>
      <c r="G228" s="87"/>
    </row>
    <row r="229" spans="1:7" s="3" customFormat="1" ht="12.75" x14ac:dyDescent="0.2">
      <c r="A229" s="179" t="s">
        <v>121</v>
      </c>
      <c r="B229" s="179"/>
      <c r="C229" s="179"/>
      <c r="D229" s="179"/>
      <c r="E229" s="179"/>
      <c r="F229" s="179"/>
      <c r="G229" s="88"/>
    </row>
    <row r="230" spans="1:7" s="3" customFormat="1" ht="22.5" customHeight="1" x14ac:dyDescent="0.2">
      <c r="A230" s="178" t="s">
        <v>122</v>
      </c>
      <c r="B230" s="178"/>
      <c r="C230" s="178"/>
      <c r="D230" s="178"/>
      <c r="E230" s="178"/>
      <c r="F230" s="178"/>
      <c r="G230" s="178"/>
    </row>
    <row r="231" spans="1:7" s="3" customFormat="1" ht="12.75" x14ac:dyDescent="0.2">
      <c r="A231" s="123" t="s">
        <v>233</v>
      </c>
      <c r="B231" s="89"/>
      <c r="C231" s="89"/>
      <c r="D231" s="89"/>
      <c r="E231" s="89"/>
      <c r="F231" s="89"/>
      <c r="G231" s="89"/>
    </row>
    <row r="232" spans="1:7" s="3" customFormat="1" ht="12.75" x14ac:dyDescent="0.2">
      <c r="A232" s="124" t="s">
        <v>123</v>
      </c>
      <c r="B232" s="90"/>
      <c r="C232" s="90"/>
      <c r="D232" s="90"/>
      <c r="E232" s="90"/>
      <c r="F232" s="90"/>
      <c r="G232" s="90"/>
    </row>
    <row r="233" spans="1:7" s="3" customFormat="1" ht="12.75" customHeight="1" x14ac:dyDescent="0.2">
      <c r="A233" s="124" t="s">
        <v>124</v>
      </c>
      <c r="B233" s="90"/>
      <c r="C233" s="90"/>
      <c r="D233" s="88"/>
      <c r="E233" s="88"/>
      <c r="F233" s="88"/>
      <c r="G233" s="88"/>
    </row>
    <row r="234" spans="1:7" ht="26.25" customHeight="1" x14ac:dyDescent="0.2">
      <c r="A234" s="177" t="s">
        <v>234</v>
      </c>
      <c r="B234" s="177"/>
      <c r="C234" s="177"/>
      <c r="D234" s="177"/>
      <c r="E234" s="177"/>
      <c r="F234" s="177"/>
      <c r="G234" s="177"/>
    </row>
    <row r="235" spans="1:7" ht="12.75" x14ac:dyDescent="0.2">
      <c r="A235" s="124" t="s">
        <v>125</v>
      </c>
      <c r="B235" s="90"/>
      <c r="C235" s="90"/>
      <c r="D235" s="88"/>
      <c r="E235" s="88"/>
      <c r="F235" s="88"/>
      <c r="G235" s="88"/>
    </row>
    <row r="236" spans="1:7" ht="11.25" customHeight="1" x14ac:dyDescent="0.2">
      <c r="A236" s="123" t="s">
        <v>235</v>
      </c>
    </row>
    <row r="237" spans="1:7" ht="11.25" customHeight="1" x14ac:dyDescent="0.2">
      <c r="A237" s="123" t="s">
        <v>236</v>
      </c>
    </row>
    <row r="238" spans="1:7" ht="11.25" customHeight="1" x14ac:dyDescent="0.2">
      <c r="A238" s="123"/>
    </row>
    <row r="239" spans="1:7" ht="11.25" customHeight="1" x14ac:dyDescent="0.2">
      <c r="A239" s="123"/>
    </row>
    <row r="240" spans="1:7" ht="11.25" customHeight="1" x14ac:dyDescent="0.2">
      <c r="A240" s="54"/>
    </row>
    <row r="241" spans="1:7" ht="11.25" customHeight="1" x14ac:dyDescent="0.2">
      <c r="A241" s="155" t="s">
        <v>267</v>
      </c>
      <c r="D241" s="140" t="s">
        <v>268</v>
      </c>
      <c r="E241" s="158"/>
    </row>
    <row r="242" spans="1:7" ht="11.25" customHeight="1" x14ac:dyDescent="0.2">
      <c r="A242" s="156" t="s">
        <v>133</v>
      </c>
      <c r="D242" s="140" t="s">
        <v>269</v>
      </c>
      <c r="E242" s="158"/>
    </row>
    <row r="243" spans="1:7" ht="11.25" customHeight="1" x14ac:dyDescent="0.2">
      <c r="A243" s="157"/>
      <c r="D243" s="140" t="s">
        <v>274</v>
      </c>
      <c r="E243" s="159"/>
      <c r="G243" s="56"/>
    </row>
    <row r="244" spans="1:7" ht="11.25" customHeight="1" x14ac:dyDescent="0.2">
      <c r="A244" s="157"/>
      <c r="D244" s="38"/>
      <c r="E244" s="159"/>
    </row>
    <row r="245" spans="1:7" ht="11.25" customHeight="1" x14ac:dyDescent="0.2">
      <c r="A245" s="157"/>
      <c r="D245" s="140"/>
      <c r="E245" s="159"/>
    </row>
    <row r="246" spans="1:7" ht="11.25" customHeight="1" x14ac:dyDescent="0.2">
      <c r="A246" s="157"/>
      <c r="D246" s="140"/>
      <c r="E246" s="159"/>
    </row>
    <row r="247" spans="1:7" ht="11.25" customHeight="1" x14ac:dyDescent="0.2">
      <c r="A247" s="157" t="s">
        <v>276</v>
      </c>
      <c r="D247" s="141" t="s">
        <v>270</v>
      </c>
      <c r="E247" s="141"/>
    </row>
    <row r="248" spans="1:7" ht="11.25" customHeight="1" x14ac:dyDescent="0.2">
      <c r="A248" s="156" t="s">
        <v>277</v>
      </c>
      <c r="D248" s="140" t="s">
        <v>271</v>
      </c>
      <c r="E248" s="141"/>
    </row>
    <row r="249" spans="1:7" ht="11.25" customHeight="1" x14ac:dyDescent="0.2">
      <c r="D249" s="141" t="s">
        <v>275</v>
      </c>
      <c r="E249" s="141"/>
    </row>
  </sheetData>
  <mergeCells count="31">
    <mergeCell ref="A150:E150"/>
    <mergeCell ref="A10:F10"/>
    <mergeCell ref="A12:F12"/>
    <mergeCell ref="A13:F13"/>
    <mergeCell ref="A148:E148"/>
    <mergeCell ref="A149:E149"/>
    <mergeCell ref="A16:C16"/>
    <mergeCell ref="A105:A107"/>
    <mergeCell ref="A118:A122"/>
    <mergeCell ref="A139:A141"/>
    <mergeCell ref="A41:C41"/>
    <mergeCell ref="A73:A75"/>
    <mergeCell ref="A92:A95"/>
    <mergeCell ref="A127:A129"/>
    <mergeCell ref="A112:A115"/>
    <mergeCell ref="G92:G94"/>
    <mergeCell ref="A234:G234"/>
    <mergeCell ref="A230:G230"/>
    <mergeCell ref="A229:F229"/>
    <mergeCell ref="A228:F228"/>
    <mergeCell ref="A189:A191"/>
    <mergeCell ref="A202:A204"/>
    <mergeCell ref="A215:A217"/>
    <mergeCell ref="B215:B216"/>
    <mergeCell ref="A151:E151"/>
    <mergeCell ref="A155:E155"/>
    <mergeCell ref="A152:E152"/>
    <mergeCell ref="A168:C168"/>
    <mergeCell ref="A157:A158"/>
    <mergeCell ref="A161:A162"/>
    <mergeCell ref="A154:E154"/>
  </mergeCells>
  <printOptions horizontalCentered="1"/>
  <pageMargins left="0.78740157480314965" right="0.59055118110236227" top="0.78740157480314965" bottom="0.39370078740157483" header="0.51181102362204722" footer="0.51181102362204722"/>
  <pageSetup paperSize="9" scale="6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RREO-Anexo 08</vt:lpstr>
    </vt:vector>
  </TitlesOfParts>
  <Company>Ministério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creator>GEINC/CCONT/STN</dc:creator>
  <cp:lastModifiedBy>Felipe Rocha Paião</cp:lastModifiedBy>
  <cp:lastPrinted>2026-05-22T17:45:24Z</cp:lastPrinted>
  <dcterms:created xsi:type="dcterms:W3CDTF">2004-08-09T19:29:24Z</dcterms:created>
  <dcterms:modified xsi:type="dcterms:W3CDTF">2026-06-03T18:15:21Z</dcterms:modified>
</cp:coreProperties>
</file>