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edinamq\Desktop\prefeitura\"/>
    </mc:Choice>
  </mc:AlternateContent>
  <xr:revisionPtr revIDLastSave="0" documentId="13_ncr:1_{0DB52D66-F248-4B94-9D63-32E5202AC9E1}" xr6:coauthVersionLast="47" xr6:coauthVersionMax="47" xr10:uidLastSave="{00000000-0000-0000-0000-000000000000}"/>
  <bookViews>
    <workbookView xWindow="-120" yWindow="-120" windowWidth="29040" windowHeight="15840" tabRatio="548" xr2:uid="{393EEC88-5C53-466C-ACD4-6E94B629D767}"/>
  </bookViews>
  <sheets>
    <sheet name="RREO-Anexo 08" sheetId="80" r:id="rId1"/>
  </sheets>
  <definedNames>
    <definedName name="_xlnm.Print_Area" localSheetId="0">'RREO-Anexo 08'!$A$1:$G$238</definedName>
    <definedName name="Cancela">#REF!,#REF!</definedName>
    <definedName name="fdsafs">#REF!,#REF!</definedName>
    <definedName name="fdsf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Plan">#REF!</definedName>
    <definedName name="Planilha">#REF!</definedName>
    <definedName name="Planilha_1">#REF!,#REF!</definedName>
    <definedName name="Planilha_1ÁreaTotal" localSheetId="0">#REF!,#REF!</definedName>
    <definedName name="Planilha_1ÁreaTotal">#REF!,#REF!</definedName>
    <definedName name="Planilha_1CabGráfico" localSheetId="0">#REF!</definedName>
    <definedName name="Planilha_1CabGráfico">#REF!</definedName>
    <definedName name="Planilha_1TítCols" localSheetId="0">#REF!,#REF!</definedName>
    <definedName name="Planilha_1TítCols">#REF!,#REF!</definedName>
    <definedName name="Planilha_1TítLins" localSheetId="0">#REF!</definedName>
    <definedName name="Planilha_1TítLins">#REF!</definedName>
    <definedName name="Planilha_2ÁreaTotal" localSheetId="0">#REF!,#REF!</definedName>
    <definedName name="Planilha_2ÁreaTotal">#REF!,#REF!</definedName>
    <definedName name="Planilha_2CabGráfico" localSheetId="0">#REF!</definedName>
    <definedName name="Planilha_2CabGráfico">#REF!</definedName>
    <definedName name="Planilha_2TítCols" localSheetId="0">#REF!,#REF!</definedName>
    <definedName name="Planilha_2TítCols">#REF!,#REF!</definedName>
    <definedName name="Planilha_2TítLins" localSheetId="0">#REF!</definedName>
    <definedName name="Planilha_2TítLins">#REF!</definedName>
    <definedName name="Planilha_3ÁreaTotal" localSheetId="0">#REF!,#REF!</definedName>
    <definedName name="Planilha_3ÁreaTotal">#REF!,#REF!</definedName>
    <definedName name="Planilha_3CabGráfico" localSheetId="0">#REF!</definedName>
    <definedName name="Planilha_3CabGráfico">#REF!</definedName>
    <definedName name="Planilha_3TítCols" localSheetId="0">#REF!,#REF!</definedName>
    <definedName name="Planilha_3TítCols">#REF!,#REF!</definedName>
    <definedName name="Planilha_3TítLins" localSheetId="0">#REF!</definedName>
    <definedName name="Planilha_3TítLins">#REF!</definedName>
    <definedName name="Planilha_4ÁreaTotal" localSheetId="0">#REF!,#REF!</definedName>
    <definedName name="Planilha_4ÁreaTotal">#REF!,#REF!</definedName>
    <definedName name="Planilha_4TítCols" localSheetId="0">#REF!,#REF!</definedName>
    <definedName name="Planilha_4TítCols">#REF!,#REF!</definedName>
    <definedName name="Planilha_Educação">#REF!,#REF!</definedName>
    <definedName name="Planilha1">#REF!,#REF!</definedName>
    <definedName name="Planilhas">#REF!</definedName>
    <definedName name="rgps">#REF!</definedName>
    <definedName name="RGPS1">#REF!</definedName>
    <definedName name="RGPS2">#REF!,#REF!</definedName>
    <definedName name="xxx">#REF!,#REF!</definedName>
  </definedNames>
  <calcPr calcId="181029"/>
</workbook>
</file>

<file path=xl/calcChain.xml><?xml version="1.0" encoding="utf-8"?>
<calcChain xmlns="http://schemas.openxmlformats.org/spreadsheetml/2006/main">
  <c r="C59" i="80" l="1"/>
  <c r="B59" i="80"/>
  <c r="C21" i="80"/>
  <c r="B21" i="80"/>
  <c r="C215" i="80"/>
  <c r="F188" i="80"/>
  <c r="E188" i="80"/>
  <c r="D188" i="80"/>
  <c r="C188" i="80"/>
  <c r="B188" i="80"/>
  <c r="F151" i="80"/>
  <c r="F144" i="80"/>
  <c r="F143" i="80"/>
  <c r="E144" i="80"/>
  <c r="E143" i="80" s="1"/>
  <c r="D144" i="80"/>
  <c r="D143" i="80"/>
  <c r="C144" i="80"/>
  <c r="B144" i="80"/>
  <c r="B143" i="80" s="1"/>
  <c r="C143" i="80"/>
  <c r="F131" i="80"/>
  <c r="E131" i="80"/>
  <c r="D131" i="80"/>
  <c r="F150" i="80" s="1"/>
  <c r="C131" i="80"/>
  <c r="B131" i="80"/>
  <c r="G126" i="80"/>
  <c r="E126" i="80"/>
  <c r="F126" i="80" s="1"/>
  <c r="G125" i="80"/>
  <c r="F153" i="80" s="1"/>
  <c r="E125" i="80"/>
  <c r="F125" i="80" s="1"/>
  <c r="F124" i="80" s="1"/>
  <c r="E124" i="80"/>
  <c r="D124" i="80"/>
  <c r="C124" i="80"/>
  <c r="B124" i="80"/>
  <c r="E164" i="80"/>
  <c r="D164" i="80"/>
  <c r="C164" i="80"/>
  <c r="B164" i="80"/>
  <c r="C174" i="80"/>
  <c r="C173" i="80" s="1"/>
  <c r="B174" i="80"/>
  <c r="B173" i="80" s="1"/>
  <c r="F167" i="80"/>
  <c r="F166" i="80"/>
  <c r="F165" i="80"/>
  <c r="D110" i="80"/>
  <c r="C110" i="80"/>
  <c r="C216" i="80"/>
  <c r="C219" i="80" s="1"/>
  <c r="C222" i="80" s="1"/>
  <c r="B216" i="80"/>
  <c r="F155" i="80"/>
  <c r="G101" i="80"/>
  <c r="D111" i="80"/>
  <c r="C111" i="80"/>
  <c r="F207" i="80"/>
  <c r="E207" i="80"/>
  <c r="D207" i="80"/>
  <c r="C207" i="80"/>
  <c r="B207" i="80"/>
  <c r="F202" i="80"/>
  <c r="E202" i="80"/>
  <c r="E201" i="80" s="1"/>
  <c r="D202" i="80"/>
  <c r="D201" i="80" s="1"/>
  <c r="C202" i="80"/>
  <c r="B202" i="80"/>
  <c r="F201" i="80"/>
  <c r="C201" i="80"/>
  <c r="B201" i="80"/>
  <c r="G97" i="80"/>
  <c r="F97" i="80"/>
  <c r="D97" i="80"/>
  <c r="C97" i="80"/>
  <c r="B97" i="80"/>
  <c r="E97" i="80" s="1"/>
  <c r="E84" i="80"/>
  <c r="D84" i="80"/>
  <c r="C84" i="80"/>
  <c r="F84" i="80" s="1"/>
  <c r="B84" i="80"/>
  <c r="E78" i="80"/>
  <c r="D102" i="80" s="1"/>
  <c r="D78" i="80"/>
  <c r="C102" i="80" s="1"/>
  <c r="C78" i="80"/>
  <c r="B78" i="80"/>
  <c r="D77" i="80"/>
  <c r="C77" i="80"/>
  <c r="F77" i="80" s="1"/>
  <c r="B68" i="80"/>
  <c r="C63" i="80"/>
  <c r="B63" i="80"/>
  <c r="C55" i="80"/>
  <c r="B55" i="80"/>
  <c r="C51" i="80"/>
  <c r="G99" i="80" s="1"/>
  <c r="B51" i="80"/>
  <c r="C47" i="80"/>
  <c r="B47" i="80"/>
  <c r="B46" i="80" s="1"/>
  <c r="C27" i="80"/>
  <c r="B27" i="80"/>
  <c r="C26" i="80"/>
  <c r="C36" i="80" s="1"/>
  <c r="B26" i="80"/>
  <c r="B36" i="80" s="1"/>
  <c r="B40" i="80" s="1"/>
  <c r="B12" i="80"/>
  <c r="G98" i="80" l="1"/>
  <c r="C46" i="80"/>
  <c r="F164" i="80"/>
  <c r="G124" i="80"/>
  <c r="B77" i="80"/>
  <c r="E77" i="80"/>
  <c r="F78" i="80"/>
  <c r="E102" i="80" s="1"/>
  <c r="B102" i="80"/>
  <c r="E110" i="80"/>
  <c r="B111" i="80"/>
  <c r="G100" i="80"/>
  <c r="E111" i="80"/>
  <c r="B110" i="80"/>
  <c r="B215" i="80"/>
  <c r="B219" i="80" s="1"/>
  <c r="B222" i="80" s="1"/>
  <c r="B117" i="80"/>
  <c r="B72" i="80"/>
  <c r="B109" i="80"/>
  <c r="C117" i="80"/>
  <c r="D117" i="80" s="1"/>
  <c r="B160" i="80"/>
  <c r="C40" i="80"/>
  <c r="F102" i="80" l="1"/>
  <c r="D109" i="80" s="1"/>
  <c r="E109" i="80" s="1"/>
  <c r="C109" i="80"/>
  <c r="E117" i="80"/>
  <c r="F152" i="80" s="1"/>
  <c r="F156" i="80" s="1"/>
  <c r="F117" i="80"/>
  <c r="C160" i="80" l="1"/>
  <c r="D160" i="80"/>
</calcChain>
</file>

<file path=xl/sharedStrings.xml><?xml version="1.0" encoding="utf-8"?>
<sst xmlns="http://schemas.openxmlformats.org/spreadsheetml/2006/main" count="372" uniqueCount="273">
  <si>
    <t>RELATÓRIO RESUMIDO DA EXECUÇÃO ORÇAMENTÁRIA</t>
  </si>
  <si>
    <t>ORÇAMENTOS FISCAL E DA SEGURIDADE SOCIAL</t>
  </si>
  <si>
    <t>PREVISÃO</t>
  </si>
  <si>
    <t>RECEITAS</t>
  </si>
  <si>
    <t>ATUALIZADA</t>
  </si>
  <si>
    <t>(a)</t>
  </si>
  <si>
    <t>(b)</t>
  </si>
  <si>
    <t>(c)</t>
  </si>
  <si>
    <t>DOTAÇÃO</t>
  </si>
  <si>
    <t>DESPESAS</t>
  </si>
  <si>
    <t>(d)</t>
  </si>
  <si>
    <t>(e)</t>
  </si>
  <si>
    <t>(g)</t>
  </si>
  <si>
    <t>(h)</t>
  </si>
  <si>
    <t>RECEITAS DO ENSINO</t>
  </si>
  <si>
    <t>1- RECEITA DE IMPOSTOS</t>
  </si>
  <si>
    <t>FUNDEB</t>
  </si>
  <si>
    <t>DESPESAS DO FUNDEB</t>
  </si>
  <si>
    <t>ANTERIOR</t>
  </si>
  <si>
    <t>VALOR</t>
  </si>
  <si>
    <t>DEMONSTRATIVO DAS RECEITAS E DESPESAS COM MANUTENÇÃO E DESENVOLVIMENTO DO ENSINO - MDE</t>
  </si>
  <si>
    <t>(f)</t>
  </si>
  <si>
    <t>RECEITA RESULTANTE DE IMPOSTOS (caput do art. 212 da Constituição)</t>
  </si>
  <si>
    <t xml:space="preserve">2- RECEITA DE TRANSFERÊNCIAS CONSTITUCIONAIS E LEGAIS </t>
  </si>
  <si>
    <t>OUTRAS INFORMAÇÕES PARA CONTROLE</t>
  </si>
  <si>
    <t>(j)</t>
  </si>
  <si>
    <t>(k)</t>
  </si>
  <si>
    <t>(i)</t>
  </si>
  <si>
    <t>(m)</t>
  </si>
  <si>
    <t>Em Reais</t>
  </si>
  <si>
    <t>EMPENHADAS</t>
  </si>
  <si>
    <t>3- TOTAL DA RECEITA DE IMPOSTOS (1 + 2)</t>
  </si>
  <si>
    <t>RECEITAS ADICIONAIS PARA FINANCIAMENTO DO ENSINO</t>
  </si>
  <si>
    <t xml:space="preserve">    2.2- Cota-Parte ICMS </t>
  </si>
  <si>
    <t xml:space="preserve">        2.1.1- Parcela referente à CF, art. 159, I, alínea b</t>
  </si>
  <si>
    <t xml:space="preserve">    2.1- Cota-Parte FPM </t>
  </si>
  <si>
    <t xml:space="preserve">    1.3- Receita Resultante do Imposto sobre Serviços de Qualquer Natureza – ISS</t>
  </si>
  <si>
    <r>
      <t xml:space="preserve">    1.2- Receita Resultante do Imposto sobre Transmissão </t>
    </r>
    <r>
      <rPr>
        <i/>
        <sz val="10"/>
        <color indexed="8"/>
        <rFont val="Times New Roman"/>
        <family val="1"/>
      </rPr>
      <t>Inter Vivos</t>
    </r>
    <r>
      <rPr>
        <sz val="10"/>
        <color indexed="8"/>
        <rFont val="Times New Roman"/>
        <family val="1"/>
      </rPr>
      <t xml:space="preserve"> – ITBI</t>
    </r>
  </si>
  <si>
    <t xml:space="preserve">    1.1- Receita Resultante do Imposto sobre a Propriedade Predial e Territorial Urbana – IPTU</t>
  </si>
  <si>
    <t>RREO - ANEXO 8 (LDB, art. 72)</t>
  </si>
  <si>
    <t>Tabela 8.2 - Demonstrativo das Receitas e Despesas com Manutenção e Desenvolvimento do Ensino - MDE - MUNICÍPIOS</t>
  </si>
  <si>
    <t xml:space="preserve">    1.4- Receita Resultante do Imposto de Renda Retido na Fonte – IRRF</t>
  </si>
  <si>
    <t>SALÁRIO</t>
  </si>
  <si>
    <t>EDUCAÇÃO</t>
  </si>
  <si>
    <t>(n)</t>
  </si>
  <si>
    <t>(p)</t>
  </si>
  <si>
    <t>(s)</t>
  </si>
  <si>
    <t>(t)</t>
  </si>
  <si>
    <t>(u)</t>
  </si>
  <si>
    <t>(x)</t>
  </si>
  <si>
    <t>(z)</t>
  </si>
  <si>
    <t>REALIZADAS</t>
  </si>
  <si>
    <t xml:space="preserve">        2.1.2- Parcela referente à CF, art. 159, I, alínea d e e</t>
  </si>
  <si>
    <t>5- VALOR MÍNIMO A SER APLICADO ALÉM DO VALOR DESTINADO AO FUNDEB - 5% DE ((2.1.1) + (2.2) + (2.3) + (2.4) + (2.5)) + 25% DE ((1.1) + (1.2) + (1.3) + (1.4) + (2.1.2) + (2.6)+ (2.7))</t>
  </si>
  <si>
    <t>RECEITAS RECEBIDAS DO FUNDEB NO EXERCÍCIO</t>
  </si>
  <si>
    <t>6- RECEITAS RECEBIDAS DO FUNDEB</t>
  </si>
  <si>
    <t xml:space="preserve">    6.1- FUNDEB - Impostos e Transferências de Impostos</t>
  </si>
  <si>
    <t xml:space="preserve">       6.1.1- Principal</t>
  </si>
  <si>
    <t xml:space="preserve">       6.1.2- Rendimentos de Aplicação Financeira</t>
  </si>
  <si>
    <t xml:space="preserve">    6.2- FUNDEB - Complementação da União - VAAF</t>
  </si>
  <si>
    <t xml:space="preserve">       6.2.1- Principal</t>
  </si>
  <si>
    <t xml:space="preserve">       6.2.2- Rendimentos de Aplicação Financeira</t>
  </si>
  <si>
    <t xml:space="preserve">    6.3- FUNDEB - Complementação da União - VAAT</t>
  </si>
  <si>
    <t xml:space="preserve">       6.3.1- Principal</t>
  </si>
  <si>
    <t xml:space="preserve">       6.3.2- Rendimentos de Aplicação Financeira</t>
  </si>
  <si>
    <r>
      <t>7- RESULTADO LÍQUIDO DAS TRANSFERÊNCIAS DO FUNDEB (6.1.1 – 4)</t>
    </r>
    <r>
      <rPr>
        <vertAlign val="superscript"/>
        <sz val="10"/>
        <rFont val="Times New Roman"/>
        <family val="1"/>
      </rPr>
      <t>1</t>
    </r>
  </si>
  <si>
    <t>8- TOTAL DOS RECURSOS DE SUPERÁVIT</t>
  </si>
  <si>
    <t xml:space="preserve">  8.1- SUPERÁVIT DO EXERCÍCIO IMEDIATAMENTE ANTERIOR</t>
  </si>
  <si>
    <t xml:space="preserve">  8.2- SUPERÁVIT RESIDUAL DE OUTROS EXERCÍCIOS</t>
  </si>
  <si>
    <t>INSCR EM RP</t>
  </si>
  <si>
    <t>LIQUIDADA</t>
  </si>
  <si>
    <t>PAGA</t>
  </si>
  <si>
    <t>Ñ PROC</t>
  </si>
  <si>
    <t>DESPESAS CUSTEADAS COM RECEITAS DO FUNDEB RECEBIDAS NO EXERCÍCIO</t>
  </si>
  <si>
    <t xml:space="preserve">INSCRIÇÃO DE </t>
  </si>
  <si>
    <t>INSCR RPNP</t>
  </si>
  <si>
    <t xml:space="preserve">RESTOS A PAGAR </t>
  </si>
  <si>
    <t>SEM</t>
  </si>
  <si>
    <t>Ñ PROCESSADOS</t>
  </si>
  <si>
    <t>DISPONIBILIDADE</t>
  </si>
  <si>
    <t>INDICADORES - Art. 212-A, inciso XI e § 3º - Constituição Federal2</t>
  </si>
  <si>
    <t>VALOR APÓS</t>
  </si>
  <si>
    <t>VALOR EXIGIDO</t>
  </si>
  <si>
    <t>VALOR APLICADO</t>
  </si>
  <si>
    <t>DEDUÇÕES</t>
  </si>
  <si>
    <t>% APLICADO</t>
  </si>
  <si>
    <t>(l)</t>
  </si>
  <si>
    <t>INDICADOR - Art.25, § 3º - Lei nº 14.113, de 2020 - (Máximo de 10% de Superávit)3</t>
  </si>
  <si>
    <t xml:space="preserve">VALOR MÁXIMO </t>
  </si>
  <si>
    <t xml:space="preserve">VALOR </t>
  </si>
  <si>
    <t>PERMITIDO</t>
  </si>
  <si>
    <t>NÃO APLICADO</t>
  </si>
  <si>
    <t>APÓS AJUSTE</t>
  </si>
  <si>
    <t>% NÃO APLICADO</t>
  </si>
  <si>
    <t>(o)</t>
  </si>
  <si>
    <t>INDICADOR - Art.25, § 3º - Lei nº 14.113, de 2020 - (Aplicação do Superávit de Exercício Anterior)3</t>
  </si>
  <si>
    <t xml:space="preserve">VALOR DE </t>
  </si>
  <si>
    <t xml:space="preserve">SUPERÁVIT </t>
  </si>
  <si>
    <t xml:space="preserve">APLICADO ATÉ O </t>
  </si>
  <si>
    <t>1ºQUADRIMESTRE</t>
  </si>
  <si>
    <t xml:space="preserve">APLICADO APÓS O </t>
  </si>
  <si>
    <t xml:space="preserve">PERMITIDO NO </t>
  </si>
  <si>
    <t>NO EXERCÍCIO</t>
  </si>
  <si>
    <t>APLICADO</t>
  </si>
  <si>
    <t>EXERC ANTERIOR</t>
  </si>
  <si>
    <t>(q)</t>
  </si>
  <si>
    <t>(r)</t>
  </si>
  <si>
    <t>APURAÇÃO DAS DESPESAS PARA FINS DE LIMITE MÍNIMO CONSTITUCIONAL</t>
  </si>
  <si>
    <t>APURAÇÃO DO LIMITE MÍNIMO CONSTITUCIONAL2 e 5</t>
  </si>
  <si>
    <t>SALDO INICIAL</t>
  </si>
  <si>
    <t>RP LIQUIDADOS</t>
  </si>
  <si>
    <t>RP PAGOS</t>
  </si>
  <si>
    <t>RP CANCELADOS</t>
  </si>
  <si>
    <t>SALDO FINAL</t>
  </si>
  <si>
    <t>(aa)</t>
  </si>
  <si>
    <t>(ab)</t>
  </si>
  <si>
    <t>(ac)</t>
  </si>
  <si>
    <t>(ad)</t>
  </si>
  <si>
    <t>TOTAL GERAL DAS DESPESAS COM EDUCAÇÃO</t>
  </si>
  <si>
    <t>(ae)</t>
  </si>
  <si>
    <t>(af)</t>
  </si>
  <si>
    <t>2 Limites mínimos anuais a serem cumpridos no encerramento do exercício.</t>
  </si>
  <si>
    <r>
      <rPr>
        <sz val="8"/>
        <rFont val="Times New Roman"/>
        <family val="1"/>
      </rPr>
      <t>3</t>
    </r>
    <r>
      <rPr>
        <vertAlign val="superscript"/>
        <sz val="8"/>
        <rFont val="Times New Roman"/>
        <family val="1"/>
      </rPr>
      <t xml:space="preserve"> </t>
    </r>
    <r>
      <rPr>
        <sz val="8"/>
        <rFont val="Times New Roman"/>
        <family val="1"/>
      </rPr>
      <t>Art. 25, § 3º, Lei 14.113/2020: “Até 10% (dez por cento) dos recursos recebidos à conta dos Fundos, inclusive relativos à complementação da União, nos termos do § 2º do art. 16 desta Lei, poderão ser utilizados no primeiro quadrimestre do exercício imediatamente subsequente, mediante abertura de crédito adicional.”
   utilizados no 1º trimestre do exercício imediatamente subseqüente, mediante abertura de crédito adicional.”</t>
    </r>
    <r>
      <rPr>
        <vertAlign val="superscript"/>
        <sz val="8"/>
        <rFont val="Times New Roman"/>
        <family val="1"/>
      </rPr>
      <t xml:space="preserve">
</t>
    </r>
  </si>
  <si>
    <t xml:space="preserve">5 Nos cinco primeiros bimestres do exercício o acompanhamento será feito com base na despesa liquidada. No último bimestre do exercício, o valor deverá corresponder ao total da despesa empenhada. </t>
  </si>
  <si>
    <t>6 As linhas representam áreas de atuação e não correspondem exatamente às subfunções da Função Educação. As despesas classificadas nas demais subfunções típicas e nas subfunções atípicas deverão ser rateadas para essas áreas de atuação.</t>
  </si>
  <si>
    <t>8 Controle da execução de restos a pagar considerados no cumprimento do limite mínimo dos exercícios anteriores.</t>
  </si>
  <si>
    <t>RECURSOS RECEBIDOS EM EXERCÍCIOS ANTERIORES E NÃO UTILIZADOS (SUPERÁVIT)</t>
  </si>
  <si>
    <t xml:space="preserve">    2.3- Cota-Parte IPI-Exportação </t>
  </si>
  <si>
    <t xml:space="preserve">    2.4- Cota-Parte ITR </t>
  </si>
  <si>
    <t xml:space="preserve">    2.5- Cota-Parte IPVA </t>
  </si>
  <si>
    <t xml:space="preserve">    2.6- Cota-Parte IOF-Ouro </t>
  </si>
  <si>
    <t xml:space="preserve">    2.7- Compensações Financeiras Provenientes de Impostos e Transferências Constitucionais</t>
  </si>
  <si>
    <t>4- TOTAL DESTINADO AO FUNDEB - 20% DE ((2.1.1) + (2.2) + (2.3) + (2.4) + (2.5) + (2.7))</t>
  </si>
  <si>
    <t>PREFEITO MUNICIPAL</t>
  </si>
  <si>
    <t xml:space="preserve">       6.1.3- Ressarcimento de Recursos do Fundeb</t>
  </si>
  <si>
    <t xml:space="preserve">       6.2.3- Ressarcimento de Recursos do Fundeb</t>
  </si>
  <si>
    <t xml:space="preserve">       6.3.3- Ressarcimento de Recursos do Fundeb</t>
  </si>
  <si>
    <t xml:space="preserve">      10.1.3- Educação de Jovens e Adultos</t>
  </si>
  <si>
    <t xml:space="preserve">      10.1.4- Educação Especial</t>
  </si>
  <si>
    <t xml:space="preserve">      10.1.5- Administração Geral</t>
  </si>
  <si>
    <t xml:space="preserve">      10.2.1- Educação Infantil</t>
  </si>
  <si>
    <t xml:space="preserve">      10.2.2- Ensino Fundamental </t>
  </si>
  <si>
    <t xml:space="preserve">      10.2.3- Educação de Jovens e Adultos</t>
  </si>
  <si>
    <t xml:space="preserve">      10.2.4- Educação Especial</t>
  </si>
  <si>
    <t xml:space="preserve">      10.2.5- Administração Geral</t>
  </si>
  <si>
    <t xml:space="preserve">      10.2.6- Transporte (Escolar)</t>
  </si>
  <si>
    <t xml:space="preserve">      10.2.7- Outras</t>
  </si>
  <si>
    <t>10- TOTAL DAS DESPESAS COM RECURSOS DO FUNDEB</t>
  </si>
  <si>
    <t xml:space="preserve">   10.1- PROFISSIONAIS DA EDUCAÇÃO BÁSICA</t>
  </si>
  <si>
    <t xml:space="preserve">      10.1.1 - Educação Infantil</t>
  </si>
  <si>
    <t xml:space="preserve">      10.1.2- Ensino Fundamental </t>
  </si>
  <si>
    <t xml:space="preserve">   10.2- OUTRAS DESPESAS</t>
  </si>
  <si>
    <t>11- TOTAL DAS DESPESAS CUSTEADAS COM RECURSOS DO FUNDEB RECEBIDAS NO EXERCÍCIO</t>
  </si>
  <si>
    <t xml:space="preserve">   11.1- Total das Despesas custeadas com FUNDEB - Impostos e Transferências de Impostos</t>
  </si>
  <si>
    <t xml:space="preserve">   11.2- Total das Despesas custeadas com FUNDEB - Complementação da União - VAAF</t>
  </si>
  <si>
    <t xml:space="preserve">   11.3- Total das Despesas custeadas com FUNDEB - Complementação da União - VAAT</t>
  </si>
  <si>
    <t xml:space="preserve">   11.4- Total das Despesas custeadas com FUNDEB - Complementação da União - VAAR</t>
  </si>
  <si>
    <t>12- TOTAL DAS DESPESAS DO FUNDEB COM PROFISSIONAIS DA EDUCAÇÃO BÁSICA</t>
  </si>
  <si>
    <t>15- MÍNIMO DE 70% DO FUNDEB NA REMUNERAÇÃO DOS PROFISSIONAIS DA EDUCAÇÃO BÁSICA</t>
  </si>
  <si>
    <t>16 - PERCENTUAL DE 50% DA COMPLEMENTAÇÃO DA UNIÃO AO FUNDEB - VAAT NA EDUCAÇÃO INFANTIL</t>
  </si>
  <si>
    <t>17- MÍNIMO DE 15% DA COMPLEMENTAÇÃO DA UNIÃO AO FUNDEB - VAAT EM DESPESAS DE CAPITAL</t>
  </si>
  <si>
    <t xml:space="preserve">18- TOTAL DA RECEITA RECEBIDA E NÃO APLICADA NO EXERCÍCIO </t>
  </si>
  <si>
    <t>19- TOTAL DAS DESPESAS CUSTEADAS COM SUPERÁVIT DO FUNDEB</t>
  </si>
  <si>
    <t xml:space="preserve">   19.1- Total das Despesas custeadas com FUNDEB - Impostos e Transferências de Impostos</t>
  </si>
  <si>
    <t xml:space="preserve">   19.2- Total das Despesas custeadas com FUNDEB - Complementação da União (VAAF + VAAT + VAAR)</t>
  </si>
  <si>
    <t>20-TOTAL DAS DESPESAS COM AÇÕES TÍPICAS DE MDE CUSTEADAS COM RECEITAS DE IMPOSTOS</t>
  </si>
  <si>
    <t xml:space="preserve">   20.1- Educação Infantil</t>
  </si>
  <si>
    <t xml:space="preserve">   20.2- Ensino Fundamental</t>
  </si>
  <si>
    <t xml:space="preserve">   20.3- Educação de Jovens e Adultos</t>
  </si>
  <si>
    <t xml:space="preserve">   20.4- Educação Especial</t>
  </si>
  <si>
    <t xml:space="preserve">   20.5- Administração Geral</t>
  </si>
  <si>
    <t xml:space="preserve">   20.6- Transporte (Escolar)</t>
  </si>
  <si>
    <t xml:space="preserve">   20.7- Outras</t>
  </si>
  <si>
    <t xml:space="preserve">   21.1- EDUCAÇÃO INFANTIL</t>
  </si>
  <si>
    <t xml:space="preserve">      21.1.1- Creche</t>
  </si>
  <si>
    <t xml:space="preserve">      21.1.2- Pré-escola</t>
  </si>
  <si>
    <t xml:space="preserve">   21.2- ENSINO FUNDAMENTAL </t>
  </si>
  <si>
    <t xml:space="preserve"> DESPESAS COM AÇÕES TÍPICAS DE MDE - RECEITAS DE IMPOSTOS E RECURSOS DO FUNDEB                                                     (Por Área de Atuação)6</t>
  </si>
  <si>
    <t xml:space="preserve"> DESPESAS COM AÇÕES TÍPICAS DE MDE - RECEITAS DE IMPOSTOS - EXCETO FUNDEB                                           (Por Subfunção)</t>
  </si>
  <si>
    <t>21- TOTAL DAS DESPESAS COM AÇÕES TÍPICAS DE MDE CUSTEADAS COM IMPOSTOS E FUNDEB</t>
  </si>
  <si>
    <t>22- TOTAL DAS DESPESAS DE MDE CUSTEADAS COM RECURSOS DE IMPOSTOS = L20(d ou e)</t>
  </si>
  <si>
    <t>23- TOTAL DAS RECEITAS TRANSFERIDAS AO FUNDEB = (L4)</t>
  </si>
  <si>
    <t>24- (-) RECEITAS DO FUNDEB NÃO UTILIZADAS NO EXERCÍCIO, EM VALOR SUPERIOR A 10% = L18(q)</t>
  </si>
  <si>
    <t xml:space="preserve">26- (-) RESTOS A PAGAR NÃO PROCESSADOS INSCRITOS NO EXERCÍCIO SEM DISPONIBILIDADE FINANCEIRA DE RECURSOS DE IMPOSTOS4 </t>
  </si>
  <si>
    <t xml:space="preserve">27- (-) CANCELAMENTO, NO EXERCÍCIO, DE RESTOS A PAGAR INSCRITOS COM DISPONIBILIDADE FINANCEIRA DE RECURSOS DE IMPOSTOS VINCULADOS AO ENSINO = (L30.1(af) + L30.2(af)) </t>
  </si>
  <si>
    <t>28- TOTAL DAS DESPESAS PARA FINS DE LIMITE  (22 + 23 - 24 + 25 - 26 - 27)</t>
  </si>
  <si>
    <t>29- APLICAÇÃO EM MDE SOBRE A RECEITA RESULTANTE DE IMPOSTOS</t>
  </si>
  <si>
    <t>30- RESTOS A PAGAR DE DESPESAS COM MDE</t>
  </si>
  <si>
    <t xml:space="preserve">   30.1 - Executadas com Recursos de Impostos e Transferências de Impostos</t>
  </si>
  <si>
    <t xml:space="preserve">   30.2 - Executadas com Recursos do FUNDEB - Impostos</t>
  </si>
  <si>
    <t xml:space="preserve">   30.3 - Executadas com Recursos do FUNDEB - Complementação da União (VAAT + VAAF + VAAR)</t>
  </si>
  <si>
    <t>(ag) = (ac) - (ae) - (af)</t>
  </si>
  <si>
    <t>RESTOS A PAGAR INSCRITOS EM EXERCÍCIOS ANTERIORES DE DESPESAS CONSIDERADAS PARA CUMPRIMENTO DO LIMITE8</t>
  </si>
  <si>
    <t>31- TOTAL DAS RECEITAS ADICIONAIS PARA FINANCIAMENTO DO ENSINO</t>
  </si>
  <si>
    <t xml:space="preserve">   31.1- RECEITA DE TRANSFERÊNCIAS DO FNDE (INCLUINDO RENDIMENTOS DE APLICAÇÃO FINANCEIRA)</t>
  </si>
  <si>
    <t xml:space="preserve">       31.1.1- Salário-Educação</t>
  </si>
  <si>
    <t xml:space="preserve">       31.1.2- PDDE</t>
  </si>
  <si>
    <t xml:space="preserve">       31.1.3- PNAE</t>
  </si>
  <si>
    <t xml:space="preserve">       31.1.4 - PNATE</t>
  </si>
  <si>
    <t xml:space="preserve">       31.1.5- Outras Transferências do FNDE</t>
  </si>
  <si>
    <t xml:space="preserve">   31.2- RECEITA DE TRANSFERÊNCIAS DE CONVÊNIOS</t>
  </si>
  <si>
    <t xml:space="preserve">   31.3- RECEITA DE ROYALTIES DESTINADOS À EDUCAÇÃO</t>
  </si>
  <si>
    <t xml:space="preserve">   31.4- RECEITA DE OPERAÇÕES DE CRÉDITO VINCULADAS À EDUCAÇÃO</t>
  </si>
  <si>
    <t xml:space="preserve">   31.5- OUTRAS RECEITAS PARA FINANCIAMENTO DO ENSINO</t>
  </si>
  <si>
    <t xml:space="preserve"> OUTRAS DESPESAS COM EDUCAÇÃO                                                                                                                                                 (Por Subfunção)6</t>
  </si>
  <si>
    <t>32- TOTAL DAS OUTRAS DESPESAS COM EDUCAÇÃO</t>
  </si>
  <si>
    <t xml:space="preserve">   32.1- EDUCAÇÃO INFANTIL</t>
  </si>
  <si>
    <t xml:space="preserve">   32.2- ENSINO FUNDAMENTAL </t>
  </si>
  <si>
    <t xml:space="preserve">   32.3- ENSINO MÉDIO </t>
  </si>
  <si>
    <t xml:space="preserve">   32.4- ENSINO SUPERIOR</t>
  </si>
  <si>
    <t xml:space="preserve">   32.5- ENSINO PROFISSIONAL</t>
  </si>
  <si>
    <t xml:space="preserve">   32.6- EDUCAÇÃO DE JOVENS E ADULTOS</t>
  </si>
  <si>
    <t xml:space="preserve">   32.7- EDUCAÇÃO ESPECIAL</t>
  </si>
  <si>
    <t xml:space="preserve">   32.8- OUTRAS</t>
  </si>
  <si>
    <t>33- TOTAL GERAL DAS DESPESAS COM EDUCAÇÃO (10 + 20 + 32)</t>
  </si>
  <si>
    <t xml:space="preserve">   33.1- Despesas Correntes</t>
  </si>
  <si>
    <t xml:space="preserve">      33.1.1- Pessoal Ativo</t>
  </si>
  <si>
    <t xml:space="preserve">      33.1.2- Pessoal Inativo</t>
  </si>
  <si>
    <t xml:space="preserve">      33.1.3-Transferências às instituições comunitárias, confessionais ou filantrópicas sem fins lucrativos</t>
  </si>
  <si>
    <t xml:space="preserve">      33.1.4- Outras Despesas Correntes</t>
  </si>
  <si>
    <t xml:space="preserve">   33.2- Despesas de Capital</t>
  </si>
  <si>
    <t xml:space="preserve">      33.2.1- Transferências às instituições comunitárias, confessionais ou filantrópicas sem fins lucrativos</t>
  </si>
  <si>
    <t xml:space="preserve">      33.2.2- Outras Despesas de Capital</t>
  </si>
  <si>
    <t>CONTROLE DA DISPONIBILIDADE FINANCEIRA E CONCILIAÇÃO BANCÁRIA</t>
  </si>
  <si>
    <t>(ah)</t>
  </si>
  <si>
    <t>(ai)</t>
  </si>
  <si>
    <t>35- (+) INGRESSO DE RECURSOS ATÉ O BIMESTRE (orçamentário)</t>
  </si>
  <si>
    <t>36- (-) PAGAMENTOS EFETUADOS ATÉ O BIMESTRE (orçamentário e restos a pagar)</t>
  </si>
  <si>
    <t>37- (=) DISPONIBILIDADE FINANCEIRA ATÉ O BIMESTRE</t>
  </si>
  <si>
    <t>38- (+) AJUSTES POSITIVOS ( RETENÇÕES E OUTROS VALORES EXTRAORÇAMENTÁRIOS)</t>
  </si>
  <si>
    <t>39- (-) AJUSTES NEGATIVOS (OUTROS VALORES EXTRAORÇAMENTÁRIOS)</t>
  </si>
  <si>
    <t>40- (=) SALDO FINANCEIRO CONCILIADO (Saldo Bancário)</t>
  </si>
  <si>
    <t>1 Os valores informados devem corresponder ao efetivamente transferido. Os percentuais correspodem ao disposto na legislação.</t>
  </si>
  <si>
    <t>4 Os valores referentes à parcela dos Restos a Pagar inscritos sem disponibilidade financeira deverão ser informados somente no RREO do último bimestre do exercício.</t>
  </si>
  <si>
    <t>7 Valor inscrito em RPNP sem disponibilidade de caixa, que não será considerado na apuração dos indicadores e limites. Para as linhas 15, 16 e 17, deverá ser comparado o total inscrito em RPNP com a disponibilidade de caixa por fonte de recursos. Para a linha 14, deverá ser verificada a diferença entre a disponibilidade nas Fontes do Fundeb e os RPNP referentes a essas despesas. Para a linha 18, deverá ser verificada a diferença entre as disponibilidades na Fonte VAAT e os RPNP dessas despesas.</t>
  </si>
  <si>
    <t>9 Nesta coluna não devem se informados valores inferiores a 0 (zero).</t>
  </si>
  <si>
    <t xml:space="preserve">10 Essa coluna não deve conter percentual superior a 100%. Caso isso ocorra, em razão de valores informados na coluna (i), os percentuais devem ser ajustados para 100%. </t>
  </si>
  <si>
    <t xml:space="preserve">       6.4.1- Principal</t>
  </si>
  <si>
    <t xml:space="preserve">       6.4.2- Rendimentos de Aplicação Financeira</t>
  </si>
  <si>
    <t xml:space="preserve">       6.4.3- Ressarcimento de Recursos do Fundeb</t>
  </si>
  <si>
    <t xml:space="preserve">    6.4- FUNDEB - Complementação da União - VAAR</t>
  </si>
  <si>
    <t xml:space="preserve">DESPESAS EM VALOR SUPERIOR AO DAS RECEITAS  </t>
  </si>
  <si>
    <t>VALOR NÃO</t>
  </si>
  <si>
    <t xml:space="preserve">EXCEDENTE AO </t>
  </si>
  <si>
    <t>VL NÃO APLIC</t>
  </si>
  <si>
    <t xml:space="preserve">    36.1 Orçamentário</t>
  </si>
  <si>
    <t xml:space="preserve">    36.2 Restos a Pagar</t>
  </si>
  <si>
    <t>(v)</t>
  </si>
  <si>
    <t>SUPERÁVIT</t>
  </si>
  <si>
    <t>VALOR DE</t>
  </si>
  <si>
    <t>APLICADO ATÉ</t>
  </si>
  <si>
    <t>SUPERÁVIT NÃO</t>
  </si>
  <si>
    <t>VALOR TOTAL DE</t>
  </si>
  <si>
    <t>(w)</t>
  </si>
  <si>
    <t>ATÉ O 1ºQUAD.</t>
  </si>
  <si>
    <t>QUE INTREGRA O</t>
  </si>
  <si>
    <t>LIMITE CONST.</t>
  </si>
  <si>
    <t>34- DISPONIBILIDADE FINANCEIRA EM 31 DE DEZEMBRO DE 2022</t>
  </si>
  <si>
    <t>13- TOTAL DAS DESPESAS CUSTEADAS COM FUNDEB - VAAT APLICADAS NA EDUCAÇÃO INFANTIL</t>
  </si>
  <si>
    <t>14- TOTAL DAS DESPESAS CUSTEADAS COM FUNDEB - VAAT APLICADAS EM DESPESA DE CAPITAL</t>
  </si>
  <si>
    <t>9- TOTAL DOS RECURSOS DO FUNDEB DISPONÍVEIS PARA UTILIZAÇÃO (6 +8)</t>
  </si>
  <si>
    <t>25- (-) SUPERÁVIT PERMITIDO NO EXERCÍCIO IMEDIATAMENTE ANTERIOR NÃO APLICADO NO EXERCÍCIO ATUAL = L19.1(x)</t>
  </si>
  <si>
    <t>PREFEITURA MUNICIPAL DE INDAIATUBA</t>
  </si>
  <si>
    <t>Av. Eng. Fabio R. Barnabe, 2800 - Jd. Esplanada II</t>
  </si>
  <si>
    <t>C.N.P.J. 44.733.608/0001-09</t>
  </si>
  <si>
    <t>Telefone: (19) 3834-9000</t>
  </si>
  <si>
    <t>Período: 3º Bimestre</t>
  </si>
  <si>
    <t>DR. CUSTÓDIO TAVARES DIAS NETO</t>
  </si>
  <si>
    <t>MARIA DA PENHA F. DA SILVA</t>
  </si>
  <si>
    <t>CONTADORA</t>
  </si>
  <si>
    <t>FELIPE ROCHA PAIAO</t>
  </si>
  <si>
    <t>CONTADOR</t>
  </si>
  <si>
    <t>FONTE: Sistema CECAM, Unidade Responsável: CONTABILIDADE. Emissão: 17/07/2026, às 08:06:16. Assinado Digitalmente no dia 17/07/2026, às 08:06:16.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</si>
</sst>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22" x14ac:knownFonts="1">
    <font>
      <sz val="10"/>
      <name val="Arial"/>
    </font>
    <font>
      <sz val="8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b/>
      <sz val="12"/>
      <name val="Times New Roman"/>
      <family val="1"/>
    </font>
    <font>
      <b/>
      <u/>
      <sz val="10"/>
      <name val="Times New Roman"/>
      <family val="1"/>
    </font>
    <font>
      <sz val="12"/>
      <name val="Times New Roman"/>
      <family val="1"/>
    </font>
    <font>
      <vertAlign val="superscript"/>
      <sz val="10"/>
      <name val="Times New Roman"/>
      <family val="1"/>
    </font>
    <font>
      <i/>
      <sz val="10"/>
      <color indexed="8"/>
      <name val="Times New Roman"/>
      <family val="1"/>
    </font>
    <font>
      <sz val="10"/>
      <name val="Arial"/>
      <family val="2"/>
    </font>
    <font>
      <vertAlign val="superscript"/>
      <sz val="8"/>
      <name val="Times New Roman"/>
      <family val="1"/>
    </font>
    <font>
      <sz val="9.5"/>
      <name val="Times New Roman"/>
      <family val="1"/>
    </font>
    <font>
      <sz val="10"/>
      <name val="Calibri Light"/>
      <family val="2"/>
    </font>
    <font>
      <sz val="8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0"/>
      <color theme="0"/>
      <name val="Times New Roman"/>
      <family val="1"/>
    </font>
    <font>
      <sz val="9.5"/>
      <color theme="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19" fillId="0" borderId="0"/>
    <xf numFmtId="0" fontId="19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97">
    <xf numFmtId="0" fontId="0" fillId="0" borderId="0" xfId="0"/>
    <xf numFmtId="43" fontId="1" fillId="0" borderId="0" xfId="0" applyNumberFormat="1" applyFont="1"/>
    <xf numFmtId="43" fontId="1" fillId="0" borderId="4" xfId="39" applyFont="1" applyFill="1" applyBorder="1" applyAlignment="1"/>
    <xf numFmtId="43" fontId="2" fillId="0" borderId="0" xfId="1" applyNumberFormat="1" applyFont="1"/>
    <xf numFmtId="43" fontId="2" fillId="0" borderId="4" xfId="1" applyNumberFormat="1" applyFont="1" applyBorder="1" applyAlignment="1">
      <alignment horizontal="left" vertical="top" wrapText="1"/>
    </xf>
    <xf numFmtId="43" fontId="1" fillId="0" borderId="1" xfId="39" applyFont="1" applyFill="1" applyBorder="1" applyAlignment="1"/>
    <xf numFmtId="43" fontId="1" fillId="0" borderId="5" xfId="39" applyFont="1" applyFill="1" applyBorder="1" applyAlignment="1"/>
    <xf numFmtId="43" fontId="5" fillId="0" borderId="4" xfId="1" applyNumberFormat="1" applyFont="1" applyBorder="1" applyAlignment="1">
      <alignment horizontal="left" vertical="top" wrapText="1"/>
    </xf>
    <xf numFmtId="43" fontId="1" fillId="0" borderId="0" xfId="39" applyFont="1" applyFill="1" applyBorder="1" applyAlignment="1"/>
    <xf numFmtId="43" fontId="1" fillId="0" borderId="7" xfId="39" applyFont="1" applyFill="1" applyBorder="1" applyAlignment="1"/>
    <xf numFmtId="43" fontId="1" fillId="0" borderId="8" xfId="39" applyFont="1" applyFill="1" applyBorder="1" applyAlignment="1"/>
    <xf numFmtId="43" fontId="2" fillId="0" borderId="9" xfId="1" applyNumberFormat="1" applyFont="1" applyBorder="1" applyAlignment="1">
      <alignment horizontal="left" vertical="top" wrapText="1"/>
    </xf>
    <xf numFmtId="43" fontId="2" fillId="0" borderId="9" xfId="1" applyNumberFormat="1" applyFont="1" applyBorder="1"/>
    <xf numFmtId="43" fontId="1" fillId="0" borderId="1" xfId="39" applyFont="1" applyFill="1" applyBorder="1" applyAlignment="1">
      <alignment horizontal="right"/>
    </xf>
    <xf numFmtId="43" fontId="1" fillId="0" borderId="5" xfId="39" applyFont="1" applyFill="1" applyBorder="1" applyAlignment="1">
      <alignment horizontal="right"/>
    </xf>
    <xf numFmtId="43" fontId="1" fillId="0" borderId="0" xfId="39" applyFont="1" applyFill="1" applyBorder="1" applyAlignment="1">
      <alignment horizontal="right"/>
    </xf>
    <xf numFmtId="43" fontId="1" fillId="0" borderId="4" xfId="39" applyFont="1" applyFill="1" applyBorder="1" applyAlignment="1">
      <alignment horizontal="right"/>
    </xf>
    <xf numFmtId="43" fontId="1" fillId="0" borderId="3" xfId="39" applyFont="1" applyFill="1" applyBorder="1" applyAlignment="1"/>
    <xf numFmtId="43" fontId="1" fillId="0" borderId="9" xfId="39" applyFont="1" applyFill="1" applyBorder="1" applyAlignment="1"/>
    <xf numFmtId="43" fontId="4" fillId="0" borderId="0" xfId="1" applyNumberFormat="1" applyFont="1"/>
    <xf numFmtId="43" fontId="2" fillId="0" borderId="0" xfId="1" applyNumberFormat="1" applyFont="1" applyAlignment="1">
      <alignment horizontal="left" vertical="top" wrapText="1"/>
    </xf>
    <xf numFmtId="43" fontId="1" fillId="0" borderId="10" xfId="39" applyFont="1" applyBorder="1" applyAlignment="1"/>
    <xf numFmtId="43" fontId="1" fillId="0" borderId="11" xfId="39" applyFont="1" applyBorder="1" applyAlignment="1"/>
    <xf numFmtId="43" fontId="1" fillId="0" borderId="6" xfId="39" applyFont="1" applyFill="1" applyBorder="1" applyAlignment="1"/>
    <xf numFmtId="43" fontId="1" fillId="0" borderId="12" xfId="39" applyFont="1" applyBorder="1" applyAlignment="1"/>
    <xf numFmtId="43" fontId="1" fillId="0" borderId="0" xfId="39" applyFont="1" applyAlignment="1"/>
    <xf numFmtId="43" fontId="1" fillId="0" borderId="2" xfId="39" applyFont="1" applyFill="1" applyBorder="1" applyAlignment="1"/>
    <xf numFmtId="43" fontId="1" fillId="0" borderId="8" xfId="39" applyFont="1" applyBorder="1" applyAlignment="1"/>
    <xf numFmtId="43" fontId="1" fillId="0" borderId="13" xfId="39" applyFont="1" applyBorder="1" applyAlignment="1"/>
    <xf numFmtId="43" fontId="1" fillId="0" borderId="7" xfId="39" applyFont="1" applyBorder="1" applyAlignment="1"/>
    <xf numFmtId="43" fontId="2" fillId="0" borderId="11" xfId="1" applyNumberFormat="1" applyFont="1" applyBorder="1" applyAlignment="1">
      <alignment horizontal="right" vertical="top" wrapText="1"/>
    </xf>
    <xf numFmtId="43" fontId="2" fillId="0" borderId="11" xfId="1" applyNumberFormat="1" applyFont="1" applyBorder="1"/>
    <xf numFmtId="43" fontId="1" fillId="0" borderId="3" xfId="39" applyFont="1" applyBorder="1" applyAlignment="1"/>
    <xf numFmtId="43" fontId="2" fillId="0" borderId="0" xfId="1" applyNumberFormat="1" applyFont="1" applyAlignment="1">
      <alignment vertical="top" wrapText="1"/>
    </xf>
    <xf numFmtId="43" fontId="1" fillId="0" borderId="3" xfId="39" applyFont="1" applyFill="1" applyBorder="1" applyAlignment="1">
      <alignment horizontal="right"/>
    </xf>
    <xf numFmtId="43" fontId="2" fillId="0" borderId="0" xfId="1" applyNumberFormat="1" applyFont="1" applyAlignment="1">
      <alignment horizontal="left" vertical="center" wrapText="1"/>
    </xf>
    <xf numFmtId="43" fontId="2" fillId="0" borderId="0" xfId="1" applyNumberFormat="1" applyFont="1" applyAlignment="1">
      <alignment horizontal="left" vertical="center"/>
    </xf>
    <xf numFmtId="43" fontId="2" fillId="0" borderId="11" xfId="1" applyNumberFormat="1" applyFont="1" applyBorder="1" applyAlignment="1">
      <alignment horizontal="left" wrapText="1"/>
    </xf>
    <xf numFmtId="43" fontId="2" fillId="0" borderId="0" xfId="0" applyNumberFormat="1" applyFont="1" applyAlignment="1">
      <alignment horizontal="right"/>
    </xf>
    <xf numFmtId="43" fontId="2" fillId="0" borderId="4" xfId="1" applyNumberFormat="1" applyFont="1" applyBorder="1"/>
    <xf numFmtId="43" fontId="2" fillId="0" borderId="1" xfId="1" applyNumberFormat="1" applyFont="1" applyBorder="1"/>
    <xf numFmtId="43" fontId="1" fillId="0" borderId="5" xfId="39" applyFont="1" applyBorder="1" applyAlignment="1"/>
    <xf numFmtId="43" fontId="3" fillId="0" borderId="0" xfId="1" applyNumberFormat="1"/>
    <xf numFmtId="43" fontId="6" fillId="0" borderId="0" xfId="1" applyNumberFormat="1" applyFont="1" applyAlignment="1">
      <alignment horizontal="left"/>
    </xf>
    <xf numFmtId="43" fontId="8" fillId="0" borderId="0" xfId="1" applyNumberFormat="1" applyFont="1"/>
    <xf numFmtId="43" fontId="2" fillId="0" borderId="0" xfId="1" applyNumberFormat="1" applyFont="1" applyAlignment="1">
      <alignment horizontal="left"/>
    </xf>
    <xf numFmtId="43" fontId="4" fillId="0" borderId="0" xfId="1" applyNumberFormat="1" applyFont="1" applyAlignment="1">
      <alignment horizontal="left"/>
    </xf>
    <xf numFmtId="43" fontId="20" fillId="0" borderId="0" xfId="1" applyNumberFormat="1" applyFont="1"/>
    <xf numFmtId="43" fontId="2" fillId="0" borderId="0" xfId="1" applyNumberFormat="1" applyFont="1" applyAlignment="1">
      <alignment horizontal="center"/>
    </xf>
    <xf numFmtId="43" fontId="2" fillId="0" borderId="0" xfId="1" applyNumberFormat="1" applyFont="1" applyAlignment="1">
      <alignment horizontal="right"/>
    </xf>
    <xf numFmtId="43" fontId="2" fillId="0" borderId="0" xfId="3" applyNumberFormat="1" applyFont="1" applyAlignment="1">
      <alignment vertical="center"/>
    </xf>
    <xf numFmtId="43" fontId="2" fillId="0" borderId="0" xfId="3" applyNumberFormat="1" applyFont="1" applyAlignment="1">
      <alignment horizontal="center" wrapText="1"/>
    </xf>
    <xf numFmtId="43" fontId="2" fillId="0" borderId="0" xfId="3" applyNumberFormat="1" applyFont="1" applyAlignment="1">
      <alignment horizontal="center"/>
    </xf>
    <xf numFmtId="43" fontId="3" fillId="0" borderId="0" xfId="1" applyNumberFormat="1" applyAlignment="1">
      <alignment horizontal="left" vertical="center"/>
    </xf>
    <xf numFmtId="43" fontId="1" fillId="0" borderId="0" xfId="0" applyNumberFormat="1" applyFont="1" applyAlignment="1">
      <alignment horizontal="left"/>
    </xf>
    <xf numFmtId="43" fontId="3" fillId="0" borderId="0" xfId="1" applyNumberFormat="1" applyAlignment="1">
      <alignment horizontal="right" vertical="center"/>
    </xf>
    <xf numFmtId="0" fontId="2" fillId="0" borderId="4" xfId="1" applyFont="1" applyBorder="1" applyAlignment="1">
      <alignment horizontal="left" vertical="top" wrapText="1"/>
    </xf>
    <xf numFmtId="0" fontId="2" fillId="0" borderId="8" xfId="1" applyFont="1" applyBorder="1" applyAlignment="1">
      <alignment horizontal="left" vertical="top" wrapText="1"/>
    </xf>
    <xf numFmtId="0" fontId="2" fillId="0" borderId="12" xfId="1" applyFont="1" applyBorder="1" applyAlignment="1">
      <alignment horizontal="left" vertical="top" wrapText="1"/>
    </xf>
    <xf numFmtId="0" fontId="2" fillId="0" borderId="14" xfId="1" applyFont="1" applyBorder="1" applyAlignment="1">
      <alignment horizontal="left" vertical="top" wrapText="1"/>
    </xf>
    <xf numFmtId="0" fontId="2" fillId="0" borderId="9" xfId="1" applyFont="1" applyBorder="1" applyAlignment="1">
      <alignment horizontal="left" vertical="top" wrapText="1"/>
    </xf>
    <xf numFmtId="0" fontId="2" fillId="0" borderId="9" xfId="1" applyFont="1" applyBorder="1" applyAlignment="1">
      <alignment horizontal="right" vertical="top" wrapText="1"/>
    </xf>
    <xf numFmtId="0" fontId="2" fillId="0" borderId="11" xfId="1" applyFont="1" applyBorder="1" applyAlignment="1">
      <alignment horizontal="right" vertical="top" wrapText="1"/>
    </xf>
    <xf numFmtId="0" fontId="2" fillId="0" borderId="10" xfId="1" applyFont="1" applyBorder="1" applyAlignment="1">
      <alignment horizontal="left" vertical="center" wrapText="1"/>
    </xf>
    <xf numFmtId="0" fontId="2" fillId="3" borderId="12" xfId="1" applyFont="1" applyFill="1" applyBorder="1" applyAlignment="1">
      <alignment horizontal="left" vertical="center" wrapText="1"/>
    </xf>
    <xf numFmtId="0" fontId="2" fillId="3" borderId="14" xfId="1" applyFont="1" applyFill="1" applyBorder="1" applyAlignment="1">
      <alignment horizontal="left" vertical="center" wrapText="1"/>
    </xf>
    <xf numFmtId="0" fontId="2" fillId="3" borderId="9" xfId="1" applyFont="1" applyFill="1" applyBorder="1" applyAlignment="1">
      <alignment horizontal="left" vertical="center" wrapText="1"/>
    </xf>
    <xf numFmtId="43" fontId="1" fillId="0" borderId="4" xfId="39" applyFont="1" applyBorder="1" applyAlignment="1"/>
    <xf numFmtId="0" fontId="2" fillId="0" borderId="4" xfId="1" applyFont="1" applyBorder="1" applyAlignment="1">
      <alignment horizontal="justify" vertical="top"/>
    </xf>
    <xf numFmtId="43" fontId="1" fillId="0" borderId="0" xfId="39" applyFont="1" applyBorder="1" applyAlignment="1"/>
    <xf numFmtId="0" fontId="2" fillId="0" borderId="3" xfId="1" applyFont="1" applyBorder="1" applyAlignment="1">
      <alignment horizontal="justify" vertical="top"/>
    </xf>
    <xf numFmtId="43" fontId="1" fillId="0" borderId="14" xfId="39" applyFont="1" applyBorder="1" applyAlignment="1"/>
    <xf numFmtId="43" fontId="1" fillId="0" borderId="15" xfId="39" applyFont="1" applyBorder="1" applyAlignment="1"/>
    <xf numFmtId="0" fontId="2" fillId="0" borderId="2" xfId="1" applyFont="1" applyBorder="1" applyAlignment="1">
      <alignment horizontal="justify" vertical="top"/>
    </xf>
    <xf numFmtId="43" fontId="1" fillId="0" borderId="9" xfId="39" applyFont="1" applyBorder="1" applyAlignment="1"/>
    <xf numFmtId="0" fontId="2" fillId="0" borderId="2" xfId="1" applyFont="1" applyBorder="1" applyAlignment="1">
      <alignment vertical="center" wrapText="1"/>
    </xf>
    <xf numFmtId="43" fontId="2" fillId="0" borderId="3" xfId="1" applyNumberFormat="1" applyFont="1" applyBorder="1"/>
    <xf numFmtId="0" fontId="2" fillId="0" borderId="0" xfId="1" applyFont="1" applyAlignment="1">
      <alignment horizontal="left" vertical="top" wrapText="1"/>
    </xf>
    <xf numFmtId="0" fontId="2" fillId="0" borderId="0" xfId="1" applyFont="1" applyAlignment="1">
      <alignment wrapText="1"/>
    </xf>
    <xf numFmtId="0" fontId="13" fillId="0" borderId="0" xfId="1" applyFont="1" applyAlignment="1">
      <alignment wrapText="1"/>
    </xf>
    <xf numFmtId="43" fontId="2" fillId="0" borderId="8" xfId="1" applyNumberFormat="1" applyFont="1" applyBorder="1" applyAlignment="1">
      <alignment vertical="top" wrapText="1"/>
    </xf>
    <xf numFmtId="43" fontId="2" fillId="0" borderId="11" xfId="1" applyNumberFormat="1" applyFont="1" applyBorder="1" applyAlignment="1">
      <alignment vertical="top" wrapText="1"/>
    </xf>
    <xf numFmtId="0" fontId="2" fillId="0" borderId="4" xfId="1" applyFont="1" applyBorder="1" applyAlignment="1">
      <alignment vertical="center"/>
    </xf>
    <xf numFmtId="0" fontId="2" fillId="0" borderId="12" xfId="1" applyFont="1" applyBorder="1" applyAlignment="1">
      <alignment horizontal="left" wrapText="1"/>
    </xf>
    <xf numFmtId="0" fontId="2" fillId="0" borderId="12" xfId="1" applyFont="1" applyBorder="1" applyAlignment="1">
      <alignment horizontal="left" vertical="top"/>
    </xf>
    <xf numFmtId="0" fontId="2" fillId="0" borderId="14" xfId="1" applyFont="1" applyBorder="1" applyAlignment="1">
      <alignment horizontal="left" wrapText="1"/>
    </xf>
    <xf numFmtId="0" fontId="2" fillId="0" borderId="11" xfId="1" applyFont="1" applyBorder="1" applyAlignment="1">
      <alignment horizontal="left" vertical="top" wrapText="1"/>
    </xf>
    <xf numFmtId="0" fontId="2" fillId="0" borderId="15" xfId="1" applyFont="1" applyBorder="1" applyAlignment="1">
      <alignment horizontal="left" vertical="top" wrapText="1"/>
    </xf>
    <xf numFmtId="0" fontId="14" fillId="0" borderId="0" xfId="1" applyFont="1"/>
    <xf numFmtId="0" fontId="3" fillId="0" borderId="0" xfId="1"/>
    <xf numFmtId="0" fontId="15" fillId="0" borderId="0" xfId="1" applyFont="1" applyAlignment="1">
      <alignment vertical="top"/>
    </xf>
    <xf numFmtId="0" fontId="12" fillId="0" borderId="0" xfId="1" applyFont="1" applyAlignment="1">
      <alignment vertical="top"/>
    </xf>
    <xf numFmtId="0" fontId="1" fillId="0" borderId="0" xfId="1" applyFont="1" applyAlignment="1">
      <alignment vertical="center"/>
    </xf>
    <xf numFmtId="0" fontId="20" fillId="0" borderId="1" xfId="1" applyFont="1" applyBorder="1" applyAlignment="1">
      <alignment horizontal="left" vertical="top" wrapText="1"/>
    </xf>
    <xf numFmtId="0" fontId="20" fillId="0" borderId="1" xfId="1" applyFont="1" applyBorder="1" applyAlignment="1">
      <alignment wrapText="1"/>
    </xf>
    <xf numFmtId="0" fontId="21" fillId="0" borderId="1" xfId="1" applyFont="1" applyBorder="1" applyAlignment="1">
      <alignment wrapText="1"/>
    </xf>
    <xf numFmtId="43" fontId="20" fillId="0" borderId="0" xfId="3" applyNumberFormat="1" applyFont="1" applyAlignment="1">
      <alignment horizontal="center"/>
    </xf>
    <xf numFmtId="43" fontId="17" fillId="0" borderId="0" xfId="1" applyNumberFormat="1" applyFont="1"/>
    <xf numFmtId="43" fontId="18" fillId="0" borderId="0" xfId="1" applyNumberFormat="1" applyFont="1"/>
    <xf numFmtId="43" fontId="1" fillId="0" borderId="0" xfId="1" applyNumberFormat="1" applyFont="1"/>
    <xf numFmtId="43" fontId="15" fillId="0" borderId="0" xfId="1" applyNumberFormat="1" applyFont="1" applyAlignment="1">
      <alignment horizontal="left" vertical="center"/>
    </xf>
    <xf numFmtId="43" fontId="15" fillId="0" borderId="0" xfId="1" applyNumberFormat="1" applyFont="1"/>
    <xf numFmtId="0" fontId="2" fillId="0" borderId="0" xfId="1" applyFont="1" applyAlignment="1">
      <alignment horizontal="left" vertical="center" wrapText="1"/>
    </xf>
    <xf numFmtId="0" fontId="2" fillId="0" borderId="1" xfId="1" applyFont="1" applyBorder="1" applyAlignment="1">
      <alignment horizontal="left" wrapText="1"/>
    </xf>
    <xf numFmtId="0" fontId="2" fillId="0" borderId="0" xfId="1" applyFont="1" applyAlignment="1">
      <alignment horizontal="left" wrapText="1"/>
    </xf>
    <xf numFmtId="43" fontId="1" fillId="0" borderId="6" xfId="39" applyFont="1" applyBorder="1" applyAlignment="1"/>
    <xf numFmtId="43" fontId="1" fillId="0" borderId="1" xfId="39" applyFont="1" applyBorder="1" applyAlignment="1"/>
    <xf numFmtId="43" fontId="1" fillId="0" borderId="2" xfId="39" applyFont="1" applyBorder="1" applyAlignment="1"/>
    <xf numFmtId="0" fontId="2" fillId="0" borderId="0" xfId="7" applyFont="1" applyAlignment="1">
      <alignment vertical="center" wrapText="1"/>
    </xf>
    <xf numFmtId="0" fontId="2" fillId="0" borderId="3" xfId="1" applyFont="1" applyBorder="1" applyAlignment="1">
      <alignment horizontal="left" vertical="top" wrapText="1"/>
    </xf>
    <xf numFmtId="0" fontId="2" fillId="0" borderId="14" xfId="1" applyFont="1" applyBorder="1" applyAlignment="1">
      <alignment horizontal="left" vertical="top"/>
    </xf>
    <xf numFmtId="0" fontId="4" fillId="0" borderId="11" xfId="1" applyFont="1" applyBorder="1" applyAlignment="1">
      <alignment horizontal="left" vertical="top" wrapText="1"/>
    </xf>
    <xf numFmtId="0" fontId="2" fillId="0" borderId="15" xfId="1" applyFont="1" applyBorder="1" applyAlignment="1">
      <alignment horizontal="right" vertical="top" wrapText="1"/>
    </xf>
    <xf numFmtId="0" fontId="2" fillId="0" borderId="11" xfId="1" applyFont="1" applyBorder="1" applyAlignment="1">
      <alignment horizontal="justify" vertical="center"/>
    </xf>
    <xf numFmtId="0" fontId="2" fillId="0" borderId="0" xfId="1" applyFont="1" applyAlignment="1">
      <alignment horizontal="justify" vertical="top"/>
    </xf>
    <xf numFmtId="0" fontId="2" fillId="0" borderId="5" xfId="1" applyFont="1" applyBorder="1" applyAlignment="1">
      <alignment horizontal="left" vertical="center" wrapText="1"/>
    </xf>
    <xf numFmtId="0" fontId="2" fillId="0" borderId="4" xfId="1" applyFont="1" applyBorder="1" applyAlignment="1">
      <alignment horizontal="left" vertical="top"/>
    </xf>
    <xf numFmtId="0" fontId="2" fillId="0" borderId="3" xfId="1" applyFont="1" applyBorder="1" applyAlignment="1">
      <alignment horizontal="left" vertical="top"/>
    </xf>
    <xf numFmtId="0" fontId="2" fillId="0" borderId="0" xfId="1" applyFont="1" applyAlignment="1">
      <alignment horizontal="left" vertical="top"/>
    </xf>
    <xf numFmtId="0" fontId="2" fillId="0" borderId="5" xfId="7" applyFont="1" applyBorder="1" applyAlignment="1">
      <alignment vertical="center"/>
    </xf>
    <xf numFmtId="0" fontId="2" fillId="0" borderId="8" xfId="7" applyFont="1" applyBorder="1" applyAlignment="1">
      <alignment vertical="center"/>
    </xf>
    <xf numFmtId="0" fontId="2" fillId="0" borderId="4" xfId="7" applyFont="1" applyBorder="1" applyAlignment="1">
      <alignment vertical="center"/>
    </xf>
    <xf numFmtId="0" fontId="2" fillId="0" borderId="3" xfId="7" applyFont="1" applyBorder="1" applyAlignment="1">
      <alignment vertical="center"/>
    </xf>
    <xf numFmtId="0" fontId="2" fillId="0" borderId="0" xfId="1" applyFont="1" applyAlignment="1">
      <alignment vertical="center"/>
    </xf>
    <xf numFmtId="0" fontId="5" fillId="0" borderId="0" xfId="1" applyFont="1" applyAlignment="1">
      <alignment horizontal="left" wrapText="1"/>
    </xf>
    <xf numFmtId="0" fontId="2" fillId="0" borderId="15" xfId="1" applyFont="1" applyBorder="1" applyAlignment="1">
      <alignment horizontal="left" wrapText="1"/>
    </xf>
    <xf numFmtId="0" fontId="2" fillId="0" borderId="10" xfId="1" applyFont="1" applyBorder="1" applyAlignment="1">
      <alignment horizontal="left" wrapText="1"/>
    </xf>
    <xf numFmtId="0" fontId="1" fillId="0" borderId="0" xfId="1" applyFont="1" applyAlignment="1">
      <alignment horizontal="left" vertical="top"/>
    </xf>
    <xf numFmtId="0" fontId="1" fillId="0" borderId="0" xfId="1" applyFont="1" applyAlignment="1">
      <alignment horizontal="left" vertical="center"/>
    </xf>
    <xf numFmtId="43" fontId="2" fillId="0" borderId="0" xfId="18" applyFont="1" applyAlignment="1">
      <alignment horizontal="right" vertical="top" wrapText="1"/>
    </xf>
    <xf numFmtId="43" fontId="2" fillId="0" borderId="4" xfId="18" applyFont="1" applyBorder="1" applyAlignment="1">
      <alignment horizontal="right" vertical="top" wrapText="1"/>
    </xf>
    <xf numFmtId="43" fontId="2" fillId="0" borderId="15" xfId="18" applyFont="1" applyBorder="1" applyAlignment="1">
      <alignment horizontal="right" vertical="top" wrapText="1"/>
    </xf>
    <xf numFmtId="43" fontId="2" fillId="0" borderId="3" xfId="18" applyFont="1" applyBorder="1" applyAlignment="1">
      <alignment horizontal="right" vertical="top" wrapText="1"/>
    </xf>
    <xf numFmtId="43" fontId="1" fillId="0" borderId="4" xfId="18" applyFont="1" applyBorder="1" applyAlignment="1">
      <alignment wrapText="1"/>
    </xf>
    <xf numFmtId="43" fontId="1" fillId="0" borderId="3" xfId="18" applyFont="1" applyBorder="1" applyAlignment="1">
      <alignment wrapText="1"/>
    </xf>
    <xf numFmtId="43" fontId="1" fillId="0" borderId="5" xfId="18" applyFont="1" applyBorder="1" applyAlignment="1">
      <alignment horizontal="left" wrapText="1"/>
    </xf>
    <xf numFmtId="43" fontId="1" fillId="0" borderId="4" xfId="18" applyFont="1" applyBorder="1" applyAlignment="1">
      <alignment horizontal="left" wrapText="1"/>
    </xf>
    <xf numFmtId="43" fontId="1" fillId="0" borderId="2" xfId="1" applyNumberFormat="1" applyFont="1" applyBorder="1" applyAlignment="1">
      <alignment vertical="top" wrapText="1"/>
    </xf>
    <xf numFmtId="43" fontId="1" fillId="0" borderId="3" xfId="1" applyNumberFormat="1" applyFont="1" applyBorder="1" applyAlignment="1">
      <alignment vertical="top" wrapText="1"/>
    </xf>
    <xf numFmtId="43" fontId="1" fillId="0" borderId="6" xfId="39" applyFont="1" applyFill="1" applyBorder="1" applyAlignment="1">
      <alignment horizontal="right"/>
    </xf>
    <xf numFmtId="43" fontId="1" fillId="0" borderId="12" xfId="39" applyFont="1" applyFill="1" applyBorder="1" applyAlignment="1"/>
    <xf numFmtId="43" fontId="1" fillId="0" borderId="14" xfId="39" applyFont="1" applyFill="1" applyBorder="1" applyAlignment="1"/>
    <xf numFmtId="43" fontId="1" fillId="0" borderId="10" xfId="39" applyFont="1" applyFill="1" applyBorder="1" applyAlignment="1"/>
    <xf numFmtId="0" fontId="2" fillId="3" borderId="15" xfId="1" applyFont="1" applyFill="1" applyBorder="1" applyAlignment="1">
      <alignment horizontal="left" vertical="center" wrapText="1"/>
    </xf>
    <xf numFmtId="0" fontId="4" fillId="2" borderId="13" xfId="1" applyFont="1" applyFill="1" applyBorder="1" applyAlignment="1">
      <alignment horizontal="left" vertical="top" wrapText="1"/>
    </xf>
    <xf numFmtId="43" fontId="2" fillId="0" borderId="8" xfId="18" applyFont="1" applyBorder="1" applyAlignment="1">
      <alignment horizontal="right" vertical="top" wrapText="1"/>
    </xf>
    <xf numFmtId="43" fontId="4" fillId="0" borderId="5" xfId="1" applyNumberFormat="1" applyFont="1" applyBorder="1"/>
    <xf numFmtId="43" fontId="4" fillId="0" borderId="4" xfId="1" applyNumberFormat="1" applyFont="1" applyBorder="1" applyAlignment="1">
      <alignment horizontal="center"/>
    </xf>
    <xf numFmtId="43" fontId="4" fillId="0" borderId="3" xfId="1" applyNumberFormat="1" applyFont="1" applyBorder="1"/>
    <xf numFmtId="43" fontId="4" fillId="0" borderId="6" xfId="1" applyNumberFormat="1" applyFont="1" applyBorder="1" applyAlignment="1">
      <alignment horizontal="center"/>
    </xf>
    <xf numFmtId="43" fontId="4" fillId="0" borderId="5" xfId="1" applyNumberFormat="1" applyFont="1" applyBorder="1" applyAlignment="1">
      <alignment horizontal="center"/>
    </xf>
    <xf numFmtId="43" fontId="4" fillId="0" borderId="1" xfId="1" applyNumberFormat="1" applyFont="1" applyBorder="1" applyAlignment="1">
      <alignment horizontal="center"/>
    </xf>
    <xf numFmtId="43" fontId="4" fillId="0" borderId="3" xfId="1" applyNumberFormat="1" applyFont="1" applyBorder="1" applyAlignment="1">
      <alignment horizontal="center"/>
    </xf>
    <xf numFmtId="43" fontId="4" fillId="0" borderId="5" xfId="1" applyNumberFormat="1" applyFont="1" applyBorder="1" applyAlignment="1">
      <alignment horizontal="center" vertical="center"/>
    </xf>
    <xf numFmtId="43" fontId="4" fillId="0" borderId="4" xfId="1" applyNumberFormat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43" fontId="4" fillId="0" borderId="8" xfId="1" applyNumberFormat="1" applyFont="1" applyBorder="1" applyAlignment="1">
      <alignment horizontal="center" vertical="center" wrapText="1"/>
    </xf>
    <xf numFmtId="43" fontId="4" fillId="0" borderId="5" xfId="1" applyNumberFormat="1" applyFont="1" applyBorder="1" applyAlignment="1">
      <alignment horizontal="center" vertical="center" wrapText="1"/>
    </xf>
    <xf numFmtId="43" fontId="4" fillId="0" borderId="5" xfId="1" applyNumberFormat="1" applyFont="1" applyBorder="1" applyAlignment="1">
      <alignment horizontal="center" wrapText="1"/>
    </xf>
    <xf numFmtId="43" fontId="4" fillId="0" borderId="4" xfId="1" applyNumberFormat="1" applyFont="1" applyBorder="1" applyAlignment="1">
      <alignment horizontal="center" wrapText="1"/>
    </xf>
    <xf numFmtId="43" fontId="4" fillId="0" borderId="4" xfId="1" applyNumberFormat="1" applyFont="1" applyBorder="1" applyAlignment="1">
      <alignment horizontal="center" vertical="center" wrapText="1"/>
    </xf>
    <xf numFmtId="43" fontId="4" fillId="0" borderId="3" xfId="1" applyNumberFormat="1" applyFont="1" applyBorder="1" applyAlignment="1">
      <alignment horizontal="center" vertical="center" wrapText="1"/>
    </xf>
    <xf numFmtId="43" fontId="4" fillId="0" borderId="4" xfId="1" applyNumberFormat="1" applyFont="1" applyBorder="1" applyAlignment="1">
      <alignment horizontal="center" vertical="center"/>
    </xf>
    <xf numFmtId="43" fontId="4" fillId="0" borderId="3" xfId="1" applyNumberFormat="1" applyFont="1" applyBorder="1" applyAlignment="1">
      <alignment horizontal="center" vertical="center"/>
    </xf>
    <xf numFmtId="43" fontId="4" fillId="0" borderId="10" xfId="1" applyNumberFormat="1" applyFont="1" applyBorder="1" applyAlignment="1">
      <alignment horizontal="center" vertical="center" wrapText="1"/>
    </xf>
    <xf numFmtId="43" fontId="4" fillId="0" borderId="14" xfId="1" applyNumberFormat="1" applyFont="1" applyBorder="1" applyAlignment="1">
      <alignment horizontal="center" vertical="center" wrapText="1"/>
    </xf>
    <xf numFmtId="43" fontId="4" fillId="0" borderId="7" xfId="1" applyNumberFormat="1" applyFont="1" applyBorder="1" applyAlignment="1">
      <alignment horizontal="center" vertical="center" wrapText="1"/>
    </xf>
    <xf numFmtId="43" fontId="4" fillId="0" borderId="13" xfId="1" applyNumberFormat="1" applyFont="1" applyBorder="1" applyAlignment="1">
      <alignment horizontal="center" vertical="center" wrapText="1"/>
    </xf>
    <xf numFmtId="43" fontId="15" fillId="0" borderId="0" xfId="1" applyNumberFormat="1" applyFont="1" applyAlignment="1">
      <alignment horizontal="center" vertical="center"/>
    </xf>
    <xf numFmtId="43" fontId="7" fillId="0" borderId="7" xfId="1" applyNumberFormat="1" applyFont="1" applyBorder="1" applyAlignment="1">
      <alignment horizontal="center" vertical="center"/>
    </xf>
    <xf numFmtId="43" fontId="7" fillId="0" borderId="9" xfId="1" applyNumberFormat="1" applyFont="1" applyBorder="1" applyAlignment="1">
      <alignment horizontal="center" vertical="center"/>
    </xf>
    <xf numFmtId="43" fontId="7" fillId="0" borderId="13" xfId="1" applyNumberFormat="1" applyFont="1" applyBorder="1" applyAlignment="1">
      <alignment horizontal="center" vertical="center"/>
    </xf>
    <xf numFmtId="43" fontId="4" fillId="0" borderId="5" xfId="1" applyNumberFormat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left" vertical="center" wrapText="1"/>
    </xf>
    <xf numFmtId="0" fontId="13" fillId="0" borderId="15" xfId="1" applyFont="1" applyBorder="1" applyAlignment="1">
      <alignment horizontal="left" vertical="center" wrapText="1"/>
    </xf>
    <xf numFmtId="0" fontId="13" fillId="0" borderId="14" xfId="1" applyFont="1" applyBorder="1" applyAlignment="1">
      <alignment horizontal="left" vertical="center" wrapText="1"/>
    </xf>
    <xf numFmtId="43" fontId="3" fillId="0" borderId="0" xfId="1" applyNumberFormat="1" applyAlignment="1">
      <alignment horizontal="center" vertical="center"/>
    </xf>
    <xf numFmtId="43" fontId="2" fillId="0" borderId="0" xfId="1" applyNumberFormat="1" applyFont="1" applyAlignment="1">
      <alignment horizontal="left"/>
    </xf>
    <xf numFmtId="43" fontId="4" fillId="0" borderId="9" xfId="1" applyNumberFormat="1" applyFont="1" applyBorder="1" applyAlignment="1">
      <alignment horizontal="center" vertical="center" wrapText="1"/>
    </xf>
    <xf numFmtId="0" fontId="2" fillId="0" borderId="6" xfId="1" applyFont="1" applyBorder="1" applyAlignment="1">
      <alignment horizontal="left" vertical="center" wrapText="1"/>
    </xf>
    <xf numFmtId="0" fontId="2" fillId="0" borderId="11" xfId="1" applyFont="1" applyBorder="1" applyAlignment="1">
      <alignment horizontal="left" vertical="center" wrapText="1"/>
    </xf>
    <xf numFmtId="0" fontId="2" fillId="0" borderId="10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0" xfId="1" applyFont="1" applyAlignment="1">
      <alignment horizontal="left" vertical="center" wrapText="1"/>
    </xf>
    <xf numFmtId="0" fontId="2" fillId="0" borderId="12" xfId="1" applyFont="1" applyBorder="1" applyAlignment="1">
      <alignment horizontal="left" vertical="center" wrapText="1"/>
    </xf>
    <xf numFmtId="0" fontId="2" fillId="0" borderId="7" xfId="1" applyFont="1" applyBorder="1" applyAlignment="1">
      <alignment horizontal="left" vertical="top" wrapText="1"/>
    </xf>
    <xf numFmtId="0" fontId="2" fillId="0" borderId="9" xfId="1" applyFont="1" applyBorder="1" applyAlignment="1">
      <alignment horizontal="left" vertical="top" wrapText="1"/>
    </xf>
    <xf numFmtId="0" fontId="2" fillId="0" borderId="13" xfId="1" applyFont="1" applyBorder="1" applyAlignment="1">
      <alignment horizontal="left" vertical="top" wrapText="1"/>
    </xf>
    <xf numFmtId="0" fontId="2" fillId="0" borderId="1" xfId="1" applyFont="1" applyBorder="1" applyAlignment="1">
      <alignment horizontal="left" wrapText="1"/>
    </xf>
    <xf numFmtId="0" fontId="2" fillId="0" borderId="0" xfId="1" applyFont="1" applyAlignment="1">
      <alignment horizontal="left" wrapText="1"/>
    </xf>
    <xf numFmtId="0" fontId="2" fillId="0" borderId="12" xfId="1" applyFont="1" applyBorder="1" applyAlignment="1">
      <alignment horizontal="left" wrapText="1"/>
    </xf>
    <xf numFmtId="0" fontId="1" fillId="0" borderId="0" xfId="1" applyFont="1" applyAlignment="1">
      <alignment horizontal="left" vertical="top" wrapText="1"/>
    </xf>
    <xf numFmtId="0" fontId="12" fillId="0" borderId="0" xfId="1" applyFont="1" applyAlignment="1">
      <alignment horizontal="left" vertical="top" wrapText="1"/>
    </xf>
    <xf numFmtId="0" fontId="1" fillId="0" borderId="0" xfId="1" applyFont="1" applyAlignment="1">
      <alignment horizontal="left" vertical="top"/>
    </xf>
  </cellXfs>
  <cellStyles count="42">
    <cellStyle name="Normal" xfId="0" builtinId="0"/>
    <cellStyle name="Normal 2" xfId="1" xr:uid="{9B36BCC2-89E2-411C-B7CF-07384C4B4B77}"/>
    <cellStyle name="Normal 2 2" xfId="2" xr:uid="{89AF42BD-E699-48F5-A978-5E1504272EB8}"/>
    <cellStyle name="Normal 3" xfId="3" xr:uid="{117F1932-2BF5-4415-AD35-62260C893736}"/>
    <cellStyle name="Normal 3 2" xfId="4" xr:uid="{7C677333-8BB0-4300-86E0-8661347EECF2}"/>
    <cellStyle name="Normal 3 2 2" xfId="5" xr:uid="{D53D8DFD-41AE-4DBA-B078-B8F4F00904A5}"/>
    <cellStyle name="Normal 4 2 3" xfId="6" xr:uid="{88788B88-684D-4CAD-B7B5-73657C676C6B}"/>
    <cellStyle name="Normal 9 2" xfId="7" xr:uid="{87CA56E0-0DA6-4098-8209-43B0F8DB3180}"/>
    <cellStyle name="Separador de milhares 2" xfId="8" xr:uid="{254CBCB6-38C0-40C6-95CB-5DA4A0191CC3}"/>
    <cellStyle name="Separador de milhares 2 2" xfId="9" xr:uid="{A6DDBD5B-3F8D-4F90-BB1D-FABC80F8D757}"/>
    <cellStyle name="Separador de milhares 2 2 2" xfId="10" xr:uid="{69E5DA83-5632-4487-8CE4-5CA8A94CF2A3}"/>
    <cellStyle name="Separador de milhares 2 3" xfId="11" xr:uid="{07344E2B-EE64-42F8-A709-76F799B29D21}"/>
    <cellStyle name="Separador de milhares 5" xfId="12" xr:uid="{A4F47560-E150-4163-B106-8AF153EB9754}"/>
    <cellStyle name="Separador de milhares 5 2" xfId="13" xr:uid="{BAD77EB3-9BAC-484B-BA6E-0928D285AAC0}"/>
    <cellStyle name="Separador de milhares 8" xfId="14" xr:uid="{04F2681F-61D1-4B5C-8450-A4788BBEC45A}"/>
    <cellStyle name="Separador de milhares 8 2" xfId="15" xr:uid="{5FCC6F81-C2C5-4CBE-A84A-3D9184F830A3}"/>
    <cellStyle name="Separador de milhares 8 2 2" xfId="16" xr:uid="{5F509D95-01CB-4452-84CB-80D121E0FC44}"/>
    <cellStyle name="Separador de milhares 8 3" xfId="17" xr:uid="{C5C8FFC0-FE52-4A14-9FC9-CE16D884E66C}"/>
    <cellStyle name="Vírgula" xfId="18" builtinId="3"/>
    <cellStyle name="Vírgula 2" xfId="19" xr:uid="{EC3F736B-7AF6-426A-8B26-815989E2CE1A}"/>
    <cellStyle name="Vírgula 2 10" xfId="20" xr:uid="{AA4AFCD0-97B6-40DB-B5D4-C9FD1AAEE048}"/>
    <cellStyle name="Vírgula 2 10 2" xfId="21" xr:uid="{87DC8E03-3471-4797-B530-8D10E134680D}"/>
    <cellStyle name="Vírgula 2 11" xfId="22" xr:uid="{532E1682-A50B-4445-A57F-328B573B84DF}"/>
    <cellStyle name="Vírgula 2 2" xfId="23" xr:uid="{DE149A2A-2806-438B-8A3D-E8F5B6076B11}"/>
    <cellStyle name="Vírgula 2 2 2" xfId="24" xr:uid="{E914C11F-0449-4136-960F-E7A696E850CF}"/>
    <cellStyle name="Vírgula 2 3" xfId="25" xr:uid="{60452904-483C-4F6E-9215-0AD2959414AF}"/>
    <cellStyle name="Vírgula 2 3 2" xfId="26" xr:uid="{55268C73-39B3-43FC-95F8-7A2A920EEDA3}"/>
    <cellStyle name="Vírgula 2 4" xfId="27" xr:uid="{72BEB171-3C76-47F9-860D-00225DE01CA6}"/>
    <cellStyle name="Vírgula 2 4 2" xfId="28" xr:uid="{D9806838-2C8C-4432-BDE0-AA26B102CF9F}"/>
    <cellStyle name="Vírgula 2 5" xfId="29" xr:uid="{7D37B176-83BD-4480-9668-5CCDA03788DB}"/>
    <cellStyle name="Vírgula 2 5 2" xfId="30" xr:uid="{1DE13621-DAB6-448B-A4ED-9619D437CA50}"/>
    <cellStyle name="Vírgula 2 6" xfId="31" xr:uid="{16775B74-1A43-4532-B8BA-32B980965FBF}"/>
    <cellStyle name="Vírgula 2 6 2" xfId="32" xr:uid="{E196FC3F-1272-48C3-82A5-C94947CC63F5}"/>
    <cellStyle name="Vírgula 2 7" xfId="33" xr:uid="{91EB532D-4312-4B99-B1B7-02D44A0DB0AD}"/>
    <cellStyle name="Vírgula 2 7 2" xfId="34" xr:uid="{020A00CF-9DC7-4050-902D-4266780A0CFA}"/>
    <cellStyle name="Vírgula 2 8" xfId="35" xr:uid="{E5A35A73-3CA0-44A2-87E5-B4B3E66BA7BE}"/>
    <cellStyle name="Vírgula 2 8 2" xfId="36" xr:uid="{EA9B65E8-447C-46FD-BBA7-C09F5438A992}"/>
    <cellStyle name="Vírgula 2 9" xfId="37" xr:uid="{76EE911F-CE57-43CF-839A-652AB32736C3}"/>
    <cellStyle name="Vírgula 2 9 2" xfId="38" xr:uid="{DC7315F3-D216-4754-A184-A3EF6CD5798C}"/>
    <cellStyle name="Vírgula 3" xfId="39" xr:uid="{48AF52D2-99C3-4B6C-A893-6791BC195894}"/>
    <cellStyle name="Vírgula 3 2" xfId="40" xr:uid="{20A31435-4637-4E14-A6B2-90841ED4B961}"/>
    <cellStyle name="Vírgula 4" xfId="41" xr:uid="{E8B605A6-C273-4074-AEB9-5A468B93D3A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75D87-1AE7-4564-BAC2-0B8C0151F4A1}">
  <sheetPr codeName="Plan1">
    <pageSetUpPr fitToPage="1"/>
  </sheetPr>
  <dimension ref="A1:I239"/>
  <sheetViews>
    <sheetView showGridLines="0" tabSelected="1" zoomScaleNormal="100" workbookViewId="0">
      <selection activeCell="A242" sqref="A242"/>
    </sheetView>
  </sheetViews>
  <sheetFormatPr defaultRowHeight="11.25" customHeight="1" x14ac:dyDescent="0.2"/>
  <cols>
    <col min="1" max="1" width="92.85546875" style="42" customWidth="1"/>
    <col min="2" max="4" width="17.7109375" style="42" customWidth="1"/>
    <col min="5" max="5" width="17.5703125" style="42" customWidth="1"/>
    <col min="6" max="7" width="17.7109375" style="42" customWidth="1"/>
    <col min="8" max="8" width="18.85546875" style="42" customWidth="1"/>
    <col min="9" max="9" width="21.140625" style="42" customWidth="1"/>
    <col min="10" max="10" width="14" style="42" customWidth="1"/>
    <col min="11" max="11" width="14.140625" style="42" customWidth="1"/>
    <col min="12" max="16384" width="9.140625" style="42"/>
  </cols>
  <sheetData>
    <row r="1" spans="1:6" ht="12.75" x14ac:dyDescent="0.2"/>
    <row r="2" spans="1:6" ht="25.5" customHeight="1" x14ac:dyDescent="0.4">
      <c r="A2" s="97" t="s">
        <v>262</v>
      </c>
    </row>
    <row r="3" spans="1:6" ht="15.75" customHeight="1" x14ac:dyDescent="0.2">
      <c r="A3" s="98" t="s">
        <v>263</v>
      </c>
    </row>
    <row r="4" spans="1:6" ht="15.75" customHeight="1" x14ac:dyDescent="0.2">
      <c r="A4" s="98" t="s">
        <v>264</v>
      </c>
    </row>
    <row r="5" spans="1:6" ht="15.75" customHeight="1" x14ac:dyDescent="0.2">
      <c r="A5" s="98" t="s">
        <v>265</v>
      </c>
    </row>
    <row r="6" spans="1:6" ht="15.75" x14ac:dyDescent="0.25">
      <c r="A6" s="43" t="s">
        <v>40</v>
      </c>
      <c r="B6" s="43"/>
      <c r="C6" s="43"/>
      <c r="D6" s="43"/>
      <c r="E6" s="43"/>
      <c r="F6" s="43"/>
    </row>
    <row r="7" spans="1:6" ht="12.75" x14ac:dyDescent="0.2">
      <c r="A7" s="19"/>
      <c r="B7" s="19"/>
      <c r="C7" s="19"/>
      <c r="D7" s="19"/>
      <c r="E7" s="19"/>
      <c r="F7" s="19"/>
    </row>
    <row r="8" spans="1:6" s="44" customFormat="1" ht="15.75" x14ac:dyDescent="0.25">
      <c r="A8" s="54" t="s">
        <v>262</v>
      </c>
      <c r="B8" s="20"/>
      <c r="C8" s="20"/>
      <c r="D8" s="20"/>
      <c r="E8" s="20"/>
      <c r="F8" s="20"/>
    </row>
    <row r="9" spans="1:6" s="3" customFormat="1" ht="12.75" x14ac:dyDescent="0.2">
      <c r="A9" s="45" t="s">
        <v>0</v>
      </c>
      <c r="B9" s="45"/>
      <c r="C9" s="45"/>
      <c r="D9" s="45"/>
      <c r="E9" s="45"/>
      <c r="F9" s="45"/>
    </row>
    <row r="10" spans="1:6" s="3" customFormat="1" ht="12.75" x14ac:dyDescent="0.2">
      <c r="A10" s="46" t="s">
        <v>20</v>
      </c>
      <c r="B10" s="46"/>
      <c r="C10" s="46"/>
      <c r="D10" s="46"/>
      <c r="E10" s="46"/>
      <c r="F10" s="46"/>
    </row>
    <row r="11" spans="1:6" s="3" customFormat="1" ht="12.75" x14ac:dyDescent="0.2">
      <c r="A11" s="180" t="s">
        <v>1</v>
      </c>
      <c r="B11" s="180"/>
      <c r="C11" s="180"/>
      <c r="D11" s="180"/>
      <c r="E11" s="180"/>
      <c r="F11" s="180"/>
    </row>
    <row r="12" spans="1:6" s="3" customFormat="1" ht="12.75" x14ac:dyDescent="0.2">
      <c r="A12" s="1" t="s">
        <v>266</v>
      </c>
      <c r="B12" s="47" t="str">
        <f>IF(IFERROR(SEARCH("SEMESTRE",A12,1),0)&gt;0,"Semestre",IF(IFERROR(SEARCH("QUADRIMESTRE",A12,1),0)&gt;0,"Quadrimestre",IF(IFERROR(SEARCH("TRIMESTRE",A12,1),0)&gt;0,"Trimestre",IF(IFERROR(SEARCH("BIMESTRE",A12,1),0)&gt;0,"Bimestre","Mês"))))</f>
        <v>Bimestre</v>
      </c>
    </row>
    <row r="13" spans="1:6" s="3" customFormat="1" ht="12.75" hidden="1" x14ac:dyDescent="0.2">
      <c r="A13" s="180"/>
      <c r="B13" s="180"/>
      <c r="C13" s="180"/>
      <c r="D13" s="180"/>
      <c r="E13" s="180"/>
      <c r="F13" s="180"/>
    </row>
    <row r="14" spans="1:6" s="3" customFormat="1" ht="12.75" hidden="1" x14ac:dyDescent="0.2">
      <c r="A14" s="180"/>
      <c r="B14" s="180"/>
      <c r="C14" s="180"/>
      <c r="D14" s="180"/>
      <c r="E14" s="180"/>
      <c r="F14" s="180"/>
    </row>
    <row r="15" spans="1:6" s="3" customFormat="1" ht="12.75" x14ac:dyDescent="0.2">
      <c r="A15" s="45"/>
      <c r="B15" s="45"/>
      <c r="C15" s="45"/>
      <c r="D15" s="45"/>
      <c r="E15" s="45"/>
      <c r="F15" s="45"/>
    </row>
    <row r="16" spans="1:6" s="3" customFormat="1" ht="12.75" x14ac:dyDescent="0.2">
      <c r="A16" s="3" t="s">
        <v>39</v>
      </c>
      <c r="B16" s="48"/>
      <c r="C16" s="38" t="s">
        <v>29</v>
      </c>
      <c r="D16" s="49"/>
    </row>
    <row r="17" spans="1:3" s="3" customFormat="1" ht="12.75" x14ac:dyDescent="0.2">
      <c r="A17" s="169" t="s">
        <v>14</v>
      </c>
      <c r="B17" s="170"/>
      <c r="C17" s="171"/>
    </row>
    <row r="18" spans="1:3" s="3" customFormat="1" ht="12.75" x14ac:dyDescent="0.2">
      <c r="A18" s="146"/>
      <c r="B18" s="149" t="s">
        <v>2</v>
      </c>
      <c r="C18" s="150" t="s">
        <v>3</v>
      </c>
    </row>
    <row r="19" spans="1:3" s="3" customFormat="1" ht="12.75" x14ac:dyDescent="0.2">
      <c r="A19" s="147" t="s">
        <v>22</v>
      </c>
      <c r="B19" s="151" t="s">
        <v>4</v>
      </c>
      <c r="C19" s="147" t="s">
        <v>51</v>
      </c>
    </row>
    <row r="20" spans="1:3" s="3" customFormat="1" ht="12.75" x14ac:dyDescent="0.2">
      <c r="A20" s="148"/>
      <c r="B20" s="152" t="s">
        <v>5</v>
      </c>
      <c r="C20" s="152" t="s">
        <v>6</v>
      </c>
    </row>
    <row r="21" spans="1:3" s="3" customFormat="1" ht="12.75" x14ac:dyDescent="0.2">
      <c r="A21" s="56" t="s">
        <v>15</v>
      </c>
      <c r="B21" s="5">
        <f>SUM(B22:B25)</f>
        <v>746494000</v>
      </c>
      <c r="C21" s="6">
        <f>SUM(C22:C25)</f>
        <v>395598937.25999999</v>
      </c>
    </row>
    <row r="22" spans="1:3" s="3" customFormat="1" ht="12.75" x14ac:dyDescent="0.2">
      <c r="A22" s="7" t="s">
        <v>38</v>
      </c>
      <c r="B22" s="5">
        <v>234600000</v>
      </c>
      <c r="C22" s="2">
        <v>136738935.66</v>
      </c>
    </row>
    <row r="23" spans="1:3" s="3" customFormat="1" ht="12.75" x14ac:dyDescent="0.2">
      <c r="A23" s="7" t="s">
        <v>37</v>
      </c>
      <c r="B23" s="5">
        <v>90374000</v>
      </c>
      <c r="C23" s="2">
        <v>50107519.420000002</v>
      </c>
    </row>
    <row r="24" spans="1:3" s="3" customFormat="1" ht="12.75" x14ac:dyDescent="0.2">
      <c r="A24" s="7" t="s">
        <v>36</v>
      </c>
      <c r="B24" s="5">
        <v>297000000</v>
      </c>
      <c r="C24" s="2">
        <v>148141704.75999999</v>
      </c>
    </row>
    <row r="25" spans="1:3" s="3" customFormat="1" ht="12.75" x14ac:dyDescent="0.2">
      <c r="A25" s="4" t="s">
        <v>41</v>
      </c>
      <c r="B25" s="5">
        <v>124520000</v>
      </c>
      <c r="C25" s="2">
        <v>60610777.420000002</v>
      </c>
    </row>
    <row r="26" spans="1:3" s="3" customFormat="1" ht="12.75" x14ac:dyDescent="0.2">
      <c r="A26" s="56" t="s">
        <v>23</v>
      </c>
      <c r="B26" s="5">
        <f>B27+SUM(B30:B35)</f>
        <v>786000000</v>
      </c>
      <c r="C26" s="2">
        <f>C27+SUM(C30:C35)</f>
        <v>444954864.25999999</v>
      </c>
    </row>
    <row r="27" spans="1:3" s="3" customFormat="1" ht="12.75" x14ac:dyDescent="0.2">
      <c r="A27" s="4" t="s">
        <v>35</v>
      </c>
      <c r="B27" s="5">
        <f>SUM(B28:B29)</f>
        <v>170500000</v>
      </c>
      <c r="C27" s="2">
        <f>SUM(C28:C29)</f>
        <v>80404656.469999999</v>
      </c>
    </row>
    <row r="28" spans="1:3" s="3" customFormat="1" ht="12.75" x14ac:dyDescent="0.2">
      <c r="A28" s="4" t="s">
        <v>34</v>
      </c>
      <c r="B28" s="5">
        <v>152000000</v>
      </c>
      <c r="C28" s="2">
        <v>80404656.469999999</v>
      </c>
    </row>
    <row r="29" spans="1:3" s="3" customFormat="1" ht="12.75" x14ac:dyDescent="0.2">
      <c r="A29" s="4" t="s">
        <v>52</v>
      </c>
      <c r="B29" s="5">
        <v>18500000</v>
      </c>
      <c r="C29" s="2">
        <v>0</v>
      </c>
    </row>
    <row r="30" spans="1:3" s="3" customFormat="1" ht="12.75" x14ac:dyDescent="0.2">
      <c r="A30" s="4" t="s">
        <v>33</v>
      </c>
      <c r="B30" s="5">
        <v>457000000</v>
      </c>
      <c r="C30" s="2">
        <v>233483620.44</v>
      </c>
    </row>
    <row r="31" spans="1:3" s="3" customFormat="1" ht="12.75" x14ac:dyDescent="0.2">
      <c r="A31" s="4" t="s">
        <v>127</v>
      </c>
      <c r="B31" s="5">
        <v>3500000</v>
      </c>
      <c r="C31" s="2">
        <v>1758014.53</v>
      </c>
    </row>
    <row r="32" spans="1:3" s="3" customFormat="1" ht="12.75" x14ac:dyDescent="0.2">
      <c r="A32" s="4" t="s">
        <v>128</v>
      </c>
      <c r="B32" s="5">
        <v>2000000</v>
      </c>
      <c r="C32" s="2">
        <v>81615.66</v>
      </c>
    </row>
    <row r="33" spans="1:4" s="3" customFormat="1" ht="12.75" x14ac:dyDescent="0.2">
      <c r="A33" s="4" t="s">
        <v>129</v>
      </c>
      <c r="B33" s="5">
        <v>153000000</v>
      </c>
      <c r="C33" s="2">
        <v>129226957.16</v>
      </c>
    </row>
    <row r="34" spans="1:4" s="3" customFormat="1" ht="12.75" x14ac:dyDescent="0.2">
      <c r="A34" s="4" t="s">
        <v>130</v>
      </c>
      <c r="B34" s="5"/>
      <c r="C34" s="2"/>
    </row>
    <row r="35" spans="1:4" s="3" customFormat="1" ht="12.75" x14ac:dyDescent="0.2">
      <c r="A35" s="4" t="s">
        <v>131</v>
      </c>
      <c r="B35" s="5"/>
      <c r="C35" s="17"/>
    </row>
    <row r="36" spans="1:4" s="3" customFormat="1" ht="12.75" x14ac:dyDescent="0.2">
      <c r="A36" s="57" t="s">
        <v>31</v>
      </c>
      <c r="B36" s="9">
        <f>B21+B26</f>
        <v>1532494000</v>
      </c>
      <c r="C36" s="10">
        <f>C21+C26</f>
        <v>840553801.51999998</v>
      </c>
    </row>
    <row r="37" spans="1:4" s="3" customFormat="1" ht="12.75" x14ac:dyDescent="0.2">
      <c r="A37" s="11"/>
      <c r="B37" s="18"/>
      <c r="C37" s="18"/>
    </row>
    <row r="38" spans="1:4" s="3" customFormat="1" ht="12.75" x14ac:dyDescent="0.2">
      <c r="A38" s="57" t="s">
        <v>132</v>
      </c>
      <c r="B38" s="9">
        <v>153500000</v>
      </c>
      <c r="C38" s="10">
        <v>88990972.519999996</v>
      </c>
      <c r="D38" s="40"/>
    </row>
    <row r="39" spans="1:4" s="3" customFormat="1" ht="12.75" x14ac:dyDescent="0.2">
      <c r="A39" s="11"/>
      <c r="B39" s="18"/>
      <c r="C39" s="18"/>
    </row>
    <row r="40" spans="1:4" s="3" customFormat="1" ht="25.5" x14ac:dyDescent="0.2">
      <c r="A40" s="57" t="s">
        <v>53</v>
      </c>
      <c r="B40" s="9">
        <f>(B36*0.25)-B38</f>
        <v>229623500</v>
      </c>
      <c r="C40" s="10">
        <f>(C36*0.25)-C38</f>
        <v>121147477.86</v>
      </c>
    </row>
    <row r="41" spans="1:4" s="3" customFormat="1" ht="12.75" x14ac:dyDescent="0.2">
      <c r="A41" s="11"/>
      <c r="B41" s="12"/>
      <c r="C41" s="12"/>
    </row>
    <row r="42" spans="1:4" s="3" customFormat="1" ht="12.75" x14ac:dyDescent="0.2">
      <c r="A42" s="169" t="s">
        <v>16</v>
      </c>
      <c r="B42" s="170"/>
      <c r="C42" s="171"/>
    </row>
    <row r="43" spans="1:4" s="3" customFormat="1" ht="12.75" x14ac:dyDescent="0.2">
      <c r="A43" s="146"/>
      <c r="B43" s="149" t="s">
        <v>2</v>
      </c>
      <c r="C43" s="150" t="s">
        <v>3</v>
      </c>
    </row>
    <row r="44" spans="1:4" s="3" customFormat="1" ht="12.75" x14ac:dyDescent="0.2">
      <c r="A44" s="147" t="s">
        <v>54</v>
      </c>
      <c r="B44" s="151" t="s">
        <v>4</v>
      </c>
      <c r="C44" s="147" t="s">
        <v>51</v>
      </c>
    </row>
    <row r="45" spans="1:4" s="3" customFormat="1" ht="12.75" x14ac:dyDescent="0.2">
      <c r="A45" s="148"/>
      <c r="B45" s="152" t="s">
        <v>5</v>
      </c>
      <c r="C45" s="152" t="s">
        <v>6</v>
      </c>
    </row>
    <row r="46" spans="1:4" s="3" customFormat="1" ht="12.75" x14ac:dyDescent="0.2">
      <c r="A46" s="58" t="s">
        <v>55</v>
      </c>
      <c r="B46" s="129">
        <f>B47+B51+B55+B59</f>
        <v>230424291.19</v>
      </c>
      <c r="C46" s="129">
        <f>C47+C51+C55+C59</f>
        <v>116296619.50999999</v>
      </c>
    </row>
    <row r="47" spans="1:4" s="3" customFormat="1" ht="12.75" x14ac:dyDescent="0.2">
      <c r="A47" s="58" t="s">
        <v>56</v>
      </c>
      <c r="B47" s="129">
        <f>SUM(B48:B50)</f>
        <v>230216000</v>
      </c>
      <c r="C47" s="130">
        <f>SUM(C48:C50)</f>
        <v>116089328.31999999</v>
      </c>
    </row>
    <row r="48" spans="1:4" s="3" customFormat="1" ht="12.75" x14ac:dyDescent="0.2">
      <c r="A48" s="58" t="s">
        <v>57</v>
      </c>
      <c r="B48" s="129">
        <v>229088000</v>
      </c>
      <c r="C48" s="130">
        <v>115471317.16</v>
      </c>
    </row>
    <row r="49" spans="1:3" s="3" customFormat="1" ht="12.75" x14ac:dyDescent="0.2">
      <c r="A49" s="58" t="s">
        <v>58</v>
      </c>
      <c r="B49" s="129">
        <v>1128000</v>
      </c>
      <c r="C49" s="130">
        <v>618011.16</v>
      </c>
    </row>
    <row r="50" spans="1:3" s="3" customFormat="1" ht="12.75" x14ac:dyDescent="0.2">
      <c r="A50" s="58" t="s">
        <v>134</v>
      </c>
      <c r="B50" s="129"/>
      <c r="C50" s="130"/>
    </row>
    <row r="51" spans="1:3" s="3" customFormat="1" ht="12.75" x14ac:dyDescent="0.2">
      <c r="A51" s="58" t="s">
        <v>59</v>
      </c>
      <c r="B51" s="129">
        <f>SUM(B52:B54)</f>
        <v>207291.19</v>
      </c>
      <c r="C51" s="130">
        <f>SUM(C52:C54)</f>
        <v>207291.19</v>
      </c>
    </row>
    <row r="52" spans="1:3" s="3" customFormat="1" ht="12.75" x14ac:dyDescent="0.2">
      <c r="A52" s="58" t="s">
        <v>60</v>
      </c>
      <c r="B52" s="129">
        <v>207291.19</v>
      </c>
      <c r="C52" s="130">
        <v>207291.19</v>
      </c>
    </row>
    <row r="53" spans="1:3" s="3" customFormat="1" ht="12.75" x14ac:dyDescent="0.2">
      <c r="A53" s="58" t="s">
        <v>61</v>
      </c>
      <c r="B53" s="129"/>
      <c r="C53" s="130"/>
    </row>
    <row r="54" spans="1:3" s="3" customFormat="1" ht="12.75" x14ac:dyDescent="0.2">
      <c r="A54" s="58" t="s">
        <v>135</v>
      </c>
      <c r="B54" s="129"/>
      <c r="C54" s="130"/>
    </row>
    <row r="55" spans="1:3" s="3" customFormat="1" ht="12.75" x14ac:dyDescent="0.2">
      <c r="A55" s="58" t="s">
        <v>62</v>
      </c>
      <c r="B55" s="129">
        <f>SUM(B56:B58)</f>
        <v>0</v>
      </c>
      <c r="C55" s="130">
        <f>SUM(C56:C58)</f>
        <v>0</v>
      </c>
    </row>
    <row r="56" spans="1:3" s="3" customFormat="1" ht="12.75" x14ac:dyDescent="0.2">
      <c r="A56" s="58" t="s">
        <v>63</v>
      </c>
      <c r="B56" s="129"/>
      <c r="C56" s="130"/>
    </row>
    <row r="57" spans="1:3" s="3" customFormat="1" ht="12.75" x14ac:dyDescent="0.2">
      <c r="A57" s="58" t="s">
        <v>64</v>
      </c>
      <c r="B57" s="129"/>
      <c r="C57" s="130"/>
    </row>
    <row r="58" spans="1:3" s="3" customFormat="1" ht="12.75" x14ac:dyDescent="0.2">
      <c r="A58" s="58" t="s">
        <v>136</v>
      </c>
      <c r="B58" s="129"/>
      <c r="C58" s="130"/>
    </row>
    <row r="59" spans="1:3" s="3" customFormat="1" ht="12.75" x14ac:dyDescent="0.2">
      <c r="A59" s="58" t="s">
        <v>240</v>
      </c>
      <c r="B59" s="129">
        <f>SUM(B60:B62)</f>
        <v>1000</v>
      </c>
      <c r="C59" s="130">
        <f>SUM(C60:C62)</f>
        <v>0</v>
      </c>
    </row>
    <row r="60" spans="1:3" s="3" customFormat="1" ht="12.75" x14ac:dyDescent="0.2">
      <c r="A60" s="58" t="s">
        <v>237</v>
      </c>
      <c r="B60" s="129">
        <v>1000</v>
      </c>
      <c r="C60" s="130">
        <v>0</v>
      </c>
    </row>
    <row r="61" spans="1:3" s="3" customFormat="1" ht="12.75" x14ac:dyDescent="0.2">
      <c r="A61" s="58" t="s">
        <v>238</v>
      </c>
      <c r="B61" s="129"/>
      <c r="C61" s="130"/>
    </row>
    <row r="62" spans="1:3" s="3" customFormat="1" ht="12.75" x14ac:dyDescent="0.2">
      <c r="A62" s="58" t="s">
        <v>239</v>
      </c>
      <c r="B62" s="129"/>
      <c r="C62" s="130"/>
    </row>
    <row r="63" spans="1:3" s="3" customFormat="1" ht="15.75" x14ac:dyDescent="0.2">
      <c r="A63" s="59" t="s">
        <v>65</v>
      </c>
      <c r="B63" s="131">
        <f>B48-B38</f>
        <v>75588000</v>
      </c>
      <c r="C63" s="132">
        <f>C48-C38</f>
        <v>26480344.640000001</v>
      </c>
    </row>
    <row r="64" spans="1:3" s="3" customFormat="1" ht="12.75" x14ac:dyDescent="0.2">
      <c r="A64" s="60"/>
      <c r="B64" s="61"/>
      <c r="C64" s="62"/>
    </row>
    <row r="65" spans="1:9" s="3" customFormat="1" ht="12.75" x14ac:dyDescent="0.2">
      <c r="A65" s="146"/>
      <c r="B65" s="150"/>
    </row>
    <row r="66" spans="1:9" s="3" customFormat="1" ht="12.75" x14ac:dyDescent="0.2">
      <c r="A66" s="147" t="s">
        <v>126</v>
      </c>
      <c r="B66" s="147" t="s">
        <v>19</v>
      </c>
    </row>
    <row r="67" spans="1:9" s="3" customFormat="1" ht="12.75" x14ac:dyDescent="0.2">
      <c r="A67" s="148"/>
      <c r="B67" s="152"/>
    </row>
    <row r="68" spans="1:9" s="3" customFormat="1" ht="12.75" x14ac:dyDescent="0.2">
      <c r="A68" s="63" t="s">
        <v>66</v>
      </c>
      <c r="B68" s="130">
        <f>SUM(B69:B70)</f>
        <v>0</v>
      </c>
    </row>
    <row r="69" spans="1:9" s="3" customFormat="1" ht="12.75" x14ac:dyDescent="0.2">
      <c r="A69" s="64" t="s">
        <v>67</v>
      </c>
      <c r="B69" s="130">
        <v>0</v>
      </c>
    </row>
    <row r="70" spans="1:9" s="3" customFormat="1" ht="12.75" x14ac:dyDescent="0.2">
      <c r="A70" s="65" t="s">
        <v>68</v>
      </c>
      <c r="B70" s="132"/>
    </row>
    <row r="71" spans="1:9" s="3" customFormat="1" ht="12.75" x14ac:dyDescent="0.2">
      <c r="A71" s="143"/>
      <c r="B71" s="131"/>
    </row>
    <row r="72" spans="1:9" s="3" customFormat="1" ht="12.75" x14ac:dyDescent="0.2">
      <c r="A72" s="144" t="s">
        <v>260</v>
      </c>
      <c r="B72" s="145">
        <f>C46+B68</f>
        <v>116296619.50999999</v>
      </c>
    </row>
    <row r="73" spans="1:9" s="3" customFormat="1" ht="12.75" x14ac:dyDescent="0.2">
      <c r="A73" s="66"/>
      <c r="B73" s="61"/>
    </row>
    <row r="74" spans="1:9" s="3" customFormat="1" ht="12.75" x14ac:dyDescent="0.2">
      <c r="A74" s="172" t="s">
        <v>17</v>
      </c>
      <c r="B74" s="150" t="s">
        <v>8</v>
      </c>
      <c r="C74" s="150" t="s">
        <v>9</v>
      </c>
      <c r="D74" s="150" t="s">
        <v>9</v>
      </c>
      <c r="E74" s="150" t="s">
        <v>9</v>
      </c>
      <c r="F74" s="150" t="s">
        <v>69</v>
      </c>
      <c r="G74" s="50"/>
      <c r="H74" s="51"/>
      <c r="I74" s="52"/>
    </row>
    <row r="75" spans="1:9" s="3" customFormat="1" ht="12.75" x14ac:dyDescent="0.2">
      <c r="A75" s="162"/>
      <c r="B75" s="147" t="s">
        <v>4</v>
      </c>
      <c r="C75" s="147" t="s">
        <v>30</v>
      </c>
      <c r="D75" s="147" t="s">
        <v>70</v>
      </c>
      <c r="E75" s="147" t="s">
        <v>71</v>
      </c>
      <c r="F75" s="147" t="s">
        <v>72</v>
      </c>
      <c r="G75" s="52"/>
      <c r="H75" s="52"/>
    </row>
    <row r="76" spans="1:9" s="3" customFormat="1" ht="12.75" x14ac:dyDescent="0.2">
      <c r="A76" s="163"/>
      <c r="B76" s="152" t="s">
        <v>7</v>
      </c>
      <c r="C76" s="152" t="s">
        <v>10</v>
      </c>
      <c r="D76" s="152" t="s">
        <v>11</v>
      </c>
      <c r="E76" s="152" t="s">
        <v>21</v>
      </c>
      <c r="F76" s="152" t="s">
        <v>12</v>
      </c>
      <c r="G76" s="52"/>
      <c r="H76" s="52"/>
      <c r="I76" s="52"/>
    </row>
    <row r="77" spans="1:9" s="3" customFormat="1" ht="12.75" x14ac:dyDescent="0.2">
      <c r="A77" s="111" t="s">
        <v>147</v>
      </c>
      <c r="B77" s="41">
        <f>B78+B84</f>
        <v>230424291.19</v>
      </c>
      <c r="C77" s="41">
        <f>C78+C84</f>
        <v>117289735.10000001</v>
      </c>
      <c r="D77" s="41">
        <f>D78+D84</f>
        <v>110497825.71000001</v>
      </c>
      <c r="E77" s="41">
        <f>E78+E84</f>
        <v>95448911.859999985</v>
      </c>
      <c r="F77" s="41">
        <f>C77-D77</f>
        <v>6791909.3900000006</v>
      </c>
    </row>
    <row r="78" spans="1:9" s="3" customFormat="1" ht="12.75" x14ac:dyDescent="0.2">
      <c r="A78" s="58" t="s">
        <v>148</v>
      </c>
      <c r="B78" s="67">
        <f>SUM(B79:B83)</f>
        <v>207282291.19</v>
      </c>
      <c r="C78" s="67">
        <f>SUM(C79:C83)</f>
        <v>101809370.21000001</v>
      </c>
      <c r="D78" s="67">
        <f>SUM(D79:D83)</f>
        <v>101809370.21000001</v>
      </c>
      <c r="E78" s="67">
        <f>SUM(E79:E83)</f>
        <v>86791551.889999986</v>
      </c>
      <c r="F78" s="67">
        <f>C78-D78</f>
        <v>0</v>
      </c>
    </row>
    <row r="79" spans="1:9" s="3" customFormat="1" ht="12.75" x14ac:dyDescent="0.2">
      <c r="A79" s="58" t="s">
        <v>149</v>
      </c>
      <c r="B79" s="67">
        <v>69585000</v>
      </c>
      <c r="C79" s="24">
        <v>37936563.25</v>
      </c>
      <c r="D79" s="24">
        <v>37936563.25</v>
      </c>
      <c r="E79" s="24">
        <v>26034773.140000001</v>
      </c>
      <c r="F79" s="67"/>
    </row>
    <row r="80" spans="1:9" s="3" customFormat="1" ht="12.75" x14ac:dyDescent="0.2">
      <c r="A80" s="58" t="s">
        <v>150</v>
      </c>
      <c r="B80" s="67">
        <v>137697291.19</v>
      </c>
      <c r="C80" s="24">
        <v>63872806.960000001</v>
      </c>
      <c r="D80" s="24">
        <v>63872806.960000001</v>
      </c>
      <c r="E80" s="24">
        <v>60756778.749999993</v>
      </c>
      <c r="F80" s="67"/>
    </row>
    <row r="81" spans="1:7" s="3" customFormat="1" ht="12.75" x14ac:dyDescent="0.2">
      <c r="A81" s="108" t="s">
        <v>137</v>
      </c>
      <c r="B81" s="67"/>
      <c r="C81" s="24"/>
      <c r="D81" s="24"/>
      <c r="E81" s="24"/>
      <c r="F81" s="67"/>
    </row>
    <row r="82" spans="1:7" s="3" customFormat="1" ht="12.75" x14ac:dyDescent="0.2">
      <c r="A82" s="108" t="s">
        <v>138</v>
      </c>
      <c r="B82" s="67"/>
      <c r="C82" s="24"/>
      <c r="D82" s="24"/>
      <c r="E82" s="24"/>
      <c r="F82" s="67"/>
    </row>
    <row r="83" spans="1:7" s="3" customFormat="1" ht="12.75" x14ac:dyDescent="0.2">
      <c r="A83" s="108" t="s">
        <v>139</v>
      </c>
      <c r="B83" s="67"/>
      <c r="C83" s="24"/>
      <c r="D83" s="24"/>
      <c r="E83" s="24"/>
      <c r="F83" s="67"/>
    </row>
    <row r="84" spans="1:7" s="3" customFormat="1" ht="12.75" x14ac:dyDescent="0.2">
      <c r="A84" s="77" t="s">
        <v>151</v>
      </c>
      <c r="B84" s="67">
        <f>SUM(B85:B91)</f>
        <v>23142000</v>
      </c>
      <c r="C84" s="67">
        <f>SUM(C85:C91)</f>
        <v>15480364.890000001</v>
      </c>
      <c r="D84" s="67">
        <f>SUM(D85:D91)</f>
        <v>8688455.5</v>
      </c>
      <c r="E84" s="67">
        <f>SUM(E85:E91)</f>
        <v>8657359.9699999988</v>
      </c>
      <c r="F84" s="67">
        <f>C84-D84</f>
        <v>6791909.3900000006</v>
      </c>
    </row>
    <row r="85" spans="1:7" s="3" customFormat="1" ht="12.75" x14ac:dyDescent="0.2">
      <c r="A85" s="58" t="s">
        <v>140</v>
      </c>
      <c r="B85" s="67">
        <v>12407000</v>
      </c>
      <c r="C85" s="24">
        <v>9224807.3900000006</v>
      </c>
      <c r="D85" s="24">
        <v>2710977</v>
      </c>
      <c r="E85" s="24">
        <v>2710927.8</v>
      </c>
      <c r="F85" s="67"/>
    </row>
    <row r="86" spans="1:7" s="3" customFormat="1" ht="12.75" x14ac:dyDescent="0.2">
      <c r="A86" s="77" t="s">
        <v>141</v>
      </c>
      <c r="B86" s="67">
        <v>10735000</v>
      </c>
      <c r="C86" s="24">
        <v>6255557.5</v>
      </c>
      <c r="D86" s="24">
        <v>5977478.5</v>
      </c>
      <c r="E86" s="24">
        <v>5946432.1699999999</v>
      </c>
      <c r="F86" s="67"/>
    </row>
    <row r="87" spans="1:7" s="3" customFormat="1" ht="12.75" x14ac:dyDescent="0.2">
      <c r="A87" s="108" t="s">
        <v>142</v>
      </c>
      <c r="B87" s="67"/>
      <c r="C87" s="24"/>
      <c r="D87" s="24"/>
      <c r="E87" s="24"/>
      <c r="F87" s="67"/>
    </row>
    <row r="88" spans="1:7" s="3" customFormat="1" ht="12.75" x14ac:dyDescent="0.2">
      <c r="A88" s="108" t="s">
        <v>143</v>
      </c>
      <c r="B88" s="67"/>
      <c r="C88" s="24"/>
      <c r="D88" s="24"/>
      <c r="E88" s="24"/>
      <c r="F88" s="67"/>
    </row>
    <row r="89" spans="1:7" s="3" customFormat="1" ht="12.75" x14ac:dyDescent="0.2">
      <c r="A89" s="108" t="s">
        <v>144</v>
      </c>
      <c r="B89" s="67"/>
      <c r="C89" s="24"/>
      <c r="D89" s="24"/>
      <c r="E89" s="24"/>
      <c r="F89" s="67"/>
    </row>
    <row r="90" spans="1:7" s="3" customFormat="1" ht="12.75" x14ac:dyDescent="0.2">
      <c r="A90" s="84" t="s">
        <v>145</v>
      </c>
      <c r="B90" s="67"/>
      <c r="C90" s="24"/>
      <c r="D90" s="24"/>
      <c r="E90" s="24"/>
      <c r="F90" s="67"/>
    </row>
    <row r="91" spans="1:7" s="3" customFormat="1" ht="12.75" x14ac:dyDescent="0.2">
      <c r="A91" s="110" t="s">
        <v>146</v>
      </c>
      <c r="B91" s="32"/>
      <c r="C91" s="71"/>
      <c r="D91" s="71"/>
      <c r="E91" s="71"/>
      <c r="F91" s="32"/>
    </row>
    <row r="92" spans="1:7" s="3" customFormat="1" ht="12.75" x14ac:dyDescent="0.2">
      <c r="A92" s="66"/>
      <c r="B92" s="112"/>
    </row>
    <row r="93" spans="1:7" s="3" customFormat="1" ht="12.75" x14ac:dyDescent="0.2">
      <c r="A93" s="172" t="s">
        <v>73</v>
      </c>
      <c r="B93" s="150" t="s">
        <v>9</v>
      </c>
      <c r="C93" s="150" t="s">
        <v>9</v>
      </c>
      <c r="D93" s="150" t="s">
        <v>9</v>
      </c>
      <c r="E93" s="150" t="s">
        <v>74</v>
      </c>
      <c r="F93" s="150" t="s">
        <v>75</v>
      </c>
      <c r="G93" s="158" t="s">
        <v>241</v>
      </c>
    </row>
    <row r="94" spans="1:7" s="3" customFormat="1" ht="12.75" x14ac:dyDescent="0.2">
      <c r="A94" s="162"/>
      <c r="B94" s="147" t="s">
        <v>30</v>
      </c>
      <c r="C94" s="147" t="s">
        <v>70</v>
      </c>
      <c r="D94" s="147" t="s">
        <v>71</v>
      </c>
      <c r="E94" s="147" t="s">
        <v>76</v>
      </c>
      <c r="F94" s="147" t="s">
        <v>77</v>
      </c>
      <c r="G94" s="159"/>
    </row>
    <row r="95" spans="1:7" s="3" customFormat="1" ht="12.75" x14ac:dyDescent="0.2">
      <c r="A95" s="162"/>
      <c r="B95" s="147"/>
      <c r="C95" s="147"/>
      <c r="D95" s="147"/>
      <c r="E95" s="147" t="s">
        <v>78</v>
      </c>
      <c r="F95" s="147" t="s">
        <v>79</v>
      </c>
      <c r="G95" s="159"/>
    </row>
    <row r="96" spans="1:7" s="3" customFormat="1" ht="12.75" x14ac:dyDescent="0.2">
      <c r="A96" s="163"/>
      <c r="B96" s="152" t="s">
        <v>10</v>
      </c>
      <c r="C96" s="152" t="s">
        <v>11</v>
      </c>
      <c r="D96" s="152" t="s">
        <v>21</v>
      </c>
      <c r="E96" s="152" t="s">
        <v>12</v>
      </c>
      <c r="F96" s="147" t="s">
        <v>13</v>
      </c>
      <c r="G96" s="152" t="s">
        <v>27</v>
      </c>
    </row>
    <row r="97" spans="1:7" s="3" customFormat="1" ht="12.75" x14ac:dyDescent="0.2">
      <c r="A97" s="113" t="s">
        <v>152</v>
      </c>
      <c r="B97" s="41">
        <f>SUM(B98:B101)</f>
        <v>117289735.09999999</v>
      </c>
      <c r="C97" s="41">
        <f>SUM(C98:C101)</f>
        <v>110497825.70999999</v>
      </c>
      <c r="D97" s="41">
        <f>SUM(D98:D101)</f>
        <v>95448911.859999999</v>
      </c>
      <c r="E97" s="105">
        <f>B97-C97</f>
        <v>6791909.3900000006</v>
      </c>
      <c r="F97" s="41">
        <f>SUM(F98:F101)</f>
        <v>0</v>
      </c>
      <c r="G97" s="21">
        <f>SUM(F98:F101)</f>
        <v>0</v>
      </c>
    </row>
    <row r="98" spans="1:7" s="3" customFormat="1" ht="12.75" x14ac:dyDescent="0.2">
      <c r="A98" s="114" t="s">
        <v>153</v>
      </c>
      <c r="B98" s="67">
        <v>117082443.91</v>
      </c>
      <c r="C98" s="24">
        <v>110290534.52</v>
      </c>
      <c r="D98" s="69">
        <v>95448911.859999999</v>
      </c>
      <c r="E98" s="5"/>
      <c r="F98" s="2"/>
      <c r="G98" s="140">
        <f>IF(B98&gt;C47,B98-C47,0)</f>
        <v>993115.59000000358</v>
      </c>
    </row>
    <row r="99" spans="1:7" s="3" customFormat="1" ht="12.75" x14ac:dyDescent="0.2">
      <c r="A99" s="114" t="s">
        <v>154</v>
      </c>
      <c r="B99" s="67">
        <v>207291.19</v>
      </c>
      <c r="C99" s="24">
        <v>207291.19</v>
      </c>
      <c r="D99" s="69"/>
      <c r="E99" s="5"/>
      <c r="F99" s="2"/>
      <c r="G99" s="140">
        <f>IF(B99&gt;C51,B99-C51,0)</f>
        <v>0</v>
      </c>
    </row>
    <row r="100" spans="1:7" s="3" customFormat="1" ht="12.75" x14ac:dyDescent="0.2">
      <c r="A100" s="114" t="s">
        <v>155</v>
      </c>
      <c r="B100" s="67"/>
      <c r="C100" s="24"/>
      <c r="D100" s="69"/>
      <c r="E100" s="5"/>
      <c r="F100" s="2">
        <v>0</v>
      </c>
      <c r="G100" s="140">
        <f>IF(B100&gt;C55,B100-C55,0)</f>
        <v>0</v>
      </c>
    </row>
    <row r="101" spans="1:7" s="3" customFormat="1" ht="12.75" x14ac:dyDescent="0.2">
      <c r="A101" s="114" t="s">
        <v>156</v>
      </c>
      <c r="B101" s="67">
        <v>0</v>
      </c>
      <c r="C101" s="24">
        <v>0</v>
      </c>
      <c r="D101" s="69">
        <v>0</v>
      </c>
      <c r="E101" s="5"/>
      <c r="F101" s="2">
        <v>0</v>
      </c>
      <c r="G101" s="141">
        <f>IF(B101&gt;C59,B101-C59,0)</f>
        <v>0</v>
      </c>
    </row>
    <row r="102" spans="1:7" s="3" customFormat="1" ht="12.75" x14ac:dyDescent="0.2">
      <c r="A102" s="108" t="s">
        <v>157</v>
      </c>
      <c r="B102" s="67">
        <f>C78</f>
        <v>101809370.21000001</v>
      </c>
      <c r="C102" s="67">
        <f>D78</f>
        <v>101809370.21000001</v>
      </c>
      <c r="D102" s="67">
        <f>E78</f>
        <v>86791551.889999986</v>
      </c>
      <c r="E102" s="67">
        <f>F78</f>
        <v>0</v>
      </c>
      <c r="F102" s="2">
        <f>ROUND(IF(F98*0.7&gt;E102,E102,F98*0.7),2)</f>
        <v>0</v>
      </c>
    </row>
    <row r="103" spans="1:7" s="3" customFormat="1" ht="12.75" customHeight="1" x14ac:dyDescent="0.2">
      <c r="A103" s="108" t="s">
        <v>258</v>
      </c>
      <c r="B103" s="67"/>
      <c r="C103" s="24"/>
      <c r="D103" s="25"/>
      <c r="E103" s="5"/>
      <c r="F103" s="2"/>
    </row>
    <row r="104" spans="1:7" s="3" customFormat="1" ht="12.75" customHeight="1" x14ac:dyDescent="0.2">
      <c r="A104" s="108" t="s">
        <v>259</v>
      </c>
      <c r="B104" s="32"/>
      <c r="C104" s="24"/>
      <c r="D104" s="25"/>
      <c r="E104" s="26"/>
      <c r="F104" s="17"/>
    </row>
    <row r="105" spans="1:7" s="3" customFormat="1" ht="12.75" x14ac:dyDescent="0.2">
      <c r="A105" s="11"/>
      <c r="B105" s="11"/>
      <c r="C105" s="30"/>
      <c r="D105" s="30"/>
      <c r="E105" s="30"/>
    </row>
    <row r="106" spans="1:7" s="3" customFormat="1" ht="12.75" customHeight="1" x14ac:dyDescent="0.2">
      <c r="A106" s="172" t="s">
        <v>80</v>
      </c>
      <c r="B106" s="150"/>
      <c r="C106" s="150"/>
      <c r="D106" s="150" t="s">
        <v>81</v>
      </c>
      <c r="E106" s="150"/>
    </row>
    <row r="107" spans="1:7" s="3" customFormat="1" ht="12.75" x14ac:dyDescent="0.2">
      <c r="A107" s="162"/>
      <c r="B107" s="147" t="s">
        <v>82</v>
      </c>
      <c r="C107" s="147" t="s">
        <v>83</v>
      </c>
      <c r="D107" s="147" t="s">
        <v>84</v>
      </c>
      <c r="E107" s="147" t="s">
        <v>85</v>
      </c>
    </row>
    <row r="108" spans="1:7" s="3" customFormat="1" ht="12.75" x14ac:dyDescent="0.2">
      <c r="A108" s="163"/>
      <c r="B108" s="152" t="s">
        <v>25</v>
      </c>
      <c r="C108" s="147" t="s">
        <v>26</v>
      </c>
      <c r="D108" s="147" t="s">
        <v>86</v>
      </c>
      <c r="E108" s="152" t="s">
        <v>28</v>
      </c>
    </row>
    <row r="109" spans="1:7" s="3" customFormat="1" ht="12.75" x14ac:dyDescent="0.2">
      <c r="A109" s="119" t="s">
        <v>158</v>
      </c>
      <c r="B109" s="22">
        <f>ROUND((C46-C59)*0.7,2)</f>
        <v>81407633.659999996</v>
      </c>
      <c r="C109" s="105">
        <f>C102+E102</f>
        <v>101809370.21000001</v>
      </c>
      <c r="D109" s="41">
        <f>C102+E102-F102</f>
        <v>101809370.21000001</v>
      </c>
      <c r="E109" s="142">
        <f>IF((C46-C59)&gt;0,D109/(C46-C59)*100,0)</f>
        <v>87.542845732713431</v>
      </c>
    </row>
    <row r="110" spans="1:7" s="3" customFormat="1" ht="12.75" x14ac:dyDescent="0.2">
      <c r="A110" s="121" t="s">
        <v>159</v>
      </c>
      <c r="B110" s="69">
        <f>ROUND(C55*0.5,2)</f>
        <v>0</v>
      </c>
      <c r="C110" s="106">
        <f>C103+E103</f>
        <v>0</v>
      </c>
      <c r="D110" s="67">
        <f>C103+E103-F103</f>
        <v>0</v>
      </c>
      <c r="E110" s="140">
        <f>IF(C55&gt;0,D110/C55*100,0)</f>
        <v>0</v>
      </c>
    </row>
    <row r="111" spans="1:7" s="3" customFormat="1" ht="12.75" customHeight="1" x14ac:dyDescent="0.2">
      <c r="A111" s="122" t="s">
        <v>160</v>
      </c>
      <c r="B111" s="72">
        <f>ROUND(C55*0.15,2)</f>
        <v>0</v>
      </c>
      <c r="C111" s="107">
        <f>C104+E104</f>
        <v>0</v>
      </c>
      <c r="D111" s="32">
        <f>C104+E104-F104</f>
        <v>0</v>
      </c>
      <c r="E111" s="141">
        <f>IF(C55&gt;0,D111/C55*100,0)</f>
        <v>0</v>
      </c>
    </row>
    <row r="112" spans="1:7" s="3" customFormat="1" ht="12.75" x14ac:dyDescent="0.2">
      <c r="A112" s="73"/>
      <c r="B112" s="74"/>
      <c r="C112" s="72"/>
      <c r="D112" s="25"/>
      <c r="E112" s="8"/>
    </row>
    <row r="113" spans="1:9" s="3" customFormat="1" ht="12.75" x14ac:dyDescent="0.2">
      <c r="A113" s="172" t="s">
        <v>87</v>
      </c>
      <c r="B113" s="150" t="s">
        <v>88</v>
      </c>
      <c r="C113" s="150" t="s">
        <v>89</v>
      </c>
      <c r="D113" s="150" t="s">
        <v>242</v>
      </c>
      <c r="E113" s="150" t="s">
        <v>244</v>
      </c>
      <c r="F113" s="150"/>
    </row>
    <row r="114" spans="1:9" s="3" customFormat="1" ht="12.75" x14ac:dyDescent="0.2">
      <c r="A114" s="162"/>
      <c r="B114" s="147" t="s">
        <v>90</v>
      </c>
      <c r="C114" s="147" t="s">
        <v>91</v>
      </c>
      <c r="D114" s="147" t="s">
        <v>103</v>
      </c>
      <c r="E114" s="147" t="s">
        <v>243</v>
      </c>
      <c r="F114" s="147" t="s">
        <v>93</v>
      </c>
    </row>
    <row r="115" spans="1:9" s="3" customFormat="1" ht="12.75" x14ac:dyDescent="0.2">
      <c r="A115" s="162"/>
      <c r="B115" s="147"/>
      <c r="C115" s="147"/>
      <c r="D115" s="147" t="s">
        <v>92</v>
      </c>
      <c r="E115" s="147" t="s">
        <v>90</v>
      </c>
      <c r="F115" s="147"/>
    </row>
    <row r="116" spans="1:9" s="3" customFormat="1" ht="12.75" x14ac:dyDescent="0.2">
      <c r="A116" s="163"/>
      <c r="B116" s="152" t="s">
        <v>44</v>
      </c>
      <c r="C116" s="152" t="s">
        <v>94</v>
      </c>
      <c r="D116" s="152" t="s">
        <v>45</v>
      </c>
      <c r="E116" s="152" t="s">
        <v>105</v>
      </c>
      <c r="F116" s="152" t="s">
        <v>106</v>
      </c>
    </row>
    <row r="117" spans="1:9" s="3" customFormat="1" ht="12.75" x14ac:dyDescent="0.2">
      <c r="A117" s="120" t="s">
        <v>161</v>
      </c>
      <c r="B117" s="28">
        <f>ROUND(C46*0.1,2)</f>
        <v>11629661.949999999</v>
      </c>
      <c r="C117" s="28">
        <f>C46-C97-G97</f>
        <v>5798793.799999997</v>
      </c>
      <c r="D117" s="74">
        <f>IF(C117+F97-G97&gt;0,C117+F97-G97,0)</f>
        <v>5798793.799999997</v>
      </c>
      <c r="E117" s="10">
        <f>IF(D117-B117&gt;0,D117-B117,0)</f>
        <v>0</v>
      </c>
      <c r="F117" s="10">
        <f>IF(C46&gt;0,D117/C46*100,0)</f>
        <v>4.9862101103475123</v>
      </c>
    </row>
    <row r="118" spans="1:9" s="3" customFormat="1" ht="12.75" x14ac:dyDescent="0.2">
      <c r="A118" s="75"/>
      <c r="B118" s="22"/>
      <c r="C118" s="74"/>
      <c r="D118" s="69"/>
      <c r="E118" s="8"/>
    </row>
    <row r="119" spans="1:9" s="3" customFormat="1" ht="12.75" x14ac:dyDescent="0.2">
      <c r="A119" s="172" t="s">
        <v>95</v>
      </c>
      <c r="B119" s="150" t="s">
        <v>96</v>
      </c>
      <c r="C119" s="150" t="s">
        <v>89</v>
      </c>
      <c r="D119" s="150" t="s">
        <v>249</v>
      </c>
      <c r="E119" s="150" t="s">
        <v>249</v>
      </c>
      <c r="F119" s="150" t="s">
        <v>252</v>
      </c>
      <c r="G119" s="150" t="s">
        <v>83</v>
      </c>
    </row>
    <row r="120" spans="1:9" s="3" customFormat="1" ht="12.75" x14ac:dyDescent="0.2">
      <c r="A120" s="162"/>
      <c r="B120" s="147" t="s">
        <v>97</v>
      </c>
      <c r="C120" s="147" t="s">
        <v>91</v>
      </c>
      <c r="D120" s="147" t="s">
        <v>248</v>
      </c>
      <c r="E120" s="147" t="s">
        <v>248</v>
      </c>
      <c r="F120" s="147" t="s">
        <v>251</v>
      </c>
      <c r="G120" s="147" t="s">
        <v>254</v>
      </c>
    </row>
    <row r="121" spans="1:9" s="3" customFormat="1" ht="12.75" x14ac:dyDescent="0.2">
      <c r="A121" s="162"/>
      <c r="B121" s="147" t="s">
        <v>101</v>
      </c>
      <c r="C121" s="147" t="s">
        <v>102</v>
      </c>
      <c r="D121" s="147" t="s">
        <v>98</v>
      </c>
      <c r="E121" s="147" t="s">
        <v>100</v>
      </c>
      <c r="F121" s="147" t="s">
        <v>250</v>
      </c>
      <c r="G121" s="147" t="s">
        <v>255</v>
      </c>
    </row>
    <row r="122" spans="1:9" s="3" customFormat="1" ht="12.75" x14ac:dyDescent="0.2">
      <c r="A122" s="162"/>
      <c r="B122" s="147" t="s">
        <v>104</v>
      </c>
      <c r="C122" s="147" t="s">
        <v>18</v>
      </c>
      <c r="D122" s="147" t="s">
        <v>99</v>
      </c>
      <c r="E122" s="147" t="s">
        <v>99</v>
      </c>
      <c r="F122" s="147" t="s">
        <v>102</v>
      </c>
      <c r="G122" s="147" t="s">
        <v>256</v>
      </c>
    </row>
    <row r="123" spans="1:9" s="3" customFormat="1" ht="12.75" x14ac:dyDescent="0.2">
      <c r="A123" s="163"/>
      <c r="B123" s="152" t="s">
        <v>46</v>
      </c>
      <c r="C123" s="152" t="s">
        <v>47</v>
      </c>
      <c r="D123" s="152" t="s">
        <v>48</v>
      </c>
      <c r="E123" s="152" t="s">
        <v>247</v>
      </c>
      <c r="F123" s="152" t="s">
        <v>253</v>
      </c>
      <c r="G123" s="155" t="s">
        <v>49</v>
      </c>
    </row>
    <row r="124" spans="1:9" s="3" customFormat="1" ht="12.75" x14ac:dyDescent="0.2">
      <c r="A124" s="119" t="s">
        <v>162</v>
      </c>
      <c r="B124" s="41">
        <f t="shared" ref="B124:G124" si="0">SUM(B125:B126)</f>
        <v>22230026.559999999</v>
      </c>
      <c r="C124" s="41">
        <f t="shared" si="0"/>
        <v>0</v>
      </c>
      <c r="D124" s="41">
        <f t="shared" si="0"/>
        <v>0</v>
      </c>
      <c r="E124" s="41">
        <f t="shared" si="0"/>
        <v>0</v>
      </c>
      <c r="F124" s="41">
        <f t="shared" si="0"/>
        <v>0</v>
      </c>
      <c r="G124" s="41">
        <f t="shared" si="0"/>
        <v>0</v>
      </c>
      <c r="H124" s="47"/>
      <c r="I124" s="47"/>
    </row>
    <row r="125" spans="1:9" s="3" customFormat="1" ht="12.75" x14ac:dyDescent="0.2">
      <c r="A125" s="68" t="s">
        <v>163</v>
      </c>
      <c r="B125" s="67">
        <v>22058338.559999999</v>
      </c>
      <c r="C125" s="67"/>
      <c r="D125" s="67"/>
      <c r="E125" s="2">
        <f>H125+I125</f>
        <v>0</v>
      </c>
      <c r="F125" s="39">
        <f>C125-D125-E125</f>
        <v>0</v>
      </c>
      <c r="G125" s="39">
        <f>IF(B125&gt;0,IF(D125&gt;B125,B125,D125),IF(D125&gt;C125,C125,D125))</f>
        <v>0</v>
      </c>
      <c r="H125" s="47"/>
      <c r="I125" s="47"/>
    </row>
    <row r="126" spans="1:9" s="3" customFormat="1" ht="12.75" x14ac:dyDescent="0.2">
      <c r="A126" s="70" t="s">
        <v>164</v>
      </c>
      <c r="B126" s="32">
        <v>171688</v>
      </c>
      <c r="C126" s="32"/>
      <c r="D126" s="32"/>
      <c r="E126" s="17">
        <f>H126+I126</f>
        <v>0</v>
      </c>
      <c r="F126" s="76">
        <f>C126-D126-E126</f>
        <v>0</v>
      </c>
      <c r="G126" s="76">
        <f>IF(B126&gt;0,IF(D126&gt;B126,B126,D126),IF(D126&gt;C126,C126,D126))</f>
        <v>0</v>
      </c>
      <c r="H126" s="47"/>
      <c r="I126" s="47"/>
    </row>
    <row r="127" spans="1:9" s="3" customFormat="1" ht="12.75" x14ac:dyDescent="0.2">
      <c r="A127" s="73"/>
      <c r="B127" s="24"/>
      <c r="C127" s="69"/>
      <c r="D127" s="25"/>
      <c r="E127" s="8"/>
    </row>
    <row r="128" spans="1:9" s="3" customFormat="1" ht="12.75" customHeight="1" x14ac:dyDescent="0.2">
      <c r="A128" s="173" t="s">
        <v>178</v>
      </c>
      <c r="B128" s="150" t="s">
        <v>8</v>
      </c>
      <c r="C128" s="150" t="s">
        <v>9</v>
      </c>
      <c r="D128" s="150" t="s">
        <v>9</v>
      </c>
      <c r="E128" s="150" t="s">
        <v>9</v>
      </c>
      <c r="F128" s="150" t="s">
        <v>69</v>
      </c>
    </row>
    <row r="129" spans="1:6" s="3" customFormat="1" ht="12.75" x14ac:dyDescent="0.2">
      <c r="A129" s="174"/>
      <c r="B129" s="147" t="s">
        <v>4</v>
      </c>
      <c r="C129" s="147" t="s">
        <v>30</v>
      </c>
      <c r="D129" s="147" t="s">
        <v>70</v>
      </c>
      <c r="E129" s="147" t="s">
        <v>71</v>
      </c>
      <c r="F129" s="147" t="s">
        <v>72</v>
      </c>
    </row>
    <row r="130" spans="1:6" s="3" customFormat="1" ht="12.75" x14ac:dyDescent="0.2">
      <c r="A130" s="175"/>
      <c r="B130" s="152" t="s">
        <v>7</v>
      </c>
      <c r="C130" s="152" t="s">
        <v>10</v>
      </c>
      <c r="D130" s="152" t="s">
        <v>11</v>
      </c>
      <c r="E130" s="152" t="s">
        <v>21</v>
      </c>
      <c r="F130" s="152" t="s">
        <v>12</v>
      </c>
    </row>
    <row r="131" spans="1:6" s="3" customFormat="1" ht="12.75" x14ac:dyDescent="0.2">
      <c r="A131" s="115" t="s">
        <v>165</v>
      </c>
      <c r="B131" s="21">
        <f>SUM(B132:B138)</f>
        <v>363726000</v>
      </c>
      <c r="C131" s="21">
        <f>SUM(C132:C138)</f>
        <v>274185287.36000001</v>
      </c>
      <c r="D131" s="21">
        <f>SUM(D132:D138)</f>
        <v>156799234.01000002</v>
      </c>
      <c r="E131" s="21">
        <f>SUM(E132:E138)</f>
        <v>126798495.95999999</v>
      </c>
      <c r="F131" s="21">
        <f>SUM(F132:F138)</f>
        <v>0</v>
      </c>
    </row>
    <row r="132" spans="1:6" s="3" customFormat="1" ht="12.75" x14ac:dyDescent="0.2">
      <c r="A132" s="56" t="s">
        <v>166</v>
      </c>
      <c r="B132" s="24">
        <v>174276000</v>
      </c>
      <c r="C132" s="24">
        <v>126301982.98</v>
      </c>
      <c r="D132" s="24">
        <v>73543340.689999998</v>
      </c>
      <c r="E132" s="24">
        <v>66556944.310000002</v>
      </c>
      <c r="F132" s="67"/>
    </row>
    <row r="133" spans="1:6" s="3" customFormat="1" ht="12.75" x14ac:dyDescent="0.2">
      <c r="A133" s="56" t="s">
        <v>167</v>
      </c>
      <c r="B133" s="24">
        <v>139657000</v>
      </c>
      <c r="C133" s="24">
        <v>99883954.060000002</v>
      </c>
      <c r="D133" s="24">
        <v>62401424.649999999</v>
      </c>
      <c r="E133" s="24">
        <v>41642279.060000002</v>
      </c>
      <c r="F133" s="67"/>
    </row>
    <row r="134" spans="1:6" s="3" customFormat="1" ht="12.75" x14ac:dyDescent="0.2">
      <c r="A134" s="56" t="s">
        <v>168</v>
      </c>
      <c r="B134" s="24">
        <v>177000</v>
      </c>
      <c r="C134" s="24">
        <v>67027.710000000006</v>
      </c>
      <c r="D134" s="24">
        <v>67027.710000000006</v>
      </c>
      <c r="E134" s="24">
        <v>51325.82</v>
      </c>
      <c r="F134" s="67"/>
    </row>
    <row r="135" spans="1:6" s="3" customFormat="1" ht="12.75" x14ac:dyDescent="0.2">
      <c r="A135" s="56" t="s">
        <v>169</v>
      </c>
      <c r="B135" s="24">
        <v>15348000</v>
      </c>
      <c r="C135" s="24">
        <v>14042516.58</v>
      </c>
      <c r="D135" s="24">
        <v>7578708.4900000002</v>
      </c>
      <c r="E135" s="24">
        <v>6948776.7699999996</v>
      </c>
      <c r="F135" s="67"/>
    </row>
    <row r="136" spans="1:6" s="3" customFormat="1" ht="12.75" x14ac:dyDescent="0.2">
      <c r="A136" s="56" t="s">
        <v>170</v>
      </c>
      <c r="B136" s="24"/>
      <c r="C136" s="24"/>
      <c r="D136" s="24">
        <v>0</v>
      </c>
      <c r="E136" s="24">
        <v>0</v>
      </c>
      <c r="F136" s="67"/>
    </row>
    <row r="137" spans="1:6" s="3" customFormat="1" ht="12.75" x14ac:dyDescent="0.2">
      <c r="A137" s="116" t="s">
        <v>171</v>
      </c>
      <c r="B137" s="24">
        <v>34268000</v>
      </c>
      <c r="C137" s="24">
        <v>33889806.030000001</v>
      </c>
      <c r="D137" s="24">
        <v>13208732.469999999</v>
      </c>
      <c r="E137" s="24">
        <v>11599170</v>
      </c>
      <c r="F137" s="67"/>
    </row>
    <row r="138" spans="1:6" s="3" customFormat="1" ht="12.75" x14ac:dyDescent="0.2">
      <c r="A138" s="117" t="s">
        <v>172</v>
      </c>
      <c r="B138" s="71"/>
      <c r="C138" s="71"/>
      <c r="D138" s="71"/>
      <c r="E138" s="71"/>
      <c r="F138" s="32"/>
    </row>
    <row r="139" spans="1:6" s="3" customFormat="1" ht="12.75" x14ac:dyDescent="0.2">
      <c r="A139" s="118"/>
      <c r="B139" s="69"/>
      <c r="C139" s="69"/>
      <c r="D139" s="69"/>
      <c r="E139" s="69"/>
      <c r="F139" s="69"/>
    </row>
    <row r="140" spans="1:6" s="3" customFormat="1" ht="12.75" customHeight="1" x14ac:dyDescent="0.2">
      <c r="A140" s="157" t="s">
        <v>177</v>
      </c>
      <c r="B140" s="150" t="s">
        <v>8</v>
      </c>
      <c r="C140" s="150" t="s">
        <v>9</v>
      </c>
      <c r="D140" s="150" t="s">
        <v>9</v>
      </c>
      <c r="E140" s="150" t="s">
        <v>9</v>
      </c>
      <c r="F140" s="150" t="s">
        <v>69</v>
      </c>
    </row>
    <row r="141" spans="1:6" s="3" customFormat="1" ht="12.75" x14ac:dyDescent="0.2">
      <c r="A141" s="160"/>
      <c r="B141" s="147" t="s">
        <v>4</v>
      </c>
      <c r="C141" s="147" t="s">
        <v>30</v>
      </c>
      <c r="D141" s="147" t="s">
        <v>70</v>
      </c>
      <c r="E141" s="147" t="s">
        <v>71</v>
      </c>
      <c r="F141" s="147" t="s">
        <v>72</v>
      </c>
    </row>
    <row r="142" spans="1:6" s="3" customFormat="1" ht="12.75" x14ac:dyDescent="0.2">
      <c r="A142" s="161"/>
      <c r="B142" s="152" t="s">
        <v>7</v>
      </c>
      <c r="C142" s="152" t="s">
        <v>10</v>
      </c>
      <c r="D142" s="152" t="s">
        <v>11</v>
      </c>
      <c r="E142" s="152" t="s">
        <v>21</v>
      </c>
      <c r="F142" s="152" t="s">
        <v>12</v>
      </c>
    </row>
    <row r="143" spans="1:6" s="3" customFormat="1" ht="12.75" x14ac:dyDescent="0.2">
      <c r="A143" s="115" t="s">
        <v>179</v>
      </c>
      <c r="B143" s="21">
        <f>B144+B147</f>
        <v>594150291.19000006</v>
      </c>
      <c r="C143" s="21">
        <f>C144+C147</f>
        <v>391475022.46000004</v>
      </c>
      <c r="D143" s="21">
        <f>D144+D147</f>
        <v>267297059.72</v>
      </c>
      <c r="E143" s="21">
        <f>E144+E147</f>
        <v>222247407.81999999</v>
      </c>
      <c r="F143" s="21">
        <f>F144+F147</f>
        <v>0</v>
      </c>
    </row>
    <row r="144" spans="1:6" s="3" customFormat="1" ht="12.75" x14ac:dyDescent="0.2">
      <c r="A144" s="56" t="s">
        <v>173</v>
      </c>
      <c r="B144" s="24">
        <f>SUM(B145:B146)</f>
        <v>256268000</v>
      </c>
      <c r="C144" s="24">
        <f>SUM(C145:C146)</f>
        <v>173463353.62</v>
      </c>
      <c r="D144" s="24">
        <f>SUM(D145:D146)</f>
        <v>114190880.94</v>
      </c>
      <c r="E144" s="24">
        <f>SUM(E145:E146)</f>
        <v>95302645.25</v>
      </c>
      <c r="F144" s="24">
        <f>SUM(F145:F146)</f>
        <v>0</v>
      </c>
    </row>
    <row r="145" spans="1:8" s="3" customFormat="1" ht="12.75" x14ac:dyDescent="0.2">
      <c r="A145" s="56" t="s">
        <v>174</v>
      </c>
      <c r="B145" s="24"/>
      <c r="C145" s="24"/>
      <c r="D145" s="24"/>
      <c r="E145" s="24"/>
      <c r="F145" s="67"/>
    </row>
    <row r="146" spans="1:8" s="3" customFormat="1" ht="12.75" x14ac:dyDescent="0.2">
      <c r="A146" s="56" t="s">
        <v>175</v>
      </c>
      <c r="B146" s="24">
        <v>256268000</v>
      </c>
      <c r="C146" s="24">
        <v>173463353.62</v>
      </c>
      <c r="D146" s="24">
        <v>114190880.94</v>
      </c>
      <c r="E146" s="24">
        <v>95302645.25</v>
      </c>
      <c r="F146" s="67"/>
    </row>
    <row r="147" spans="1:8" s="3" customFormat="1" ht="12.75" customHeight="1" x14ac:dyDescent="0.2">
      <c r="A147" s="109" t="s">
        <v>176</v>
      </c>
      <c r="B147" s="71">
        <v>337882291.19</v>
      </c>
      <c r="C147" s="71">
        <v>218011668.84</v>
      </c>
      <c r="D147" s="71">
        <v>153106178.78</v>
      </c>
      <c r="E147" s="71">
        <v>126944762.56999999</v>
      </c>
      <c r="F147" s="32"/>
    </row>
    <row r="148" spans="1:8" s="3" customFormat="1" ht="12.75" x14ac:dyDescent="0.2">
      <c r="A148" s="20"/>
      <c r="B148" s="20"/>
      <c r="C148" s="20"/>
      <c r="D148" s="20"/>
      <c r="E148" s="20"/>
      <c r="F148" s="20"/>
      <c r="G148" s="15"/>
      <c r="H148" s="15"/>
    </row>
    <row r="149" spans="1:8" s="3" customFormat="1" ht="12.75" x14ac:dyDescent="0.2">
      <c r="A149" s="166" t="s">
        <v>107</v>
      </c>
      <c r="B149" s="181"/>
      <c r="C149" s="181"/>
      <c r="D149" s="181"/>
      <c r="E149" s="167"/>
      <c r="F149" s="156" t="s">
        <v>19</v>
      </c>
      <c r="G149" s="47"/>
    </row>
    <row r="150" spans="1:8" s="3" customFormat="1" ht="12.75" customHeight="1" x14ac:dyDescent="0.2">
      <c r="A150" s="182" t="s">
        <v>180</v>
      </c>
      <c r="B150" s="183"/>
      <c r="C150" s="183"/>
      <c r="D150" s="183"/>
      <c r="E150" s="184"/>
      <c r="F150" s="135">
        <f>D131+F131</f>
        <v>156799234.01000002</v>
      </c>
      <c r="G150" s="93"/>
      <c r="H150" s="77"/>
    </row>
    <row r="151" spans="1:8" s="3" customFormat="1" ht="12.75" x14ac:dyDescent="0.2">
      <c r="A151" s="185" t="s">
        <v>181</v>
      </c>
      <c r="B151" s="186"/>
      <c r="C151" s="186"/>
      <c r="D151" s="186"/>
      <c r="E151" s="187"/>
      <c r="F151" s="136">
        <f>C38</f>
        <v>88990972.519999996</v>
      </c>
      <c r="G151" s="93"/>
      <c r="H151" s="77"/>
    </row>
    <row r="152" spans="1:8" s="3" customFormat="1" ht="12.75" customHeight="1" x14ac:dyDescent="0.2">
      <c r="A152" s="185" t="s">
        <v>182</v>
      </c>
      <c r="B152" s="186"/>
      <c r="C152" s="186"/>
      <c r="D152" s="186"/>
      <c r="E152" s="187"/>
      <c r="F152" s="133">
        <f>E117</f>
        <v>0</v>
      </c>
      <c r="G152" s="94"/>
      <c r="H152" s="78"/>
    </row>
    <row r="153" spans="1:8" s="3" customFormat="1" ht="12.75" customHeight="1" x14ac:dyDescent="0.2">
      <c r="A153" s="191" t="s">
        <v>261</v>
      </c>
      <c r="B153" s="192"/>
      <c r="C153" s="192"/>
      <c r="D153" s="192"/>
      <c r="E153" s="193"/>
      <c r="F153" s="133">
        <f>G125</f>
        <v>0</v>
      </c>
      <c r="G153" s="94">
        <v>0</v>
      </c>
      <c r="H153" s="78"/>
    </row>
    <row r="154" spans="1:8" s="3" customFormat="1" ht="12.75" customHeight="1" x14ac:dyDescent="0.2">
      <c r="A154" s="103" t="s">
        <v>183</v>
      </c>
      <c r="B154" s="104"/>
      <c r="C154" s="104"/>
      <c r="D154" s="104"/>
      <c r="E154" s="83"/>
      <c r="F154" s="133"/>
      <c r="G154" s="94"/>
      <c r="H154" s="78"/>
    </row>
    <row r="155" spans="1:8" s="3" customFormat="1" ht="12.75" customHeight="1" x14ac:dyDescent="0.2">
      <c r="A155" s="176" t="s">
        <v>184</v>
      </c>
      <c r="B155" s="177"/>
      <c r="C155" s="177"/>
      <c r="D155" s="177"/>
      <c r="E155" s="178"/>
      <c r="F155" s="134">
        <f>E165+E166</f>
        <v>2641518.85</v>
      </c>
      <c r="G155" s="95"/>
      <c r="H155" s="79"/>
    </row>
    <row r="156" spans="1:8" s="3" customFormat="1" ht="12.75" x14ac:dyDescent="0.2">
      <c r="A156" s="188" t="s">
        <v>185</v>
      </c>
      <c r="B156" s="189"/>
      <c r="C156" s="189"/>
      <c r="D156" s="189"/>
      <c r="E156" s="190"/>
      <c r="F156" s="134">
        <f>F150+F151-F152+F153-F154-F155</f>
        <v>243148687.68000004</v>
      </c>
      <c r="G156" s="47"/>
    </row>
    <row r="157" spans="1:8" s="36" customFormat="1" ht="12.75" x14ac:dyDescent="0.2">
      <c r="A157" s="35"/>
      <c r="B157" s="35"/>
      <c r="C157" s="35"/>
      <c r="D157" s="35"/>
    </row>
    <row r="158" spans="1:8" s="36" customFormat="1" ht="12.75" x14ac:dyDescent="0.2">
      <c r="A158" s="157" t="s">
        <v>108</v>
      </c>
      <c r="B158" s="150" t="s">
        <v>82</v>
      </c>
      <c r="C158" s="150" t="s">
        <v>83</v>
      </c>
      <c r="D158" s="150" t="s">
        <v>85</v>
      </c>
    </row>
    <row r="159" spans="1:8" s="36" customFormat="1" ht="12.75" x14ac:dyDescent="0.2">
      <c r="A159" s="161"/>
      <c r="B159" s="152" t="s">
        <v>50</v>
      </c>
      <c r="C159" s="152" t="s">
        <v>114</v>
      </c>
      <c r="D159" s="152" t="s">
        <v>115</v>
      </c>
    </row>
    <row r="160" spans="1:8" s="36" customFormat="1" ht="12.75" x14ac:dyDescent="0.2">
      <c r="A160" s="80" t="s">
        <v>186</v>
      </c>
      <c r="B160" s="27">
        <f>ROUND(C36*0.25,2)</f>
        <v>210138450.38</v>
      </c>
      <c r="C160" s="27">
        <f>F156</f>
        <v>243148687.68000004</v>
      </c>
      <c r="D160" s="27">
        <f>IF(C36&gt;0,F156/C36*100,0)</f>
        <v>28.927201000139025</v>
      </c>
    </row>
    <row r="161" spans="1:9" s="36" customFormat="1" ht="12.75" x14ac:dyDescent="0.2">
      <c r="A161" s="81"/>
      <c r="B161" s="41"/>
      <c r="C161" s="41"/>
      <c r="D161" s="29"/>
    </row>
    <row r="162" spans="1:9" s="36" customFormat="1" ht="12.75" x14ac:dyDescent="0.2">
      <c r="A162" s="164" t="s">
        <v>192</v>
      </c>
      <c r="B162" s="150" t="s">
        <v>109</v>
      </c>
      <c r="C162" s="150" t="s">
        <v>110</v>
      </c>
      <c r="D162" s="150" t="s">
        <v>111</v>
      </c>
      <c r="E162" s="150" t="s">
        <v>112</v>
      </c>
      <c r="F162" s="150" t="s">
        <v>113</v>
      </c>
    </row>
    <row r="163" spans="1:9" s="3" customFormat="1" ht="12.75" customHeight="1" x14ac:dyDescent="0.2">
      <c r="A163" s="165"/>
      <c r="B163" s="152" t="s">
        <v>116</v>
      </c>
      <c r="C163" s="152" t="s">
        <v>117</v>
      </c>
      <c r="D163" s="152" t="s">
        <v>119</v>
      </c>
      <c r="E163" s="152" t="s">
        <v>120</v>
      </c>
      <c r="F163" s="147" t="s">
        <v>191</v>
      </c>
      <c r="G163" s="52"/>
    </row>
    <row r="164" spans="1:9" s="3" customFormat="1" ht="12.75" x14ac:dyDescent="0.2">
      <c r="A164" s="123" t="s">
        <v>187</v>
      </c>
      <c r="B164" s="14">
        <f>SUM(B165:B167)</f>
        <v>60284230.510000005</v>
      </c>
      <c r="C164" s="14">
        <f>SUM(C165:C167)</f>
        <v>15479946.199999999</v>
      </c>
      <c r="D164" s="14">
        <f>SUM(D165:D167)</f>
        <v>57638878.329999998</v>
      </c>
      <c r="E164" s="139">
        <f>SUM(E165:E167)</f>
        <v>2641518.85</v>
      </c>
      <c r="F164" s="14">
        <f>B164-D164-E164</f>
        <v>3833.3300000070594</v>
      </c>
      <c r="G164" s="96"/>
      <c r="H164" s="96"/>
      <c r="I164" s="47"/>
    </row>
    <row r="165" spans="1:9" s="3" customFormat="1" ht="12.75" x14ac:dyDescent="0.2">
      <c r="A165" s="123" t="s">
        <v>188</v>
      </c>
      <c r="B165" s="16">
        <v>34053661.770000003</v>
      </c>
      <c r="C165" s="16">
        <v>15479946.199999999</v>
      </c>
      <c r="D165" s="16">
        <v>31408309.59</v>
      </c>
      <c r="E165" s="13">
        <v>2641518.85</v>
      </c>
      <c r="F165" s="16">
        <f>B165-D165-E165</f>
        <v>3833.3300000033341</v>
      </c>
      <c r="G165" s="47"/>
      <c r="H165" s="47"/>
      <c r="I165" s="47"/>
    </row>
    <row r="166" spans="1:9" s="3" customFormat="1" ht="12.75" x14ac:dyDescent="0.2">
      <c r="A166" s="123" t="s">
        <v>189</v>
      </c>
      <c r="B166" s="16">
        <v>25055918.68</v>
      </c>
      <c r="C166" s="13">
        <v>0</v>
      </c>
      <c r="D166" s="13">
        <v>25055918.68</v>
      </c>
      <c r="E166" s="13">
        <v>0</v>
      </c>
      <c r="F166" s="16">
        <f>B166-D166-E166</f>
        <v>0</v>
      </c>
      <c r="G166" s="47"/>
      <c r="H166" s="47"/>
      <c r="I166" s="47"/>
    </row>
    <row r="167" spans="1:9" s="3" customFormat="1" ht="12.75" x14ac:dyDescent="0.2">
      <c r="A167" s="82" t="s">
        <v>190</v>
      </c>
      <c r="B167" s="34">
        <v>1174650.06</v>
      </c>
      <c r="C167" s="16">
        <v>0</v>
      </c>
      <c r="D167" s="16">
        <v>1174650.06</v>
      </c>
      <c r="E167" s="13">
        <v>0</v>
      </c>
      <c r="F167" s="34">
        <f>B167-D167-E167</f>
        <v>0</v>
      </c>
      <c r="G167" s="47"/>
      <c r="H167" s="47"/>
      <c r="I167" s="47"/>
    </row>
    <row r="168" spans="1:9" s="3" customFormat="1" ht="12.75" x14ac:dyDescent="0.2">
      <c r="A168" s="37"/>
      <c r="B168" s="31"/>
      <c r="C168" s="31"/>
      <c r="D168" s="31"/>
      <c r="E168" s="31"/>
    </row>
    <row r="169" spans="1:9" s="3" customFormat="1" ht="12.75" x14ac:dyDescent="0.2">
      <c r="A169" s="169" t="s">
        <v>24</v>
      </c>
      <c r="B169" s="170"/>
      <c r="C169" s="171"/>
    </row>
    <row r="170" spans="1:9" s="3" customFormat="1" ht="12.75" x14ac:dyDescent="0.2">
      <c r="A170" s="146"/>
      <c r="B170" s="149" t="s">
        <v>2</v>
      </c>
      <c r="C170" s="150" t="s">
        <v>3</v>
      </c>
    </row>
    <row r="171" spans="1:9" s="3" customFormat="1" ht="12.75" x14ac:dyDescent="0.2">
      <c r="A171" s="147" t="s">
        <v>32</v>
      </c>
      <c r="B171" s="151" t="s">
        <v>4</v>
      </c>
      <c r="C171" s="147" t="s">
        <v>51</v>
      </c>
    </row>
    <row r="172" spans="1:9" s="3" customFormat="1" ht="12.75" x14ac:dyDescent="0.2">
      <c r="A172" s="148"/>
      <c r="B172" s="147" t="s">
        <v>5</v>
      </c>
      <c r="C172" s="147" t="s">
        <v>6</v>
      </c>
    </row>
    <row r="173" spans="1:9" s="3" customFormat="1" ht="12.75" x14ac:dyDescent="0.2">
      <c r="A173" s="102" t="s">
        <v>193</v>
      </c>
      <c r="B173" s="23">
        <f>B174+SUM(B180:B183)</f>
        <v>50717428.329999998</v>
      </c>
      <c r="C173" s="6">
        <f>C174+SUM(C180:C183)</f>
        <v>27532958.949999996</v>
      </c>
    </row>
    <row r="174" spans="1:9" s="3" customFormat="1" ht="12.75" x14ac:dyDescent="0.2">
      <c r="A174" s="104" t="s">
        <v>194</v>
      </c>
      <c r="B174" s="5">
        <f>SUM(B175:B179)</f>
        <v>27033066</v>
      </c>
      <c r="C174" s="2">
        <f>SUM(C175:C179)</f>
        <v>15192593.799999997</v>
      </c>
    </row>
    <row r="175" spans="1:9" s="3" customFormat="1" ht="12.75" x14ac:dyDescent="0.2">
      <c r="A175" s="104" t="s">
        <v>195</v>
      </c>
      <c r="B175" s="5">
        <v>18566000</v>
      </c>
      <c r="C175" s="2">
        <v>9859966.0199999996</v>
      </c>
    </row>
    <row r="176" spans="1:9" s="3" customFormat="1" ht="12.75" x14ac:dyDescent="0.2">
      <c r="A176" s="104" t="s">
        <v>196</v>
      </c>
      <c r="B176" s="5"/>
      <c r="C176" s="2"/>
    </row>
    <row r="177" spans="1:6" s="3" customFormat="1" ht="12.75" x14ac:dyDescent="0.2">
      <c r="A177" s="104" t="s">
        <v>197</v>
      </c>
      <c r="B177" s="5">
        <v>8328066</v>
      </c>
      <c r="C177" s="2">
        <v>5259244.22</v>
      </c>
    </row>
    <row r="178" spans="1:6" s="3" customFormat="1" ht="12.75" x14ac:dyDescent="0.2">
      <c r="A178" s="104" t="s">
        <v>198</v>
      </c>
      <c r="B178" s="5">
        <v>133000</v>
      </c>
      <c r="C178" s="2">
        <v>66820.53</v>
      </c>
    </row>
    <row r="179" spans="1:6" s="3" customFormat="1" ht="12.75" x14ac:dyDescent="0.2">
      <c r="A179" s="104" t="s">
        <v>199</v>
      </c>
      <c r="B179" s="5">
        <v>6000</v>
      </c>
      <c r="C179" s="2">
        <v>6563.03</v>
      </c>
    </row>
    <row r="180" spans="1:6" s="3" customFormat="1" ht="12.75" x14ac:dyDescent="0.2">
      <c r="A180" s="104" t="s">
        <v>200</v>
      </c>
      <c r="B180" s="5">
        <v>23684362.329999998</v>
      </c>
      <c r="C180" s="2">
        <v>12340365.15</v>
      </c>
    </row>
    <row r="181" spans="1:6" s="3" customFormat="1" ht="12.75" x14ac:dyDescent="0.2">
      <c r="A181" s="124" t="s">
        <v>201</v>
      </c>
      <c r="B181" s="5"/>
      <c r="C181" s="2"/>
    </row>
    <row r="182" spans="1:6" s="3" customFormat="1" ht="12.75" x14ac:dyDescent="0.2">
      <c r="A182" s="124" t="s">
        <v>202</v>
      </c>
      <c r="B182" s="5"/>
      <c r="C182" s="2"/>
    </row>
    <row r="183" spans="1:6" s="3" customFormat="1" ht="12.75" x14ac:dyDescent="0.2">
      <c r="A183" s="125" t="s">
        <v>203</v>
      </c>
      <c r="B183" s="137"/>
      <c r="C183" s="138"/>
      <c r="D183" s="33"/>
      <c r="E183" s="33"/>
    </row>
    <row r="184" spans="1:6" s="3" customFormat="1" ht="12.75" x14ac:dyDescent="0.2">
      <c r="A184" s="33"/>
      <c r="B184" s="33"/>
      <c r="C184" s="33"/>
      <c r="D184" s="33"/>
      <c r="E184" s="33"/>
    </row>
    <row r="185" spans="1:6" s="3" customFormat="1" ht="12.75" x14ac:dyDescent="0.2">
      <c r="A185" s="157" t="s">
        <v>204</v>
      </c>
      <c r="B185" s="150" t="s">
        <v>8</v>
      </c>
      <c r="C185" s="150" t="s">
        <v>9</v>
      </c>
      <c r="D185" s="150" t="s">
        <v>9</v>
      </c>
      <c r="E185" s="150" t="s">
        <v>9</v>
      </c>
      <c r="F185" s="150" t="s">
        <v>69</v>
      </c>
    </row>
    <row r="186" spans="1:6" s="3" customFormat="1" ht="12.75" x14ac:dyDescent="0.2">
      <c r="A186" s="160"/>
      <c r="B186" s="147" t="s">
        <v>4</v>
      </c>
      <c r="C186" s="147" t="s">
        <v>30</v>
      </c>
      <c r="D186" s="147" t="s">
        <v>70</v>
      </c>
      <c r="E186" s="147" t="s">
        <v>71</v>
      </c>
      <c r="F186" s="147" t="s">
        <v>72</v>
      </c>
    </row>
    <row r="187" spans="1:6" s="3" customFormat="1" ht="12.75" x14ac:dyDescent="0.2">
      <c r="A187" s="161"/>
      <c r="B187" s="152" t="s">
        <v>7</v>
      </c>
      <c r="C187" s="152" t="s">
        <v>10</v>
      </c>
      <c r="D187" s="152" t="s">
        <v>11</v>
      </c>
      <c r="E187" s="152" t="s">
        <v>21</v>
      </c>
      <c r="F187" s="152" t="s">
        <v>12</v>
      </c>
    </row>
    <row r="188" spans="1:6" s="3" customFormat="1" ht="12.75" x14ac:dyDescent="0.2">
      <c r="A188" s="115" t="s">
        <v>205</v>
      </c>
      <c r="B188" s="21">
        <f>SUM(B189:B196)</f>
        <v>133523759.75</v>
      </c>
      <c r="C188" s="21">
        <f>SUM(C189:C196)</f>
        <v>86621856.329999998</v>
      </c>
      <c r="D188" s="21">
        <f>SUM(D189:D196)</f>
        <v>51718528.659999996</v>
      </c>
      <c r="E188" s="21">
        <f>SUM(E189:E196)</f>
        <v>48630199.299999997</v>
      </c>
      <c r="F188" s="21">
        <f>SUM(F189:F196)</f>
        <v>0</v>
      </c>
    </row>
    <row r="189" spans="1:6" s="3" customFormat="1" ht="12.75" x14ac:dyDescent="0.2">
      <c r="A189" s="56" t="s">
        <v>206</v>
      </c>
      <c r="B189" s="24">
        <v>3113184.31</v>
      </c>
      <c r="C189" s="24">
        <v>1923808.5299999998</v>
      </c>
      <c r="D189" s="24">
        <v>662305.42999999993</v>
      </c>
      <c r="E189" s="24">
        <v>532842.67999999993</v>
      </c>
      <c r="F189" s="67"/>
    </row>
    <row r="190" spans="1:6" s="3" customFormat="1" ht="12.75" x14ac:dyDescent="0.2">
      <c r="A190" s="56" t="s">
        <v>207</v>
      </c>
      <c r="B190" s="24">
        <v>2706200</v>
      </c>
      <c r="C190" s="24">
        <v>1626958.58</v>
      </c>
      <c r="D190" s="24">
        <v>672187.46</v>
      </c>
      <c r="E190" s="24">
        <v>598227.11</v>
      </c>
      <c r="F190" s="67"/>
    </row>
    <row r="191" spans="1:6" s="3" customFormat="1" ht="12.75" x14ac:dyDescent="0.2">
      <c r="A191" s="56" t="s">
        <v>208</v>
      </c>
      <c r="B191" s="24">
        <v>385000</v>
      </c>
      <c r="C191" s="24">
        <v>26377.279999999999</v>
      </c>
      <c r="D191" s="24">
        <v>25630.78</v>
      </c>
      <c r="E191" s="24">
        <v>24443.57</v>
      </c>
      <c r="F191" s="67"/>
    </row>
    <row r="192" spans="1:6" s="3" customFormat="1" ht="12.75" x14ac:dyDescent="0.2">
      <c r="A192" s="56" t="s">
        <v>209</v>
      </c>
      <c r="B192" s="24">
        <v>666000</v>
      </c>
      <c r="C192" s="24">
        <v>299291.06</v>
      </c>
      <c r="D192" s="24">
        <v>299291.06</v>
      </c>
      <c r="E192" s="24">
        <v>290079.08</v>
      </c>
      <c r="F192" s="67"/>
    </row>
    <row r="193" spans="1:6" s="3" customFormat="1" ht="12.75" x14ac:dyDescent="0.2">
      <c r="A193" s="56" t="s">
        <v>210</v>
      </c>
      <c r="B193" s="24">
        <v>64639900</v>
      </c>
      <c r="C193" s="24">
        <v>25631982.829999998</v>
      </c>
      <c r="D193" s="24">
        <v>20464231.27</v>
      </c>
      <c r="E193" s="24">
        <v>19691001.09</v>
      </c>
      <c r="F193" s="67"/>
    </row>
    <row r="194" spans="1:6" s="3" customFormat="1" ht="12.75" x14ac:dyDescent="0.2">
      <c r="A194" s="56" t="s">
        <v>211</v>
      </c>
      <c r="B194" s="24"/>
      <c r="C194" s="24"/>
      <c r="D194" s="24"/>
      <c r="E194" s="24"/>
      <c r="F194" s="67"/>
    </row>
    <row r="195" spans="1:6" s="3" customFormat="1" ht="12.75" x14ac:dyDescent="0.2">
      <c r="A195" s="56" t="s">
        <v>212</v>
      </c>
      <c r="B195" s="24">
        <v>0</v>
      </c>
      <c r="C195" s="24">
        <v>0</v>
      </c>
      <c r="D195" s="24">
        <v>0</v>
      </c>
      <c r="E195" s="24">
        <v>0</v>
      </c>
      <c r="F195" s="67"/>
    </row>
    <row r="196" spans="1:6" s="3" customFormat="1" ht="12.75" x14ac:dyDescent="0.2">
      <c r="A196" s="117" t="s">
        <v>213</v>
      </c>
      <c r="B196" s="71">
        <v>62013475.439999998</v>
      </c>
      <c r="C196" s="71">
        <v>57113438.049999997</v>
      </c>
      <c r="D196" s="71">
        <v>29594882.659999996</v>
      </c>
      <c r="E196" s="71">
        <v>27493605.77</v>
      </c>
      <c r="F196" s="32"/>
    </row>
    <row r="197" spans="1:6" s="3" customFormat="1" ht="12.75" x14ac:dyDescent="0.2">
      <c r="A197" s="33"/>
      <c r="B197" s="33"/>
      <c r="C197" s="33"/>
      <c r="D197" s="33"/>
      <c r="E197" s="33"/>
    </row>
    <row r="198" spans="1:6" s="3" customFormat="1" ht="12.75" x14ac:dyDescent="0.2">
      <c r="A198" s="173" t="s">
        <v>118</v>
      </c>
      <c r="B198" s="150" t="s">
        <v>8</v>
      </c>
      <c r="C198" s="150" t="s">
        <v>9</v>
      </c>
      <c r="D198" s="150" t="s">
        <v>9</v>
      </c>
      <c r="E198" s="150" t="s">
        <v>9</v>
      </c>
      <c r="F198" s="150" t="s">
        <v>69</v>
      </c>
    </row>
    <row r="199" spans="1:6" s="3" customFormat="1" ht="12.75" x14ac:dyDescent="0.2">
      <c r="A199" s="174"/>
      <c r="B199" s="147" t="s">
        <v>4</v>
      </c>
      <c r="C199" s="147" t="s">
        <v>30</v>
      </c>
      <c r="D199" s="147" t="s">
        <v>70</v>
      </c>
      <c r="E199" s="147" t="s">
        <v>71</v>
      </c>
      <c r="F199" s="147" t="s">
        <v>72</v>
      </c>
    </row>
    <row r="200" spans="1:6" s="3" customFormat="1" ht="12.75" x14ac:dyDescent="0.2">
      <c r="A200" s="174"/>
      <c r="B200" s="152" t="s">
        <v>7</v>
      </c>
      <c r="C200" s="152" t="s">
        <v>10</v>
      </c>
      <c r="D200" s="152" t="s">
        <v>11</v>
      </c>
      <c r="E200" s="152" t="s">
        <v>21</v>
      </c>
      <c r="F200" s="152" t="s">
        <v>12</v>
      </c>
    </row>
    <row r="201" spans="1:6" s="3" customFormat="1" ht="12.75" x14ac:dyDescent="0.2">
      <c r="A201" s="126" t="s">
        <v>214</v>
      </c>
      <c r="B201" s="41">
        <f>B202+B207</f>
        <v>727674050.94000006</v>
      </c>
      <c r="C201" s="41">
        <f>C202+C207</f>
        <v>478096878.78999996</v>
      </c>
      <c r="D201" s="41">
        <f>D202+D207</f>
        <v>319015588.38</v>
      </c>
      <c r="E201" s="41">
        <f>E202+E207</f>
        <v>270877607.12</v>
      </c>
      <c r="F201" s="41">
        <f>F202+F207</f>
        <v>0</v>
      </c>
    </row>
    <row r="202" spans="1:6" s="3" customFormat="1" ht="12.75" x14ac:dyDescent="0.2">
      <c r="A202" s="83" t="s">
        <v>215</v>
      </c>
      <c r="B202" s="67">
        <f>SUM(B203:B206)</f>
        <v>670686128.61000001</v>
      </c>
      <c r="C202" s="67">
        <f>SUM(C203:C206)</f>
        <v>463235777.16999996</v>
      </c>
      <c r="D202" s="67">
        <f>SUM(D203:D206)</f>
        <v>315276526.76999998</v>
      </c>
      <c r="E202" s="67">
        <f>SUM(E203:E206)</f>
        <v>267564540.85999998</v>
      </c>
      <c r="F202" s="67">
        <f>SUM(F203:F206)</f>
        <v>0</v>
      </c>
    </row>
    <row r="203" spans="1:6" s="3" customFormat="1" ht="12.75" x14ac:dyDescent="0.2">
      <c r="A203" s="83" t="s">
        <v>216</v>
      </c>
      <c r="B203" s="67">
        <v>297865691.19</v>
      </c>
      <c r="C203" s="24">
        <v>158056538.48999998</v>
      </c>
      <c r="D203" s="24">
        <v>158056538.48999998</v>
      </c>
      <c r="E203" s="24">
        <v>124629766.03999999</v>
      </c>
      <c r="F203" s="67"/>
    </row>
    <row r="204" spans="1:6" s="3" customFormat="1" ht="12.75" x14ac:dyDescent="0.2">
      <c r="A204" s="83" t="s">
        <v>217</v>
      </c>
      <c r="B204" s="67">
        <v>200000</v>
      </c>
      <c r="C204" s="24">
        <v>113841.47</v>
      </c>
      <c r="D204" s="24">
        <v>113841.47</v>
      </c>
      <c r="E204" s="24">
        <v>113841.47</v>
      </c>
      <c r="F204" s="67"/>
    </row>
    <row r="205" spans="1:6" s="3" customFormat="1" ht="12.75" x14ac:dyDescent="0.2">
      <c r="A205" s="83" t="s">
        <v>218</v>
      </c>
      <c r="B205" s="67">
        <v>68454960</v>
      </c>
      <c r="C205" s="24">
        <v>64763675.369999997</v>
      </c>
      <c r="D205" s="24">
        <v>37326946.770000003</v>
      </c>
      <c r="E205" s="24">
        <v>32631806.82</v>
      </c>
      <c r="F205" s="67"/>
    </row>
    <row r="206" spans="1:6" s="3" customFormat="1" ht="12.75" x14ac:dyDescent="0.2">
      <c r="A206" s="83" t="s">
        <v>219</v>
      </c>
      <c r="B206" s="67">
        <v>304165477.42000002</v>
      </c>
      <c r="C206" s="24">
        <v>240301721.84</v>
      </c>
      <c r="D206" s="24">
        <v>119779200.04000001</v>
      </c>
      <c r="E206" s="24">
        <v>110189126.53</v>
      </c>
      <c r="F206" s="67"/>
    </row>
    <row r="207" spans="1:6" s="3" customFormat="1" ht="12.75" x14ac:dyDescent="0.2">
      <c r="A207" s="83" t="s">
        <v>220</v>
      </c>
      <c r="B207" s="67">
        <f>SUM(B208:B209)</f>
        <v>56987922.329999998</v>
      </c>
      <c r="C207" s="67">
        <f>SUM(C208:C209)</f>
        <v>14861101.619999999</v>
      </c>
      <c r="D207" s="67">
        <f>SUM(D208:D209)</f>
        <v>3739061.61</v>
      </c>
      <c r="E207" s="67">
        <f>SUM(E208:E209)</f>
        <v>3313066.26</v>
      </c>
      <c r="F207" s="67">
        <f>SUM(F208:F209)</f>
        <v>0</v>
      </c>
    </row>
    <row r="208" spans="1:6" s="3" customFormat="1" ht="12.75" x14ac:dyDescent="0.2">
      <c r="A208" s="83" t="s">
        <v>221</v>
      </c>
      <c r="B208" s="67">
        <v>10240</v>
      </c>
      <c r="C208" s="24">
        <v>8240</v>
      </c>
      <c r="D208" s="24">
        <v>0</v>
      </c>
      <c r="E208" s="24">
        <v>0</v>
      </c>
      <c r="F208" s="67"/>
    </row>
    <row r="209" spans="1:8" s="3" customFormat="1" ht="12.75" x14ac:dyDescent="0.2">
      <c r="A209" s="85" t="s">
        <v>222</v>
      </c>
      <c r="B209" s="32">
        <v>56977682.329999998</v>
      </c>
      <c r="C209" s="71">
        <v>14852861.619999999</v>
      </c>
      <c r="D209" s="71">
        <v>3739061.61</v>
      </c>
      <c r="E209" s="71">
        <v>3313066.26</v>
      </c>
      <c r="F209" s="32"/>
    </row>
    <row r="210" spans="1:8" s="3" customFormat="1" ht="12.75" x14ac:dyDescent="0.2">
      <c r="A210" s="33"/>
      <c r="B210" s="33"/>
      <c r="C210" s="33"/>
      <c r="D210" s="33"/>
      <c r="E210" s="33"/>
    </row>
    <row r="211" spans="1:8" s="3" customFormat="1" ht="12.75" x14ac:dyDescent="0.2">
      <c r="A211" s="172" t="s">
        <v>223</v>
      </c>
      <c r="B211" s="172" t="s">
        <v>16</v>
      </c>
      <c r="C211" s="153" t="s">
        <v>42</v>
      </c>
    </row>
    <row r="212" spans="1:8" s="3" customFormat="1" ht="12.75" x14ac:dyDescent="0.2">
      <c r="A212" s="162"/>
      <c r="B212" s="162"/>
      <c r="C212" s="154" t="s">
        <v>43</v>
      </c>
    </row>
    <row r="213" spans="1:8" s="3" customFormat="1" ht="12.75" x14ac:dyDescent="0.2">
      <c r="A213" s="163"/>
      <c r="B213" s="152" t="s">
        <v>224</v>
      </c>
      <c r="C213" s="152" t="s">
        <v>225</v>
      </c>
    </row>
    <row r="214" spans="1:8" s="3" customFormat="1" ht="12.75" x14ac:dyDescent="0.2">
      <c r="A214" s="86" t="s">
        <v>257</v>
      </c>
      <c r="B214" s="14">
        <v>26230568.739999998</v>
      </c>
      <c r="C214" s="14">
        <v>9500381.0199999996</v>
      </c>
    </row>
    <row r="215" spans="1:8" s="3" customFormat="1" ht="12.75" x14ac:dyDescent="0.2">
      <c r="A215" s="77" t="s">
        <v>226</v>
      </c>
      <c r="B215" s="16">
        <f>C46</f>
        <v>116296619.50999999</v>
      </c>
      <c r="C215" s="16">
        <f>C175</f>
        <v>9859966.0199999996</v>
      </c>
    </row>
    <row r="216" spans="1:8" s="3" customFormat="1" ht="12.75" x14ac:dyDescent="0.2">
      <c r="A216" s="77" t="s">
        <v>227</v>
      </c>
      <c r="B216" s="16">
        <f>SUM(B217:B218)</f>
        <v>121679480.59999999</v>
      </c>
      <c r="C216" s="16">
        <f>SUM(C217:C218)</f>
        <v>13247565.33</v>
      </c>
    </row>
    <row r="217" spans="1:8" s="3" customFormat="1" ht="12.75" x14ac:dyDescent="0.2">
      <c r="A217" s="77" t="s">
        <v>245</v>
      </c>
      <c r="B217" s="16">
        <v>95448911.859999999</v>
      </c>
      <c r="C217" s="16">
        <v>12368214.800000001</v>
      </c>
    </row>
    <row r="218" spans="1:8" s="3" customFormat="1" ht="12.75" x14ac:dyDescent="0.2">
      <c r="A218" s="77" t="s">
        <v>246</v>
      </c>
      <c r="B218" s="16">
        <v>26230568.739999998</v>
      </c>
      <c r="C218" s="16">
        <v>879350.53</v>
      </c>
    </row>
    <row r="219" spans="1:8" s="3" customFormat="1" ht="12.75" x14ac:dyDescent="0.2">
      <c r="A219" s="77" t="s">
        <v>228</v>
      </c>
      <c r="B219" s="16">
        <f>B214+B215-B216</f>
        <v>20847707.650000006</v>
      </c>
      <c r="C219" s="16">
        <f>C214+C215-C216</f>
        <v>6112781.709999999</v>
      </c>
    </row>
    <row r="220" spans="1:8" s="3" customFormat="1" ht="12.75" x14ac:dyDescent="0.2">
      <c r="A220" s="77" t="s">
        <v>229</v>
      </c>
      <c r="B220" s="16"/>
      <c r="C220" s="16"/>
    </row>
    <row r="221" spans="1:8" s="3" customFormat="1" ht="12.75" x14ac:dyDescent="0.2">
      <c r="A221" s="77" t="s">
        <v>230</v>
      </c>
      <c r="B221" s="16"/>
      <c r="C221" s="16"/>
    </row>
    <row r="222" spans="1:8" s="3" customFormat="1" ht="12.75" x14ac:dyDescent="0.2">
      <c r="A222" s="87" t="s">
        <v>231</v>
      </c>
      <c r="B222" s="34">
        <f>B219+B220-B221</f>
        <v>20847707.650000006</v>
      </c>
      <c r="C222" s="34">
        <f>C219+C220-C221</f>
        <v>6112781.709999999</v>
      </c>
    </row>
    <row r="223" spans="1:8" s="3" customFormat="1" ht="12.75" x14ac:dyDescent="0.2">
      <c r="A223" s="99" t="s">
        <v>272</v>
      </c>
    </row>
    <row r="224" spans="1:8" s="3" customFormat="1" ht="12.75" x14ac:dyDescent="0.2">
      <c r="A224" s="196" t="s">
        <v>232</v>
      </c>
      <c r="B224" s="196"/>
      <c r="C224" s="196"/>
      <c r="D224" s="196"/>
      <c r="E224" s="196"/>
      <c r="F224" s="196"/>
      <c r="G224" s="88"/>
      <c r="H224" s="88"/>
    </row>
    <row r="225" spans="1:8" s="3" customFormat="1" ht="12.75" x14ac:dyDescent="0.2">
      <c r="A225" s="196" t="s">
        <v>121</v>
      </c>
      <c r="B225" s="196"/>
      <c r="C225" s="196"/>
      <c r="D225" s="196"/>
      <c r="E225" s="196"/>
      <c r="F225" s="196"/>
      <c r="G225" s="89"/>
      <c r="H225" s="89"/>
    </row>
    <row r="226" spans="1:8" s="3" customFormat="1" ht="22.5" customHeight="1" x14ac:dyDescent="0.2">
      <c r="A226" s="195" t="s">
        <v>122</v>
      </c>
      <c r="B226" s="195"/>
      <c r="C226" s="195"/>
      <c r="D226" s="195"/>
      <c r="E226" s="195"/>
      <c r="F226" s="195"/>
      <c r="G226" s="195"/>
      <c r="H226" s="90"/>
    </row>
    <row r="227" spans="1:8" s="3" customFormat="1" ht="12.75" x14ac:dyDescent="0.2">
      <c r="A227" s="127" t="s">
        <v>233</v>
      </c>
      <c r="B227" s="91"/>
      <c r="C227" s="91"/>
      <c r="D227" s="91"/>
      <c r="E227" s="91"/>
      <c r="F227" s="91"/>
      <c r="G227" s="91"/>
      <c r="H227" s="91"/>
    </row>
    <row r="228" spans="1:8" s="3" customFormat="1" ht="12.75" x14ac:dyDescent="0.2">
      <c r="A228" s="128" t="s">
        <v>123</v>
      </c>
      <c r="B228" s="92"/>
      <c r="C228" s="92"/>
      <c r="D228" s="92"/>
      <c r="E228" s="92"/>
      <c r="F228" s="92"/>
      <c r="G228" s="92"/>
      <c r="H228" s="92"/>
    </row>
    <row r="229" spans="1:8" s="3" customFormat="1" ht="12.75" customHeight="1" x14ac:dyDescent="0.2">
      <c r="A229" s="128" t="s">
        <v>124</v>
      </c>
      <c r="B229" s="92"/>
      <c r="C229" s="92"/>
      <c r="D229" s="89"/>
      <c r="E229" s="89"/>
      <c r="F229" s="89"/>
      <c r="G229" s="89"/>
      <c r="H229" s="89"/>
    </row>
    <row r="230" spans="1:8" ht="26.25" customHeight="1" x14ac:dyDescent="0.2">
      <c r="A230" s="194" t="s">
        <v>234</v>
      </c>
      <c r="B230" s="194"/>
      <c r="C230" s="194"/>
      <c r="D230" s="194"/>
      <c r="E230" s="194"/>
      <c r="F230" s="194"/>
      <c r="G230" s="194"/>
      <c r="H230" s="89"/>
    </row>
    <row r="231" spans="1:8" ht="12.75" x14ac:dyDescent="0.2">
      <c r="A231" s="128" t="s">
        <v>125</v>
      </c>
      <c r="B231" s="92"/>
      <c r="C231" s="92"/>
      <c r="D231" s="89"/>
      <c r="E231" s="89"/>
      <c r="F231" s="89"/>
      <c r="G231" s="89"/>
      <c r="H231" s="89"/>
    </row>
    <row r="232" spans="1:8" ht="11.25" customHeight="1" x14ac:dyDescent="0.2">
      <c r="A232" s="127" t="s">
        <v>235</v>
      </c>
    </row>
    <row r="233" spans="1:8" ht="11.25" customHeight="1" x14ac:dyDescent="0.2">
      <c r="A233" s="127" t="s">
        <v>236</v>
      </c>
    </row>
    <row r="234" spans="1:8" ht="11.25" customHeight="1" x14ac:dyDescent="0.2">
      <c r="A234" s="127"/>
    </row>
    <row r="235" spans="1:8" ht="11.25" customHeight="1" x14ac:dyDescent="0.2">
      <c r="A235" s="127"/>
    </row>
    <row r="236" spans="1:8" ht="11.25" customHeight="1" x14ac:dyDescent="0.2">
      <c r="A236" s="53"/>
    </row>
    <row r="237" spans="1:8" ht="11.25" customHeight="1" x14ac:dyDescent="0.2">
      <c r="A237" s="100" t="s">
        <v>267</v>
      </c>
      <c r="B237" s="168" t="s">
        <v>268</v>
      </c>
      <c r="C237" s="179"/>
      <c r="D237" s="179"/>
      <c r="E237" s="168" t="s">
        <v>270</v>
      </c>
      <c r="F237" s="168"/>
      <c r="G237" s="168"/>
    </row>
    <row r="238" spans="1:8" ht="11.25" customHeight="1" x14ac:dyDescent="0.2">
      <c r="A238" s="101" t="s">
        <v>133</v>
      </c>
      <c r="B238" s="168" t="s">
        <v>269</v>
      </c>
      <c r="C238" s="179"/>
      <c r="D238" s="179"/>
      <c r="E238" s="168" t="s">
        <v>271</v>
      </c>
      <c r="F238" s="168"/>
      <c r="G238" s="168"/>
      <c r="H238" s="55"/>
    </row>
    <row r="239" spans="1:8" ht="11.25" customHeight="1" x14ac:dyDescent="0.2">
      <c r="G239" s="55"/>
      <c r="H239" s="55"/>
    </row>
  </sheetData>
  <mergeCells count="35">
    <mergeCell ref="G93:G95"/>
    <mergeCell ref="A230:G230"/>
    <mergeCell ref="A226:G226"/>
    <mergeCell ref="A225:F225"/>
    <mergeCell ref="A224:F224"/>
    <mergeCell ref="E237:G237"/>
    <mergeCell ref="A106:A108"/>
    <mergeCell ref="A119:A123"/>
    <mergeCell ref="A152:E152"/>
    <mergeCell ref="A140:A142"/>
    <mergeCell ref="A156:E156"/>
    <mergeCell ref="A153:E153"/>
    <mergeCell ref="A151:E151"/>
    <mergeCell ref="A11:F11"/>
    <mergeCell ref="A13:F13"/>
    <mergeCell ref="A14:F14"/>
    <mergeCell ref="A149:E149"/>
    <mergeCell ref="A150:E150"/>
    <mergeCell ref="A17:C17"/>
    <mergeCell ref="E238:G238"/>
    <mergeCell ref="A42:C42"/>
    <mergeCell ref="A74:A76"/>
    <mergeCell ref="A93:A96"/>
    <mergeCell ref="A128:A130"/>
    <mergeCell ref="A169:C169"/>
    <mergeCell ref="A158:A159"/>
    <mergeCell ref="A162:A163"/>
    <mergeCell ref="A155:E155"/>
    <mergeCell ref="A113:A116"/>
    <mergeCell ref="B238:D238"/>
    <mergeCell ref="A185:A187"/>
    <mergeCell ref="A198:A200"/>
    <mergeCell ref="A211:A213"/>
    <mergeCell ref="B211:B212"/>
    <mergeCell ref="B237:D237"/>
  </mergeCells>
  <printOptions horizontalCentered="1"/>
  <pageMargins left="0.78740157480314965" right="0.59055118110236227" top="0.78740157480314965" bottom="0.39370078740157483" header="0.51181102362204722" footer="0.51181102362204722"/>
  <pageSetup paperSize="9" scale="4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RREO-Anexo 08</vt:lpstr>
      <vt:lpstr>'RREO-Anexo 08'!Area_de_impressao</vt:lpstr>
    </vt:vector>
  </TitlesOfParts>
  <Company>Ministério da Fazenda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RREO</dc:title>
  <dc:creator>GEINC/CCONT/STN</dc:creator>
  <cp:lastModifiedBy>Edina Martins Queiroz</cp:lastModifiedBy>
  <cp:lastPrinted>2026-07-28T11:59:17Z</cp:lastPrinted>
  <dcterms:created xsi:type="dcterms:W3CDTF">2004-08-09T19:29:24Z</dcterms:created>
  <dcterms:modified xsi:type="dcterms:W3CDTF">2026-08-05T13:53:39Z</dcterms:modified>
</cp:coreProperties>
</file>