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O:\Fazenda\Contabilidade\Contabilidade\2026 - Fechamentos\Portal da Transparencia\012 - LRF - Demonstrativo da Educação – (Bimestre)\"/>
    </mc:Choice>
  </mc:AlternateContent>
  <xr:revisionPtr revIDLastSave="0" documentId="8_{5CB6D2DC-EEA9-4801-8E57-55B5E061FFDF}" xr6:coauthVersionLast="47" xr6:coauthVersionMax="47" xr10:uidLastSave="{00000000-0000-0000-0000-000000000000}"/>
  <bookViews>
    <workbookView xWindow="-120" yWindow="-120" windowWidth="29040" windowHeight="15720" tabRatio="548" xr2:uid="{27033813-F42D-4140-9A65-09B5923504C9}"/>
  </bookViews>
  <sheets>
    <sheet name="RREO-Anexo 08" sheetId="80" r:id="rId1"/>
  </sheets>
  <definedNames>
    <definedName name="_xlnm.Print_Area" localSheetId="0">'RREO-Anexo 08'!$A$1:$G$264</definedName>
    <definedName name="Cancela">#REF!,#REF!</definedName>
    <definedName name="fdsafs">#REF!,#REF!</definedName>
    <definedName name="fdsf">#REF!</definedName>
    <definedName name="HTML_CodePage" hidden="1">1252</definedName>
    <definedName name="HTML_Description" hidden="1">""</definedName>
    <definedName name="HTML_Email" hidden="1">""</definedName>
    <definedName name="HTML_Header" hidden="1">"Tabela"</definedName>
    <definedName name="HTML_LastUpdate" hidden="1">"16/03/98"</definedName>
    <definedName name="HTML_LineAfter" hidden="1">FALSE</definedName>
    <definedName name="HTML_LineBefore" hidden="1">FALSE</definedName>
    <definedName name="HTML_Name" hidden="1">"Rede Integrada"</definedName>
    <definedName name="HTML_OBDlg2" hidden="1">TRUE</definedName>
    <definedName name="HTML_OBDlg4" hidden="1">TRUE</definedName>
    <definedName name="HTML_OS" hidden="1">0</definedName>
    <definedName name="HTML_PathFile" hidden="1">"C:\internetemp\balpep1.htm"</definedName>
    <definedName name="HTML_Title" hidden="1">"Balpep11"</definedName>
    <definedName name="Plan">#REF!</definedName>
    <definedName name="Planilha">#REF!</definedName>
    <definedName name="Planilha_1">#REF!,#REF!</definedName>
    <definedName name="Planilha_1ÁreaTotal" localSheetId="0">#REF!,#REF!</definedName>
    <definedName name="Planilha_1ÁreaTotal">#REF!,#REF!</definedName>
    <definedName name="Planilha_1CabGráfico" localSheetId="0">#REF!</definedName>
    <definedName name="Planilha_1CabGráfico">#REF!</definedName>
    <definedName name="Planilha_1TítCols" localSheetId="0">#REF!,#REF!</definedName>
    <definedName name="Planilha_1TítCols">#REF!,#REF!</definedName>
    <definedName name="Planilha_1TítLins" localSheetId="0">#REF!</definedName>
    <definedName name="Planilha_1TítLins">#REF!</definedName>
    <definedName name="Planilha_2ÁreaTotal" localSheetId="0">#REF!,#REF!</definedName>
    <definedName name="Planilha_2ÁreaTotal">#REF!,#REF!</definedName>
    <definedName name="Planilha_2CabGráfico" localSheetId="0">#REF!</definedName>
    <definedName name="Planilha_2CabGráfico">#REF!</definedName>
    <definedName name="Planilha_2TítCols" localSheetId="0">#REF!,#REF!</definedName>
    <definedName name="Planilha_2TítCols">#REF!,#REF!</definedName>
    <definedName name="Planilha_2TítLins" localSheetId="0">#REF!</definedName>
    <definedName name="Planilha_2TítLins">#REF!</definedName>
    <definedName name="Planilha_3ÁreaTotal" localSheetId="0">#REF!,#REF!</definedName>
    <definedName name="Planilha_3ÁreaTotal">#REF!,#REF!</definedName>
    <definedName name="Planilha_3CabGráfico" localSheetId="0">#REF!</definedName>
    <definedName name="Planilha_3CabGráfico">#REF!</definedName>
    <definedName name="Planilha_3TítCols" localSheetId="0">#REF!,#REF!</definedName>
    <definedName name="Planilha_3TítCols">#REF!,#REF!</definedName>
    <definedName name="Planilha_3TítLins" localSheetId="0">#REF!</definedName>
    <definedName name="Planilha_3TítLins">#REF!</definedName>
    <definedName name="Planilha_4ÁreaTotal" localSheetId="0">#REF!,#REF!</definedName>
    <definedName name="Planilha_4ÁreaTotal">#REF!,#REF!</definedName>
    <definedName name="Planilha_4TítCols" localSheetId="0">#REF!,#REF!</definedName>
    <definedName name="Planilha_4TítCols">#REF!,#REF!</definedName>
    <definedName name="Planilha_Educação">#REF!,#REF!</definedName>
    <definedName name="Planilha1">#REF!,#REF!</definedName>
    <definedName name="Planilhas">#REF!</definedName>
    <definedName name="rgps">#REF!</definedName>
    <definedName name="RGPS1">#REF!</definedName>
    <definedName name="RGPS2">#REF!,#REF!</definedName>
    <definedName name="xxx">#REF!,#REF!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2" i="80" l="1"/>
  <c r="B21" i="80"/>
  <c r="C21" i="80"/>
  <c r="B26" i="80"/>
  <c r="C26" i="80"/>
  <c r="B27" i="80"/>
  <c r="C27" i="80"/>
  <c r="B36" i="80"/>
  <c r="C36" i="80"/>
  <c r="B40" i="80"/>
  <c r="C40" i="80"/>
  <c r="B47" i="80"/>
  <c r="C47" i="80"/>
  <c r="B51" i="80"/>
  <c r="C51" i="80"/>
  <c r="B55" i="80"/>
  <c r="C55" i="80"/>
  <c r="B59" i="80"/>
  <c r="C59" i="80"/>
  <c r="B63" i="80"/>
  <c r="C63" i="80"/>
  <c r="B73" i="80"/>
  <c r="B77" i="80"/>
  <c r="B84" i="80"/>
  <c r="C84" i="80"/>
  <c r="D84" i="80"/>
  <c r="E84" i="80"/>
  <c r="F84" i="80"/>
  <c r="B85" i="80"/>
  <c r="C85" i="80"/>
  <c r="D85" i="80"/>
  <c r="E85" i="80"/>
  <c r="F85" i="80"/>
  <c r="B91" i="80"/>
  <c r="C91" i="80"/>
  <c r="D91" i="80"/>
  <c r="E91" i="80"/>
  <c r="F91" i="80"/>
  <c r="B104" i="80"/>
  <c r="C104" i="80"/>
  <c r="D104" i="80"/>
  <c r="E104" i="80"/>
  <c r="G104" i="80"/>
  <c r="G105" i="80"/>
  <c r="G106" i="80"/>
  <c r="G107" i="80"/>
  <c r="G108" i="80"/>
  <c r="B109" i="80"/>
  <c r="C109" i="80"/>
  <c r="D109" i="80"/>
  <c r="E109" i="80"/>
  <c r="F109" i="80"/>
  <c r="B116" i="80"/>
  <c r="C116" i="80"/>
  <c r="D116" i="80"/>
  <c r="E116" i="80"/>
  <c r="B117" i="80"/>
  <c r="C117" i="80"/>
  <c r="D117" i="80"/>
  <c r="E117" i="80"/>
  <c r="B118" i="80"/>
  <c r="C118" i="80"/>
  <c r="D118" i="80"/>
  <c r="E118" i="80"/>
  <c r="B124" i="80"/>
  <c r="C124" i="80"/>
  <c r="D124" i="80"/>
  <c r="E124" i="80"/>
  <c r="F124" i="80"/>
  <c r="B131" i="80"/>
  <c r="C131" i="80"/>
  <c r="D131" i="80"/>
  <c r="F131" i="80"/>
  <c r="G131" i="80"/>
  <c r="F132" i="80"/>
  <c r="G132" i="80"/>
  <c r="F133" i="80"/>
  <c r="G133" i="80"/>
  <c r="B145" i="80"/>
  <c r="C145" i="80"/>
  <c r="D145" i="80"/>
  <c r="E145" i="80"/>
  <c r="F145" i="80"/>
  <c r="B157" i="80"/>
  <c r="C157" i="80"/>
  <c r="D157" i="80"/>
  <c r="E157" i="80"/>
  <c r="F157" i="80"/>
  <c r="B158" i="80"/>
  <c r="C158" i="80"/>
  <c r="D158" i="80"/>
  <c r="E158" i="80"/>
  <c r="F158" i="80"/>
  <c r="F164" i="80"/>
  <c r="F165" i="80"/>
  <c r="F166" i="80"/>
  <c r="F167" i="80"/>
  <c r="F169" i="80"/>
  <c r="F170" i="80"/>
  <c r="B174" i="80"/>
  <c r="C174" i="80"/>
  <c r="D174" i="80"/>
  <c r="B178" i="80"/>
  <c r="C178" i="80"/>
  <c r="D178" i="80"/>
  <c r="E178" i="80"/>
  <c r="F178" i="80"/>
  <c r="F179" i="80"/>
  <c r="F180" i="80"/>
  <c r="F181" i="80"/>
  <c r="B187" i="80"/>
  <c r="C187" i="80"/>
  <c r="B188" i="80"/>
  <c r="C188" i="80"/>
  <c r="B202" i="80"/>
  <c r="C202" i="80"/>
  <c r="D202" i="80"/>
  <c r="E202" i="80"/>
  <c r="F202" i="80"/>
  <c r="B216" i="80"/>
  <c r="C216" i="80"/>
  <c r="D216" i="80"/>
  <c r="E216" i="80"/>
  <c r="F216" i="80"/>
  <c r="B217" i="80"/>
  <c r="C217" i="80"/>
  <c r="D217" i="80"/>
  <c r="E217" i="80"/>
  <c r="F217" i="80"/>
  <c r="B222" i="80"/>
  <c r="C222" i="80"/>
  <c r="D222" i="80"/>
  <c r="E222" i="80"/>
  <c r="F222" i="80"/>
  <c r="B230" i="80"/>
  <c r="C230" i="80"/>
  <c r="B231" i="80"/>
  <c r="C231" i="80"/>
  <c r="B234" i="80"/>
  <c r="C234" i="80"/>
  <c r="B237" i="80"/>
  <c r="C237" i="80"/>
</calcChain>
</file>

<file path=xl/sharedStrings.xml><?xml version="1.0" encoding="utf-8"?>
<sst xmlns="http://schemas.openxmlformats.org/spreadsheetml/2006/main" count="378" uniqueCount="279">
  <si>
    <t>RELATÓRIO RESUMIDO DA EXECUÇÃO ORÇAMENTÁRIA</t>
  </si>
  <si>
    <t>ORÇAMENTOS FISCAL E DA SEGURIDADE SOCIAL</t>
  </si>
  <si>
    <t>PREVISÃO</t>
  </si>
  <si>
    <t>RECEITAS</t>
  </si>
  <si>
    <t>ATUALIZADA</t>
  </si>
  <si>
    <t>(a)</t>
  </si>
  <si>
    <t>(b)</t>
  </si>
  <si>
    <t>(c)</t>
  </si>
  <si>
    <t>DOTAÇÃO</t>
  </si>
  <si>
    <t>DESPESAS</t>
  </si>
  <si>
    <t>(d)</t>
  </si>
  <si>
    <t>(e)</t>
  </si>
  <si>
    <t>(g)</t>
  </si>
  <si>
    <t>(h)</t>
  </si>
  <si>
    <t>RECEITAS DO ENSINO</t>
  </si>
  <si>
    <t>1- RECEITA DE IMPOSTOS</t>
  </si>
  <si>
    <t>FUNDEB</t>
  </si>
  <si>
    <t>DESPESAS DO FUNDEB</t>
  </si>
  <si>
    <t>ANTERIOR</t>
  </si>
  <si>
    <t>VALOR</t>
  </si>
  <si>
    <t>DEMONSTRATIVO DAS RECEITAS E DESPESAS COM MANUTENÇÃO E DESENVOLVIMENTO DO ENSINO - MDE</t>
  </si>
  <si>
    <t>(f)</t>
  </si>
  <si>
    <t>RECEITA RESULTANTE DE IMPOSTOS (caput do art. 212 da Constituição)</t>
  </si>
  <si>
    <t xml:space="preserve">2- RECEITA DE TRANSFERÊNCIAS CONSTITUCIONAIS E LEGAIS </t>
  </si>
  <si>
    <t>OUTRAS INFORMAÇÕES PARA CONTROLE</t>
  </si>
  <si>
    <t>(j)</t>
  </si>
  <si>
    <t>(k)</t>
  </si>
  <si>
    <t>(i)</t>
  </si>
  <si>
    <t>(m)</t>
  </si>
  <si>
    <t>Em Reais</t>
  </si>
  <si>
    <t>EMPENHADAS</t>
  </si>
  <si>
    <t>3- TOTAL DA RECEITA DE IMPOSTOS (1 + 2)</t>
  </si>
  <si>
    <t>RECEITAS ADICIONAIS PARA FINANCIAMENTO DO ENSINO</t>
  </si>
  <si>
    <t xml:space="preserve">    2.2- Cota-Parte ICMS </t>
  </si>
  <si>
    <t xml:space="preserve">        2.1.1- Parcela referente à CF, art. 159, I, alínea b</t>
  </si>
  <si>
    <t xml:space="preserve">    2.1- Cota-Parte FPM </t>
  </si>
  <si>
    <t xml:space="preserve">    1.3- Receita Resultante do Imposto sobre Serviços de Qualquer Natureza – ISS</t>
  </si>
  <si>
    <r>
      <t xml:space="preserve">    1.2- Receita Resultante do Imposto sobre Transmissão </t>
    </r>
    <r>
      <rPr>
        <i/>
        <sz val="10"/>
        <color indexed="8"/>
        <rFont val="Times New Roman"/>
        <family val="1"/>
      </rPr>
      <t>Inter Vivos</t>
    </r>
    <r>
      <rPr>
        <sz val="10"/>
        <color indexed="8"/>
        <rFont val="Times New Roman"/>
        <family val="1"/>
      </rPr>
      <t xml:space="preserve"> – ITBI</t>
    </r>
  </si>
  <si>
    <t xml:space="preserve">    1.1- Receita Resultante do Imposto sobre a Propriedade Predial e Territorial Urbana – IPTU</t>
  </si>
  <si>
    <t>RREO - ANEXO 8 (LDB, art. 72)</t>
  </si>
  <si>
    <t>Tabela 8.2 - Demonstrativo das Receitas e Despesas com Manutenção e Desenvolvimento do Ensino - MDE - MUNICÍPIOS</t>
  </si>
  <si>
    <t xml:space="preserve">    1.4- Receita Resultante do Imposto de Renda Retido na Fonte – IRRF</t>
  </si>
  <si>
    <t>SALÁRIO</t>
  </si>
  <si>
    <t>EDUCAÇÃO</t>
  </si>
  <si>
    <t>(n)</t>
  </si>
  <si>
    <t>(p)</t>
  </si>
  <si>
    <t>(s)</t>
  </si>
  <si>
    <t>(t)</t>
  </si>
  <si>
    <t>(u)</t>
  </si>
  <si>
    <t>(x)</t>
  </si>
  <si>
    <t>(z)</t>
  </si>
  <si>
    <t>REALIZADAS</t>
  </si>
  <si>
    <t xml:space="preserve">        2.1.2- Parcela referente à CF, art. 159, I, alínea d e e</t>
  </si>
  <si>
    <t>5- VALOR MÍNIMO A SER APLICADO ALÉM DO VALOR DESTINADO AO FUNDEB - 5% DE ((2.1.1) + (2.2) + (2.3) + (2.4) + (2.5)) + 25% DE ((1.1) + (1.2) + (1.3) + (1.4) + (2.1.2) + (2.6)+ (2.7))</t>
  </si>
  <si>
    <t>RECEITAS RECEBIDAS DO FUNDEB NO EXERCÍCIO</t>
  </si>
  <si>
    <t>6- RECEITAS RECEBIDAS DO FUNDEB</t>
  </si>
  <si>
    <t xml:space="preserve">    6.1- FUNDEB - Impostos e Transferências de Impostos</t>
  </si>
  <si>
    <t xml:space="preserve">       6.1.1- Principal</t>
  </si>
  <si>
    <t xml:space="preserve">       6.1.2- Rendimentos de Aplicação Financeira</t>
  </si>
  <si>
    <t xml:space="preserve">    6.2- FUNDEB - Complementação da União - VAAF</t>
  </si>
  <si>
    <t xml:space="preserve">       6.2.1- Principal</t>
  </si>
  <si>
    <t xml:space="preserve">       6.2.2- Rendimentos de Aplicação Financeira</t>
  </si>
  <si>
    <t xml:space="preserve">    6.3- FUNDEB - Complementação da União - VAAT</t>
  </si>
  <si>
    <t xml:space="preserve">       6.3.1- Principal</t>
  </si>
  <si>
    <t xml:space="preserve">       6.3.2- Rendimentos de Aplicação Financeira</t>
  </si>
  <si>
    <r>
      <t>7- RESULTADO LÍQUIDO DAS TRANSFERÊNCIAS DO FUNDEB (6.1.1 – 4)</t>
    </r>
    <r>
      <rPr>
        <vertAlign val="superscript"/>
        <sz val="10"/>
        <rFont val="Times New Roman"/>
        <family val="1"/>
      </rPr>
      <t>1</t>
    </r>
  </si>
  <si>
    <t>8- TOTAL DOS RECURSOS DE SUPERÁVIT</t>
  </si>
  <si>
    <t xml:space="preserve">  8.1- SUPERÁVIT DO EXERCÍCIO IMEDIATAMENTE ANTERIOR</t>
  </si>
  <si>
    <t xml:space="preserve">  8.2- SUPERÁVIT RESIDUAL DE OUTROS EXERCÍCIOS</t>
  </si>
  <si>
    <t>INSCR EM RP</t>
  </si>
  <si>
    <t>LIQUIDADA</t>
  </si>
  <si>
    <t>PAGA</t>
  </si>
  <si>
    <t>Ñ PROC</t>
  </si>
  <si>
    <t>DESPESAS CUSTEADAS COM RECEITAS DO FUNDEB RECEBIDAS NO EXERCÍCIO</t>
  </si>
  <si>
    <t xml:space="preserve">INSCRIÇÃO DE </t>
  </si>
  <si>
    <t>INSCR RPNP</t>
  </si>
  <si>
    <t xml:space="preserve">RESTOS A PAGAR </t>
  </si>
  <si>
    <t>SEM</t>
  </si>
  <si>
    <t>Ñ PROCESSADOS</t>
  </si>
  <si>
    <t>DISPONIBILIDADE</t>
  </si>
  <si>
    <t>INDICADORES - Art. 212-A, inciso XI e § 3º - Constituição Federal2</t>
  </si>
  <si>
    <t>VALOR APÓS</t>
  </si>
  <si>
    <t>VALOR EXIGIDO</t>
  </si>
  <si>
    <t>VALOR APLICADO</t>
  </si>
  <si>
    <t>DEDUÇÕES</t>
  </si>
  <si>
    <t>% APLICADO</t>
  </si>
  <si>
    <t>(l)</t>
  </si>
  <si>
    <t>INDICADOR - Art.25, § 3º - Lei nº 14.113, de 2020 - (Máximo de 10% de Superávit)3</t>
  </si>
  <si>
    <t xml:space="preserve">VALOR MÁXIMO </t>
  </si>
  <si>
    <t xml:space="preserve">VALOR </t>
  </si>
  <si>
    <t>PERMITIDO</t>
  </si>
  <si>
    <t>NÃO APLICADO</t>
  </si>
  <si>
    <t>APÓS AJUSTE</t>
  </si>
  <si>
    <t>% NÃO APLICADO</t>
  </si>
  <si>
    <t>(o)</t>
  </si>
  <si>
    <t>INDICADOR - Art.25, § 3º - Lei nº 14.113, de 2020 - (Aplicação do Superávit de Exercício Anterior)3</t>
  </si>
  <si>
    <t xml:space="preserve">VALOR DE </t>
  </si>
  <si>
    <t xml:space="preserve">SUPERÁVIT </t>
  </si>
  <si>
    <t xml:space="preserve">APLICADO ATÉ O </t>
  </si>
  <si>
    <t>1ºQUADRIMESTRE</t>
  </si>
  <si>
    <t xml:space="preserve">APLICADO APÓS O </t>
  </si>
  <si>
    <t xml:space="preserve">PERMITIDO NO </t>
  </si>
  <si>
    <t>NO EXERCÍCIO</t>
  </si>
  <si>
    <t>APLICADO</t>
  </si>
  <si>
    <t>EXERC ANTERIOR</t>
  </si>
  <si>
    <t>(q)</t>
  </si>
  <si>
    <t>(r)</t>
  </si>
  <si>
    <t>APURAÇÃO DAS DESPESAS PARA FINS DE LIMITE MÍNIMO CONSTITUCIONAL</t>
  </si>
  <si>
    <t>APURAÇÃO DO LIMITE MÍNIMO CONSTITUCIONAL2 e 5</t>
  </si>
  <si>
    <t>SALDO INICIAL</t>
  </si>
  <si>
    <t>RP LIQUIDADOS</t>
  </si>
  <si>
    <t>RP PAGOS</t>
  </si>
  <si>
    <t>RP CANCELADOS</t>
  </si>
  <si>
    <t>SALDO FINAL</t>
  </si>
  <si>
    <t>(aa)</t>
  </si>
  <si>
    <t>(ab)</t>
  </si>
  <si>
    <t>(ac)</t>
  </si>
  <si>
    <t>(ad)</t>
  </si>
  <si>
    <t>TOTAL GERAL DAS DESPESAS COM EDUCAÇÃO</t>
  </si>
  <si>
    <t>(ae)</t>
  </si>
  <si>
    <t>(af)</t>
  </si>
  <si>
    <t>2 Limites mínimos anuais a serem cumpridos no encerramento do exercício.</t>
  </si>
  <si>
    <r>
      <rPr>
        <sz val="8"/>
        <rFont val="Times New Roman"/>
        <family val="1"/>
      </rPr>
      <t>3</t>
    </r>
    <r>
      <rPr>
        <vertAlign val="superscript"/>
        <sz val="8"/>
        <rFont val="Times New Roman"/>
        <family val="1"/>
      </rPr>
      <t xml:space="preserve"> </t>
    </r>
    <r>
      <rPr>
        <sz val="8"/>
        <rFont val="Times New Roman"/>
        <family val="1"/>
      </rPr>
      <t>Art. 25, § 3º, Lei 14.113/2020: “Até 10% (dez por cento) dos recursos recebidos à conta dos Fundos, inclusive relativos à complementação da União, nos termos do § 2º do art. 16 desta Lei, poderão ser utilizados no primeiro quadrimestre do exercício imediatamente subsequente, mediante abertura de crédito adicional.”
   utilizados no 1º trimestre do exercício imediatamente subseqüente, mediante abertura de crédito adicional.”</t>
    </r>
    <r>
      <rPr>
        <vertAlign val="superscript"/>
        <sz val="8"/>
        <rFont val="Times New Roman"/>
        <family val="1"/>
      </rPr>
      <t xml:space="preserve">
</t>
    </r>
  </si>
  <si>
    <t xml:space="preserve">5 Nos cinco primeiros bimestres do exercício o acompanhamento será feito com base na despesa liquidada. No último bimestre do exercício, o valor deverá corresponder ao total da despesa empenhada. </t>
  </si>
  <si>
    <t>6 As linhas representam áreas de atuação e não correspondem exatamente às subfunções da Função Educação. As despesas classificadas nas demais subfunções típicas e nas subfunções atípicas deverão ser rateadas para essas áreas de atuação.</t>
  </si>
  <si>
    <t>8 Controle da execução de restos a pagar considerados no cumprimento do limite mínimo dos exercícios anteriores.</t>
  </si>
  <si>
    <t>RECURSOS RECEBIDOS EM EXERCÍCIOS ANTERIORES E NÃO UTILIZADOS (SUPERÁVIT)</t>
  </si>
  <si>
    <t xml:space="preserve">    2.3- Cota-Parte IPI-Exportação </t>
  </si>
  <si>
    <t xml:space="preserve">    2.4- Cota-Parte ITR </t>
  </si>
  <si>
    <t xml:space="preserve">    2.5- Cota-Parte IPVA </t>
  </si>
  <si>
    <t xml:space="preserve">    2.6- Cota-Parte IOF-Ouro </t>
  </si>
  <si>
    <t xml:space="preserve">    2.7- Compensações Financeiras Provenientes de Impostos e Transferências Constitucionais</t>
  </si>
  <si>
    <t>4- TOTAL DESTINADO AO FUNDEB - 20% DE ((2.1.1) + (2.2) + (2.3) + (2.4) + (2.5) + (2.7))</t>
  </si>
  <si>
    <t>PREFEITO MUNICIPAL</t>
  </si>
  <si>
    <t xml:space="preserve">       6.1.3- Ressarcimento de Recursos do Fundeb</t>
  </si>
  <si>
    <t xml:space="preserve">       6.2.3- Ressarcimento de Recursos do Fundeb</t>
  </si>
  <si>
    <t xml:space="preserve">       6.3.3- Ressarcimento de Recursos do Fundeb</t>
  </si>
  <si>
    <t xml:space="preserve">      10.1.3- Educação de Jovens e Adultos</t>
  </si>
  <si>
    <t xml:space="preserve">      10.1.4- Educação Especial</t>
  </si>
  <si>
    <t xml:space="preserve">      10.1.5- Administração Geral</t>
  </si>
  <si>
    <t xml:space="preserve">      10.2.1- Educação Infantil</t>
  </si>
  <si>
    <t xml:space="preserve">      10.2.2- Ensino Fundamental </t>
  </si>
  <si>
    <t xml:space="preserve">      10.2.3- Educação de Jovens e Adultos</t>
  </si>
  <si>
    <t xml:space="preserve">      10.2.4- Educação Especial</t>
  </si>
  <si>
    <t xml:space="preserve">      10.2.5- Administração Geral</t>
  </si>
  <si>
    <t xml:space="preserve">      10.2.6- Transporte (Escolar)</t>
  </si>
  <si>
    <t xml:space="preserve">      10.2.7- Outras</t>
  </si>
  <si>
    <t>10- TOTAL DAS DESPESAS COM RECURSOS DO FUNDEB</t>
  </si>
  <si>
    <t xml:space="preserve">   10.1- PROFISSIONAIS DA EDUCAÇÃO BÁSICA</t>
  </si>
  <si>
    <t xml:space="preserve">      10.1.1 - Educação Infantil</t>
  </si>
  <si>
    <t xml:space="preserve">      10.1.2- Ensino Fundamental </t>
  </si>
  <si>
    <t xml:space="preserve">   10.2- OUTRAS DESPESAS</t>
  </si>
  <si>
    <t>11- TOTAL DAS DESPESAS CUSTEADAS COM RECURSOS DO FUNDEB RECEBIDAS NO EXERCÍCIO</t>
  </si>
  <si>
    <t xml:space="preserve">   11.1- Total das Despesas custeadas com FUNDEB - Impostos e Transferências de Impostos</t>
  </si>
  <si>
    <t xml:space="preserve">   11.2- Total das Despesas custeadas com FUNDEB - Complementação da União - VAAF</t>
  </si>
  <si>
    <t xml:space="preserve">   11.3- Total das Despesas custeadas com FUNDEB - Complementação da União - VAAT</t>
  </si>
  <si>
    <t xml:space="preserve">   11.4- Total das Despesas custeadas com FUNDEB - Complementação da União - VAAR</t>
  </si>
  <si>
    <t>12- TOTAL DAS DESPESAS DO FUNDEB COM PROFISSIONAIS DA EDUCAÇÃO BÁSICA</t>
  </si>
  <si>
    <t>15- MÍNIMO DE 70% DO FUNDEB NA REMUNERAÇÃO DOS PROFISSIONAIS DA EDUCAÇÃO BÁSICA</t>
  </si>
  <si>
    <t>16 - PERCENTUAL DE 50% DA COMPLEMENTAÇÃO DA UNIÃO AO FUNDEB - VAAT NA EDUCAÇÃO INFANTIL</t>
  </si>
  <si>
    <t>17- MÍNIMO DE 15% DA COMPLEMENTAÇÃO DA UNIÃO AO FUNDEB - VAAT EM DESPESAS DE CAPITAL</t>
  </si>
  <si>
    <t xml:space="preserve">18- TOTAL DA RECEITA RECEBIDA E NÃO APLICADA NO EXERCÍCIO </t>
  </si>
  <si>
    <t>19- TOTAL DAS DESPESAS CUSTEADAS COM SUPERÁVIT DO FUNDEB</t>
  </si>
  <si>
    <t xml:space="preserve">   19.1- Total das Despesas custeadas com FUNDEB - Impostos e Transferências de Impostos</t>
  </si>
  <si>
    <t xml:space="preserve">   19.2- Total das Despesas custeadas com FUNDEB - Complementação da União (VAAF + VAAT + VAAR)</t>
  </si>
  <si>
    <t>20-TOTAL DAS DESPESAS COM AÇÕES TÍPICAS DE MDE CUSTEADAS COM RECEITAS DE IMPOSTOS</t>
  </si>
  <si>
    <t xml:space="preserve">   20.1- Educação Infantil</t>
  </si>
  <si>
    <t xml:space="preserve">   20.2- Ensino Fundamental</t>
  </si>
  <si>
    <t xml:space="preserve">   20.3- Educação de Jovens e Adultos</t>
  </si>
  <si>
    <t xml:space="preserve">   20.4- Educação Especial</t>
  </si>
  <si>
    <t xml:space="preserve">   20.5- Administração Geral</t>
  </si>
  <si>
    <t xml:space="preserve">   20.6- Transporte (Escolar)</t>
  </si>
  <si>
    <t xml:space="preserve">   20.7- Outras</t>
  </si>
  <si>
    <t xml:space="preserve">   21.1- EDUCAÇÃO INFANTIL</t>
  </si>
  <si>
    <t xml:space="preserve">      21.1.1- Creche</t>
  </si>
  <si>
    <t xml:space="preserve">      21.1.2- Pré-escola</t>
  </si>
  <si>
    <t xml:space="preserve">   21.2- ENSINO FUNDAMENTAL </t>
  </si>
  <si>
    <t xml:space="preserve"> DESPESAS COM AÇÕES TÍPICAS DE MDE - RECEITAS DE IMPOSTOS E RECURSOS DO FUNDEB                                                     (Por Área de Atuação)6</t>
  </si>
  <si>
    <t xml:space="preserve"> DESPESAS COM AÇÕES TÍPICAS DE MDE - RECEITAS DE IMPOSTOS - EXCETO FUNDEB                                           (Por Subfunção)</t>
  </si>
  <si>
    <t>21- TOTAL DAS DESPESAS COM AÇÕES TÍPICAS DE MDE CUSTEADAS COM IMPOSTOS E FUNDEB</t>
  </si>
  <si>
    <t>22- TOTAL DAS DESPESAS DE MDE CUSTEADAS COM RECURSOS DE IMPOSTOS = L20(d ou e)</t>
  </si>
  <si>
    <t>23- TOTAL DAS RECEITAS TRANSFERIDAS AO FUNDEB = (L4)</t>
  </si>
  <si>
    <t>24- (-) RECEITAS DO FUNDEB NÃO UTILIZADAS NO EXERCÍCIO, EM VALOR SUPERIOR A 10% = L18(q)</t>
  </si>
  <si>
    <t xml:space="preserve">26- (-) RESTOS A PAGAR NÃO PROCESSADOS INSCRITOS NO EXERCÍCIO SEM DISPONIBILIDADE FINANCEIRA DE RECURSOS DE IMPOSTOS4 </t>
  </si>
  <si>
    <t xml:space="preserve">27- (-) CANCELAMENTO, NO EXERCÍCIO, DE RESTOS A PAGAR INSCRITOS COM DISPONIBILIDADE FINANCEIRA DE RECURSOS DE IMPOSTOS VINCULADOS AO ENSINO = (L30.1(af) + L30.2(af)) </t>
  </si>
  <si>
    <t>28- TOTAL DAS DESPESAS PARA FINS DE LIMITE  (22 + 23 - 24 + 25 - 26 - 27)</t>
  </si>
  <si>
    <t>29- APLICAÇÃO EM MDE SOBRE A RECEITA RESULTANTE DE IMPOSTOS</t>
  </si>
  <si>
    <t>30- RESTOS A PAGAR DE DESPESAS COM MDE</t>
  </si>
  <si>
    <t xml:space="preserve">   30.1 - Executadas com Recursos de Impostos e Transferências de Impostos</t>
  </si>
  <si>
    <t xml:space="preserve">   30.2 - Executadas com Recursos do FUNDEB - Impostos</t>
  </si>
  <si>
    <t xml:space="preserve">   30.3 - Executadas com Recursos do FUNDEB - Complementação da União (VAAT + VAAF + VAAR)</t>
  </si>
  <si>
    <t>(ag) = (ac) - (ae) - (af)</t>
  </si>
  <si>
    <t>RESTOS A PAGAR INSCRITOS EM EXERCÍCIOS ANTERIORES DE DESPESAS CONSIDERADAS PARA CUMPRIMENTO DO LIMITE8</t>
  </si>
  <si>
    <t>31- TOTAL DAS RECEITAS ADICIONAIS PARA FINANCIAMENTO DO ENSINO</t>
  </si>
  <si>
    <t xml:space="preserve">   31.1- RECEITA DE TRANSFERÊNCIAS DO FNDE (INCLUINDO RENDIMENTOS DE APLICAÇÃO FINANCEIRA)</t>
  </si>
  <si>
    <t xml:space="preserve">       31.1.1- Salário-Educação</t>
  </si>
  <si>
    <t xml:space="preserve">       31.1.2- PDDE</t>
  </si>
  <si>
    <t xml:space="preserve">       31.1.3- PNAE</t>
  </si>
  <si>
    <t xml:space="preserve">       31.1.4 - PNATE</t>
  </si>
  <si>
    <t xml:space="preserve">       31.1.5- Outras Transferências do FNDE</t>
  </si>
  <si>
    <t xml:space="preserve">   31.2- RECEITA DE TRANSFERÊNCIAS DE CONVÊNIOS</t>
  </si>
  <si>
    <t xml:space="preserve">   31.3- RECEITA DE ROYALTIES DESTINADOS À EDUCAÇÃO</t>
  </si>
  <si>
    <t xml:space="preserve">   31.4- RECEITA DE OPERAÇÕES DE CRÉDITO VINCULADAS À EDUCAÇÃO</t>
  </si>
  <si>
    <t xml:space="preserve">   31.5- OUTRAS RECEITAS PARA FINANCIAMENTO DO ENSINO</t>
  </si>
  <si>
    <t xml:space="preserve"> OUTRAS DESPESAS COM EDUCAÇÃO                                                                                                                                                 (Por Subfunção)6</t>
  </si>
  <si>
    <t>32- TOTAL DAS OUTRAS DESPESAS COM EDUCAÇÃO</t>
  </si>
  <si>
    <t xml:space="preserve">   32.1- EDUCAÇÃO INFANTIL</t>
  </si>
  <si>
    <t xml:space="preserve">   32.2- ENSINO FUNDAMENTAL </t>
  </si>
  <si>
    <t xml:space="preserve">   32.3- ENSINO MÉDIO </t>
  </si>
  <si>
    <t xml:space="preserve">   32.4- ENSINO SUPERIOR</t>
  </si>
  <si>
    <t xml:space="preserve">   32.5- ENSINO PROFISSIONAL</t>
  </si>
  <si>
    <t xml:space="preserve">   32.6- EDUCAÇÃO DE JOVENS E ADULTOS</t>
  </si>
  <si>
    <t xml:space="preserve">   32.7- EDUCAÇÃO ESPECIAL</t>
  </si>
  <si>
    <t xml:space="preserve">   32.8- OUTRAS</t>
  </si>
  <si>
    <t>33- TOTAL GERAL DAS DESPESAS COM EDUCAÇÃO (10 + 20 + 32)</t>
  </si>
  <si>
    <t xml:space="preserve">   33.1- Despesas Correntes</t>
  </si>
  <si>
    <t xml:space="preserve">      33.1.1- Pessoal Ativo</t>
  </si>
  <si>
    <t xml:space="preserve">      33.1.2- Pessoal Inativo</t>
  </si>
  <si>
    <t xml:space="preserve">      33.1.3-Transferências às instituições comunitárias, confessionais ou filantrópicas sem fins lucrativos</t>
  </si>
  <si>
    <t xml:space="preserve">      33.1.4- Outras Despesas Correntes</t>
  </si>
  <si>
    <t xml:space="preserve">   33.2- Despesas de Capital</t>
  </si>
  <si>
    <t xml:space="preserve">      33.2.1- Transferências às instituições comunitárias, confessionais ou filantrópicas sem fins lucrativos</t>
  </si>
  <si>
    <t xml:space="preserve">      33.2.2- Outras Despesas de Capital</t>
  </si>
  <si>
    <t>CONTROLE DA DISPONIBILIDADE FINANCEIRA E CONCILIAÇÃO BANCÁRIA</t>
  </si>
  <si>
    <t>(ah)</t>
  </si>
  <si>
    <t>(ai)</t>
  </si>
  <si>
    <t>35- (+) INGRESSO DE RECURSOS ATÉ O BIMESTRE (orçamentário)</t>
  </si>
  <si>
    <t>36- (-) PAGAMENTOS EFETUADOS ATÉ O BIMESTRE (orçamentário e restos a pagar)</t>
  </si>
  <si>
    <t>37- (=) DISPONIBILIDADE FINANCEIRA ATÉ O BIMESTRE</t>
  </si>
  <si>
    <t>38- (+) AJUSTES POSITIVOS ( RETENÇÕES E OUTROS VALORES EXTRAORÇAMENTÁRIOS)</t>
  </si>
  <si>
    <t>39- (-) AJUSTES NEGATIVOS (OUTROS VALORES EXTRAORÇAMENTÁRIOS)</t>
  </si>
  <si>
    <t>40- (=) SALDO FINANCEIRO CONCILIADO (Saldo Bancário)</t>
  </si>
  <si>
    <t>1 Os valores informados devem corresponder ao efetivamente transferido. Os percentuais correspodem ao disposto na legislação.</t>
  </si>
  <si>
    <t>4 Os valores referentes à parcela dos Restos a Pagar inscritos sem disponibilidade financeira deverão ser informados somente no RREO do último bimestre do exercício.</t>
  </si>
  <si>
    <t>7 Valor inscrito em RPNP sem disponibilidade de caixa, que não será considerado na apuração dos indicadores e limites. Para as linhas 15, 16 e 17, deverá ser comparado o total inscrito em RPNP com a disponibilidade de caixa por fonte de recursos. Para a linha 14, deverá ser verificada a diferença entre a disponibilidade nas Fontes do Fundeb e os RPNP referentes a essas despesas. Para a linha 18, deverá ser verificada a diferença entre as disponibilidades na Fonte VAAT e os RPNP dessas despesas.</t>
  </si>
  <si>
    <t>9 Nesta coluna não devem se informados valores inferiores a 0 (zero).</t>
  </si>
  <si>
    <t xml:space="preserve">10 Essa coluna não deve conter percentual superior a 100%. Caso isso ocorra, em razão de valores informados na coluna (i), os percentuais devem ser ajustados para 100%. </t>
  </si>
  <si>
    <t xml:space="preserve">       6.4.1- Principal</t>
  </si>
  <si>
    <t xml:space="preserve">       6.4.2- Rendimentos de Aplicação Financeira</t>
  </si>
  <si>
    <t xml:space="preserve">       6.4.3- Ressarcimento de Recursos do Fundeb</t>
  </si>
  <si>
    <t xml:space="preserve">    6.4- FUNDEB - Complementação da União - VAAR</t>
  </si>
  <si>
    <t xml:space="preserve">DESPESAS EM VALOR SUPERIOR AO DAS RECEITAS  </t>
  </si>
  <si>
    <t>VALOR NÃO</t>
  </si>
  <si>
    <t xml:space="preserve">EXCEDENTE AO </t>
  </si>
  <si>
    <t>VL NÃO APLIC</t>
  </si>
  <si>
    <t xml:space="preserve">    36.1 Orçamentário</t>
  </si>
  <si>
    <t xml:space="preserve">    36.2 Restos a Pagar</t>
  </si>
  <si>
    <t>(v)</t>
  </si>
  <si>
    <t>SUPERÁVIT</t>
  </si>
  <si>
    <t>VALOR DE</t>
  </si>
  <si>
    <t>APLICADO ATÉ</t>
  </si>
  <si>
    <t>SUPERÁVIT NÃO</t>
  </si>
  <si>
    <t>VALOR TOTAL DE</t>
  </si>
  <si>
    <t>(w)</t>
  </si>
  <si>
    <t>ATÉ O 1ºQUAD.</t>
  </si>
  <si>
    <t>QUE INTREGRA O</t>
  </si>
  <si>
    <t>LIMITE CONST.</t>
  </si>
  <si>
    <t>34- DISPONIBILIDADE FINANCEIRA EM 31 DE DEZEMBRO DE 2022</t>
  </si>
  <si>
    <t>13- TOTAL DAS DESPESAS CUSTEADAS COM FUNDEB - VAAT APLICADAS NA EDUCAÇÃO INFANTIL</t>
  </si>
  <si>
    <t>14- TOTAL DAS DESPESAS CUSTEADAS COM FUNDEB - VAAT APLICADAS EM DESPESA DE CAPITAL</t>
  </si>
  <si>
    <t>9- TOTAL DOS RECURSOS DO FUNDEB DISPONÍVEIS PARA UTILIZAÇÃO (6 +8)</t>
  </si>
  <si>
    <t>25- (-) SUPERÁVIT PERMITIDO NO EXERCÍCIO IMEDIATAMENTE ANTERIOR NÃO APLICADO NO EXERCÍCIO ATUAL = L19.1(x)</t>
  </si>
  <si>
    <t>PREFEITURA MUNICIPAL DE INDAIATUBA</t>
  </si>
  <si>
    <t>Av. Eng. Fabio R. Barnabe, 2800 - Jd. Esplanada II</t>
  </si>
  <si>
    <t>C.N.P.J. 44.733.608/0001-09</t>
  </si>
  <si>
    <t>Telefone: (19) 3834-9000</t>
  </si>
  <si>
    <t>Período: 4º Bimestre</t>
  </si>
  <si>
    <t>DR. CUSTÓDIO TAVARES DIAS NETO</t>
  </si>
  <si>
    <t>MARIA DA PENHA F. DA SILVA</t>
  </si>
  <si>
    <t>CONTADORA</t>
  </si>
  <si>
    <t>FELIPE ROCHA PAIAO</t>
  </si>
  <si>
    <t>CONTADOR</t>
  </si>
  <si>
    <t>FONTE: Sistema CECAM, Unidade Responsável: CONTABILIDADE. Emissão: 11/09/2026, às 07:21:13. Assinado Digitalmente no dia 11/09/2026, às 07:21:13.</t>
  </si>
  <si>
    <t>CRC-DF 014418/O-8</t>
  </si>
  <si>
    <t>CRC-SP 347503/O-8</t>
  </si>
  <si>
    <t>Exercício: 2026</t>
  </si>
  <si>
    <t>ALAIR CANDELÁRIA BERNARDINETTI LELLI</t>
  </si>
  <si>
    <t>SECRETÁRIA MUNICIPAL DE EDUCAÇÃO</t>
  </si>
  <si>
    <r>
      <rPr>
        <b/>
        <sz val="12"/>
        <rFont val="Calibri"/>
        <family val="2"/>
      </rPr>
      <t xml:space="preserve">Nota Explicativa – Adequação Orçamentária e Contábil                                                                                                                                                                                                                                                                                                                           Adequação orçamentária e contábil decorrente de ajuste negativo nas transferências da complementação da União ao FUNDEB-VAAR      </t>
    </r>
    <r>
      <rPr>
        <sz val="12"/>
        <rFont val="Calibri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Em 29/05/2026, foi realizado débito no valor de R$ 35.932,85 (trinta e cinco mil, novecentos e trinta e dois reais e oitenta e cinco centavos) na conta do FUNDEB, decorrente de ajuste negativo nas transferências relativas à complementação da União ao FUNDEB-VAAR. Para fins de regularização e recomposição do valor debitado, em 31/08/2026 foi efetuada transferência no mesmo montante da conta MDE Tesouro para a conta do FUNDEB, em conformidade com as orientações estabelecidas na Nota Técnica SEI nº 6022/2026/MF. A recomposição integral do valor permitiu o restabelecimento do equilíbrio financeiro entre as contas envolvidas, não resultando em impacto na apuração dos limites constitucionais relativos à aplicação de recursos na manutenção e desenvolvimento do ensino, observadas as disposições do Manual de Contabilidade Aplicada ao Setor Público (MCASP).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</si>
</sst>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5" formatCode="_(* #,##0.00_);_(* \(#,##0.00\);_(* &quot;-&quot;??_);_(@_)"/>
  </numFmts>
  <fonts count="23" x14ac:knownFonts="1">
    <font>
      <sz val="10"/>
      <name val="Arial"/>
    </font>
    <font>
      <sz val="8"/>
      <name val="Times New Roman"/>
      <family val="1"/>
    </font>
    <font>
      <sz val="10"/>
      <name val="Times New Roman"/>
      <family val="1"/>
    </font>
    <font>
      <sz val="10"/>
      <name val="Arial"/>
      <family val="2"/>
    </font>
    <font>
      <b/>
      <sz val="10"/>
      <name val="Times New Roman"/>
      <family val="1"/>
    </font>
    <font>
      <sz val="10"/>
      <color indexed="8"/>
      <name val="Times New Roman"/>
      <family val="1"/>
    </font>
    <font>
      <b/>
      <sz val="12"/>
      <name val="Times New Roman"/>
      <family val="1"/>
    </font>
    <font>
      <b/>
      <u/>
      <sz val="10"/>
      <name val="Times New Roman"/>
      <family val="1"/>
    </font>
    <font>
      <sz val="12"/>
      <name val="Times New Roman"/>
      <family val="1"/>
    </font>
    <font>
      <vertAlign val="superscript"/>
      <sz val="10"/>
      <name val="Times New Roman"/>
      <family val="1"/>
    </font>
    <font>
      <i/>
      <sz val="10"/>
      <color indexed="8"/>
      <name val="Times New Roman"/>
      <family val="1"/>
    </font>
    <font>
      <sz val="10"/>
      <name val="Arial"/>
      <family val="2"/>
    </font>
    <font>
      <vertAlign val="superscript"/>
      <sz val="8"/>
      <name val="Times New Roman"/>
      <family val="1"/>
    </font>
    <font>
      <sz val="9.5"/>
      <name val="Times New Roman"/>
      <family val="1"/>
    </font>
    <font>
      <sz val="10"/>
      <name val="Calibri Light"/>
      <family val="2"/>
    </font>
    <font>
      <sz val="10"/>
      <name val="Arial"/>
      <family val="2"/>
    </font>
    <font>
      <b/>
      <sz val="20"/>
      <name val="Arial"/>
      <family val="2"/>
    </font>
    <font>
      <sz val="12"/>
      <name val="Arial"/>
      <family val="2"/>
    </font>
    <font>
      <sz val="12"/>
      <name val="Calibri"/>
      <family val="2"/>
    </font>
    <font>
      <b/>
      <sz val="12"/>
      <name val="Calibri"/>
      <family val="2"/>
    </font>
    <font>
      <sz val="11"/>
      <color theme="1"/>
      <name val="Calibri"/>
      <family val="2"/>
      <scheme val="minor"/>
    </font>
    <font>
      <sz val="10"/>
      <color theme="0"/>
      <name val="Times New Roman"/>
      <family val="1"/>
    </font>
    <font>
      <sz val="9.5"/>
      <color theme="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1">
    <xf numFmtId="0" fontId="0" fillId="0" borderId="0"/>
    <xf numFmtId="0" fontId="3" fillId="0" borderId="0"/>
    <xf numFmtId="0" fontId="3" fillId="0" borderId="0"/>
    <xf numFmtId="0" fontId="3" fillId="0" borderId="0"/>
    <xf numFmtId="0" fontId="15" fillId="0" borderId="0"/>
    <xf numFmtId="0" fontId="3" fillId="0" borderId="0"/>
    <xf numFmtId="0" fontId="20" fillId="0" borderId="0"/>
    <xf numFmtId="0" fontId="20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219">
    <xf numFmtId="0" fontId="0" fillId="0" borderId="0" xfId="0"/>
    <xf numFmtId="43" fontId="1" fillId="0" borderId="2" xfId="38" applyNumberFormat="1" applyFont="1" applyFill="1" applyBorder="1" applyAlignment="1"/>
    <xf numFmtId="43" fontId="2" fillId="0" borderId="0" xfId="1" applyNumberFormat="1" applyFont="1" applyFill="1" applyAlignment="1"/>
    <xf numFmtId="43" fontId="2" fillId="0" borderId="2" xfId="1" applyNumberFormat="1" applyFont="1" applyBorder="1" applyAlignment="1">
      <alignment horizontal="left" vertical="top" wrapText="1"/>
    </xf>
    <xf numFmtId="43" fontId="1" fillId="0" borderId="1" xfId="38" applyNumberFormat="1" applyFont="1" applyFill="1" applyBorder="1" applyAlignment="1"/>
    <xf numFmtId="43" fontId="1" fillId="0" borderId="3" xfId="38" applyNumberFormat="1" applyFont="1" applyFill="1" applyBorder="1" applyAlignment="1"/>
    <xf numFmtId="43" fontId="5" fillId="0" borderId="2" xfId="1" applyNumberFormat="1" applyFont="1" applyBorder="1" applyAlignment="1">
      <alignment horizontal="left" vertical="top" wrapText="1"/>
    </xf>
    <xf numFmtId="43" fontId="1" fillId="0" borderId="0" xfId="38" applyNumberFormat="1" applyFont="1" applyFill="1" applyBorder="1" applyAlignment="1"/>
    <xf numFmtId="43" fontId="1" fillId="0" borderId="4" xfId="38" applyNumberFormat="1" applyFont="1" applyFill="1" applyBorder="1" applyAlignment="1"/>
    <xf numFmtId="43" fontId="1" fillId="0" borderId="5" xfId="38" applyNumberFormat="1" applyFont="1" applyFill="1" applyBorder="1" applyAlignment="1"/>
    <xf numFmtId="43" fontId="2" fillId="0" borderId="6" xfId="1" applyNumberFormat="1" applyFont="1" applyBorder="1" applyAlignment="1">
      <alignment horizontal="left" vertical="top" wrapText="1"/>
    </xf>
    <xf numFmtId="43" fontId="2" fillId="0" borderId="6" xfId="1" applyNumberFormat="1" applyFont="1" applyFill="1" applyBorder="1" applyAlignment="1"/>
    <xf numFmtId="43" fontId="1" fillId="0" borderId="1" xfId="38" applyNumberFormat="1" applyFont="1" applyFill="1" applyBorder="1" applyAlignment="1">
      <alignment horizontal="right"/>
    </xf>
    <xf numFmtId="43" fontId="1" fillId="0" borderId="3" xfId="38" applyNumberFormat="1" applyFont="1" applyFill="1" applyBorder="1" applyAlignment="1">
      <alignment horizontal="right"/>
    </xf>
    <xf numFmtId="43" fontId="1" fillId="0" borderId="0" xfId="38" applyNumberFormat="1" applyFont="1" applyFill="1" applyBorder="1" applyAlignment="1">
      <alignment horizontal="right"/>
    </xf>
    <xf numFmtId="43" fontId="1" fillId="0" borderId="2" xfId="38" applyNumberFormat="1" applyFont="1" applyFill="1" applyBorder="1" applyAlignment="1">
      <alignment horizontal="right"/>
    </xf>
    <xf numFmtId="43" fontId="1" fillId="0" borderId="7" xfId="38" applyNumberFormat="1" applyFont="1" applyFill="1" applyBorder="1" applyAlignment="1"/>
    <xf numFmtId="43" fontId="1" fillId="0" borderId="6" xfId="38" applyNumberFormat="1" applyFont="1" applyFill="1" applyBorder="1" applyAlignment="1"/>
    <xf numFmtId="43" fontId="2" fillId="0" borderId="0" xfId="1" applyNumberFormat="1" applyFont="1" applyFill="1" applyBorder="1" applyAlignment="1">
      <alignment horizontal="left" vertical="top" wrapText="1"/>
    </xf>
    <xf numFmtId="43" fontId="1" fillId="0" borderId="8" xfId="38" applyNumberFormat="1" applyFont="1" applyBorder="1" applyAlignment="1"/>
    <xf numFmtId="43" fontId="1" fillId="0" borderId="9" xfId="38" applyNumberFormat="1" applyFont="1" applyBorder="1" applyAlignment="1"/>
    <xf numFmtId="43" fontId="1" fillId="0" borderId="10" xfId="38" applyNumberFormat="1" applyFont="1" applyFill="1" applyBorder="1" applyAlignment="1"/>
    <xf numFmtId="43" fontId="1" fillId="0" borderId="11" xfId="38" applyNumberFormat="1" applyFont="1" applyBorder="1" applyAlignment="1"/>
    <xf numFmtId="43" fontId="1" fillId="0" borderId="0" xfId="38" applyNumberFormat="1" applyFont="1" applyAlignment="1"/>
    <xf numFmtId="43" fontId="1" fillId="0" borderId="12" xfId="38" applyNumberFormat="1" applyFont="1" applyFill="1" applyBorder="1" applyAlignment="1"/>
    <xf numFmtId="43" fontId="1" fillId="0" borderId="5" xfId="38" applyNumberFormat="1" applyFont="1" applyBorder="1" applyAlignment="1"/>
    <xf numFmtId="43" fontId="1" fillId="0" borderId="13" xfId="38" applyNumberFormat="1" applyFont="1" applyBorder="1" applyAlignment="1"/>
    <xf numFmtId="43" fontId="1" fillId="0" borderId="4" xfId="38" applyNumberFormat="1" applyFont="1" applyBorder="1" applyAlignment="1"/>
    <xf numFmtId="43" fontId="2" fillId="0" borderId="9" xfId="1" applyNumberFormat="1" applyFont="1" applyBorder="1" applyAlignment="1">
      <alignment horizontal="right" vertical="top" wrapText="1"/>
    </xf>
    <xf numFmtId="43" fontId="2" fillId="0" borderId="9" xfId="1" applyNumberFormat="1" applyFont="1" applyFill="1" applyBorder="1" applyAlignment="1"/>
    <xf numFmtId="43" fontId="2" fillId="0" borderId="0" xfId="1" applyNumberFormat="1" applyFont="1" applyFill="1" applyBorder="1" applyAlignment="1"/>
    <xf numFmtId="43" fontId="1" fillId="0" borderId="7" xfId="38" applyNumberFormat="1" applyFont="1" applyBorder="1" applyAlignment="1"/>
    <xf numFmtId="43" fontId="2" fillId="0" borderId="0" xfId="1" applyNumberFormat="1" applyFont="1" applyBorder="1" applyAlignment="1">
      <alignment vertical="top" wrapText="1"/>
    </xf>
    <xf numFmtId="43" fontId="1" fillId="0" borderId="7" xfId="38" applyNumberFormat="1" applyFont="1" applyFill="1" applyBorder="1" applyAlignment="1">
      <alignment horizontal="right"/>
    </xf>
    <xf numFmtId="43" fontId="2" fillId="0" borderId="0" xfId="1" applyNumberFormat="1" applyFont="1" applyBorder="1" applyAlignment="1">
      <alignment horizontal="left" vertical="top" wrapText="1"/>
    </xf>
    <xf numFmtId="43" fontId="2" fillId="0" borderId="0" xfId="1" applyNumberFormat="1" applyFont="1" applyFill="1" applyBorder="1" applyAlignment="1">
      <alignment horizontal="left" vertical="center" wrapText="1"/>
    </xf>
    <xf numFmtId="43" fontId="2" fillId="0" borderId="0" xfId="1" applyNumberFormat="1" applyFont="1" applyFill="1" applyBorder="1" applyAlignment="1">
      <alignment horizontal="left" vertical="center"/>
    </xf>
    <xf numFmtId="43" fontId="2" fillId="0" borderId="0" xfId="1" applyNumberFormat="1" applyFont="1" applyFill="1" applyAlignment="1">
      <alignment horizontal="left" vertical="center"/>
    </xf>
    <xf numFmtId="43" fontId="2" fillId="0" borderId="9" xfId="1" applyNumberFormat="1" applyFont="1" applyBorder="1" applyAlignment="1">
      <alignment horizontal="left" wrapText="1"/>
    </xf>
    <xf numFmtId="43" fontId="2" fillId="0" borderId="0" xfId="0" applyNumberFormat="1" applyFont="1" applyFill="1" applyAlignment="1">
      <alignment horizontal="right"/>
    </xf>
    <xf numFmtId="43" fontId="2" fillId="0" borderId="2" xfId="1" applyNumberFormat="1" applyFont="1" applyFill="1" applyBorder="1" applyAlignment="1"/>
    <xf numFmtId="43" fontId="1" fillId="0" borderId="3" xfId="38" applyNumberFormat="1" applyFont="1" applyBorder="1" applyAlignment="1"/>
    <xf numFmtId="43" fontId="2" fillId="0" borderId="1" xfId="1" applyNumberFormat="1" applyFont="1" applyFill="1" applyBorder="1" applyAlignment="1"/>
    <xf numFmtId="43" fontId="3" fillId="0" borderId="0" xfId="1" applyNumberFormat="1" applyFont="1" applyFill="1" applyBorder="1" applyAlignment="1"/>
    <xf numFmtId="43" fontId="6" fillId="0" borderId="0" xfId="1" applyNumberFormat="1" applyFont="1" applyFill="1" applyAlignment="1">
      <alignment horizontal="left"/>
    </xf>
    <xf numFmtId="43" fontId="4" fillId="0" borderId="0" xfId="1" applyNumberFormat="1" applyFont="1" applyFill="1" applyAlignment="1"/>
    <xf numFmtId="43" fontId="2" fillId="0" borderId="0" xfId="1" applyNumberFormat="1" applyFont="1" applyFill="1" applyAlignment="1">
      <alignment horizontal="left" vertical="top" wrapText="1"/>
    </xf>
    <xf numFmtId="43" fontId="8" fillId="0" borderId="0" xfId="1" applyNumberFormat="1" applyFont="1" applyFill="1" applyAlignment="1"/>
    <xf numFmtId="43" fontId="2" fillId="0" borderId="0" xfId="1" applyNumberFormat="1" applyFont="1" applyFill="1" applyAlignment="1">
      <alignment horizontal="left"/>
    </xf>
    <xf numFmtId="43" fontId="4" fillId="0" borderId="0" xfId="1" applyNumberFormat="1" applyFont="1" applyFill="1" applyAlignment="1">
      <alignment horizontal="left"/>
    </xf>
    <xf numFmtId="43" fontId="21" fillId="0" borderId="0" xfId="1" applyNumberFormat="1" applyFont="1" applyFill="1" applyAlignment="1"/>
    <xf numFmtId="43" fontId="2" fillId="0" borderId="0" xfId="1" applyNumberFormat="1" applyFont="1" applyFill="1" applyAlignment="1">
      <alignment horizontal="center"/>
    </xf>
    <xf numFmtId="43" fontId="2" fillId="0" borderId="0" xfId="1" applyNumberFormat="1" applyFont="1" applyFill="1" applyAlignment="1">
      <alignment horizontal="right"/>
    </xf>
    <xf numFmtId="43" fontId="2" fillId="0" borderId="0" xfId="3" applyNumberFormat="1" applyFont="1" applyFill="1" applyBorder="1" applyAlignment="1">
      <alignment vertical="center"/>
    </xf>
    <xf numFmtId="43" fontId="2" fillId="0" borderId="0" xfId="3" applyNumberFormat="1" applyFont="1" applyFill="1" applyBorder="1" applyAlignment="1">
      <alignment horizontal="center"/>
    </xf>
    <xf numFmtId="43" fontId="3" fillId="0" borderId="0" xfId="1" applyNumberFormat="1" applyFont="1" applyFill="1" applyBorder="1" applyAlignment="1">
      <alignment horizontal="left" vertical="center"/>
    </xf>
    <xf numFmtId="0" fontId="2" fillId="0" borderId="2" xfId="1" applyNumberFormat="1" applyFont="1" applyBorder="1" applyAlignment="1">
      <alignment horizontal="left" vertical="top" wrapText="1"/>
    </xf>
    <xf numFmtId="0" fontId="2" fillId="0" borderId="5" xfId="1" applyNumberFormat="1" applyFont="1" applyBorder="1" applyAlignment="1">
      <alignment horizontal="left" vertical="top" wrapText="1"/>
    </xf>
    <xf numFmtId="0" fontId="2" fillId="0" borderId="11" xfId="1" applyFont="1" applyBorder="1" applyAlignment="1">
      <alignment horizontal="left" vertical="top" wrapText="1"/>
    </xf>
    <xf numFmtId="0" fontId="2" fillId="0" borderId="6" xfId="1" applyFont="1" applyBorder="1" applyAlignment="1">
      <alignment horizontal="right" vertical="top" wrapText="1"/>
    </xf>
    <xf numFmtId="0" fontId="2" fillId="0" borderId="8" xfId="1" applyFont="1" applyBorder="1" applyAlignment="1">
      <alignment horizontal="left" vertical="center" wrapText="1"/>
    </xf>
    <xf numFmtId="0" fontId="2" fillId="2" borderId="11" xfId="1" applyFont="1" applyFill="1" applyBorder="1" applyAlignment="1">
      <alignment horizontal="left" vertical="center" wrapText="1"/>
    </xf>
    <xf numFmtId="0" fontId="2" fillId="2" borderId="14" xfId="1" applyFont="1" applyFill="1" applyBorder="1" applyAlignment="1">
      <alignment horizontal="left" vertical="center" wrapText="1"/>
    </xf>
    <xf numFmtId="0" fontId="2" fillId="2" borderId="6" xfId="1" applyFont="1" applyFill="1" applyBorder="1" applyAlignment="1">
      <alignment horizontal="left" vertical="center" wrapText="1"/>
    </xf>
    <xf numFmtId="43" fontId="1" fillId="0" borderId="2" xfId="38" applyNumberFormat="1" applyFont="1" applyBorder="1" applyAlignment="1"/>
    <xf numFmtId="0" fontId="2" fillId="0" borderId="2" xfId="1" applyFont="1" applyBorder="1" applyAlignment="1">
      <alignment horizontal="justify" vertical="top"/>
    </xf>
    <xf numFmtId="43" fontId="1" fillId="0" borderId="0" xfId="38" applyNumberFormat="1" applyFont="1" applyBorder="1" applyAlignment="1"/>
    <xf numFmtId="0" fontId="2" fillId="0" borderId="7" xfId="1" applyFont="1" applyBorder="1" applyAlignment="1">
      <alignment horizontal="justify" vertical="top"/>
    </xf>
    <xf numFmtId="43" fontId="1" fillId="0" borderId="14" xfId="38" applyNumberFormat="1" applyFont="1" applyBorder="1" applyAlignment="1"/>
    <xf numFmtId="43" fontId="1" fillId="0" borderId="15" xfId="38" applyNumberFormat="1" applyFont="1" applyBorder="1" applyAlignment="1"/>
    <xf numFmtId="0" fontId="2" fillId="0" borderId="12" xfId="1" applyFont="1" applyBorder="1" applyAlignment="1">
      <alignment horizontal="justify" vertical="top"/>
    </xf>
    <xf numFmtId="43" fontId="1" fillId="0" borderId="6" xfId="38" applyNumberFormat="1" applyFont="1" applyBorder="1" applyAlignment="1"/>
    <xf numFmtId="0" fontId="2" fillId="0" borderId="12" xfId="1" applyFont="1" applyBorder="1" applyAlignment="1">
      <alignment vertical="center" wrapText="1"/>
    </xf>
    <xf numFmtId="43" fontId="2" fillId="0" borderId="7" xfId="1" applyNumberFormat="1" applyFont="1" applyFill="1" applyBorder="1" applyAlignment="1"/>
    <xf numFmtId="43" fontId="2" fillId="0" borderId="0" xfId="1" applyNumberFormat="1" applyFont="1" applyBorder="1" applyAlignment="1">
      <alignment horizontal="left" vertical="center" wrapText="1"/>
    </xf>
    <xf numFmtId="43" fontId="2" fillId="0" borderId="5" xfId="1" applyNumberFormat="1" applyFont="1" applyBorder="1" applyAlignment="1">
      <alignment vertical="top" wrapText="1"/>
    </xf>
    <xf numFmtId="43" fontId="2" fillId="0" borderId="9" xfId="1" applyNumberFormat="1" applyFont="1" applyBorder="1" applyAlignment="1">
      <alignment vertical="top" wrapText="1"/>
    </xf>
    <xf numFmtId="0" fontId="2" fillId="0" borderId="2" xfId="1" applyFont="1" applyBorder="1" applyAlignment="1">
      <alignment vertical="center"/>
    </xf>
    <xf numFmtId="0" fontId="2" fillId="0" borderId="11" xfId="1" applyFont="1" applyBorder="1" applyAlignment="1">
      <alignment horizontal="left" wrapText="1"/>
    </xf>
    <xf numFmtId="0" fontId="2" fillId="0" borderId="11" xfId="1" applyFont="1" applyBorder="1" applyAlignment="1">
      <alignment horizontal="left" vertical="top"/>
    </xf>
    <xf numFmtId="0" fontId="2" fillId="0" borderId="14" xfId="1" applyFont="1" applyBorder="1" applyAlignment="1">
      <alignment horizontal="left" wrapText="1"/>
    </xf>
    <xf numFmtId="0" fontId="2" fillId="0" borderId="9" xfId="1" applyFont="1" applyBorder="1" applyAlignment="1">
      <alignment horizontal="left" vertical="top" wrapText="1"/>
    </xf>
    <xf numFmtId="0" fontId="2" fillId="0" borderId="0" xfId="1" applyFont="1" applyAlignment="1">
      <alignment horizontal="left" vertical="top" wrapText="1"/>
    </xf>
    <xf numFmtId="0" fontId="2" fillId="0" borderId="15" xfId="1" applyFont="1" applyBorder="1" applyAlignment="1">
      <alignment horizontal="left" vertical="top" wrapText="1"/>
    </xf>
    <xf numFmtId="0" fontId="14" fillId="0" borderId="0" xfId="1" applyFont="1" applyAlignment="1"/>
    <xf numFmtId="0" fontId="3" fillId="0" borderId="0" xfId="1" applyAlignment="1"/>
    <xf numFmtId="0" fontId="12" fillId="0" borderId="0" xfId="1" applyFont="1" applyAlignment="1">
      <alignment vertical="top"/>
    </xf>
    <xf numFmtId="0" fontId="1" fillId="0" borderId="0" xfId="1" applyFont="1" applyAlignment="1">
      <alignment vertical="center"/>
    </xf>
    <xf numFmtId="43" fontId="21" fillId="0" borderId="0" xfId="1" applyNumberFormat="1" applyFont="1" applyFill="1" applyBorder="1" applyAlignment="1"/>
    <xf numFmtId="0" fontId="21" fillId="0" borderId="1" xfId="1" applyFont="1" applyBorder="1" applyAlignment="1">
      <alignment horizontal="left" vertical="top" wrapText="1"/>
    </xf>
    <xf numFmtId="0" fontId="21" fillId="0" borderId="1" xfId="1" applyFont="1" applyBorder="1" applyAlignment="1">
      <alignment wrapText="1"/>
    </xf>
    <xf numFmtId="0" fontId="22" fillId="0" borderId="1" xfId="1" applyFont="1" applyBorder="1" applyAlignment="1">
      <alignment wrapText="1"/>
    </xf>
    <xf numFmtId="43" fontId="21" fillId="0" borderId="0" xfId="3" applyNumberFormat="1" applyFont="1" applyFill="1" applyBorder="1" applyAlignment="1">
      <alignment horizontal="center"/>
    </xf>
    <xf numFmtId="43" fontId="16" fillId="0" borderId="0" xfId="1" applyNumberFormat="1" applyFont="1" applyFill="1" applyBorder="1" applyAlignment="1"/>
    <xf numFmtId="43" fontId="17" fillId="0" borderId="0" xfId="1" applyNumberFormat="1" applyFont="1" applyFill="1" applyBorder="1" applyAlignment="1"/>
    <xf numFmtId="43" fontId="1" fillId="0" borderId="0" xfId="1" applyNumberFormat="1" applyFont="1" applyFill="1" applyBorder="1" applyAlignment="1"/>
    <xf numFmtId="43" fontId="1" fillId="0" borderId="0" xfId="0" applyNumberFormat="1" applyFont="1"/>
    <xf numFmtId="0" fontId="2" fillId="0" borderId="0" xfId="1" applyFont="1" applyBorder="1" applyAlignment="1">
      <alignment horizontal="left" vertical="center" wrapText="1"/>
    </xf>
    <xf numFmtId="0" fontId="2" fillId="0" borderId="1" xfId="1" applyFont="1" applyBorder="1" applyAlignment="1">
      <alignment horizontal="left" wrapText="1"/>
    </xf>
    <xf numFmtId="0" fontId="2" fillId="0" borderId="0" xfId="1" applyFont="1" applyBorder="1" applyAlignment="1">
      <alignment horizontal="left" wrapText="1"/>
    </xf>
    <xf numFmtId="43" fontId="2" fillId="0" borderId="0" xfId="0" applyNumberFormat="1" applyFont="1" applyAlignment="1">
      <alignment horizontal="left"/>
    </xf>
    <xf numFmtId="43" fontId="1" fillId="0" borderId="3" xfId="38" applyFont="1" applyBorder="1" applyAlignment="1"/>
    <xf numFmtId="0" fontId="2" fillId="0" borderId="0" xfId="7" applyFont="1" applyAlignment="1">
      <alignment vertical="center" wrapText="1"/>
    </xf>
    <xf numFmtId="0" fontId="2" fillId="0" borderId="2" xfId="1" applyFont="1" applyBorder="1" applyAlignment="1">
      <alignment horizontal="left" vertical="top" wrapText="1"/>
    </xf>
    <xf numFmtId="0" fontId="2" fillId="0" borderId="7" xfId="1" applyFont="1" applyBorder="1" applyAlignment="1">
      <alignment horizontal="left" vertical="top" wrapText="1"/>
    </xf>
    <xf numFmtId="0" fontId="2" fillId="0" borderId="14" xfId="1" applyFont="1" applyBorder="1" applyAlignment="1">
      <alignment horizontal="left" vertical="top"/>
    </xf>
    <xf numFmtId="0" fontId="4" fillId="0" borderId="9" xfId="1" applyFont="1" applyBorder="1" applyAlignment="1">
      <alignment horizontal="left" vertical="top" wrapText="1"/>
    </xf>
    <xf numFmtId="0" fontId="2" fillId="0" borderId="15" xfId="1" applyFont="1" applyBorder="1" applyAlignment="1">
      <alignment horizontal="right" vertical="top" wrapText="1"/>
    </xf>
    <xf numFmtId="0" fontId="2" fillId="0" borderId="9" xfId="1" applyFont="1" applyBorder="1" applyAlignment="1">
      <alignment horizontal="justify" vertical="center"/>
    </xf>
    <xf numFmtId="0" fontId="2" fillId="0" borderId="0" xfId="1" applyFont="1" applyAlignment="1">
      <alignment horizontal="justify" vertical="top"/>
    </xf>
    <xf numFmtId="0" fontId="2" fillId="0" borderId="3" xfId="1" applyFont="1" applyBorder="1" applyAlignment="1">
      <alignment horizontal="left" vertical="center" wrapText="1"/>
    </xf>
    <xf numFmtId="0" fontId="2" fillId="0" borderId="2" xfId="1" applyFont="1" applyBorder="1" applyAlignment="1">
      <alignment horizontal="left" vertical="top"/>
    </xf>
    <xf numFmtId="0" fontId="2" fillId="0" borderId="7" xfId="1" applyFont="1" applyBorder="1" applyAlignment="1">
      <alignment horizontal="left" vertical="top"/>
    </xf>
    <xf numFmtId="0" fontId="2" fillId="0" borderId="0" xfId="1" applyFont="1" applyBorder="1" applyAlignment="1">
      <alignment horizontal="left" vertical="top"/>
    </xf>
    <xf numFmtId="0" fontId="2" fillId="0" borderId="3" xfId="7" applyFont="1" applyBorder="1" applyAlignment="1">
      <alignment vertical="center"/>
    </xf>
    <xf numFmtId="0" fontId="2" fillId="0" borderId="5" xfId="7" applyFont="1" applyBorder="1" applyAlignment="1">
      <alignment vertical="center"/>
    </xf>
    <xf numFmtId="0" fontId="2" fillId="0" borderId="2" xfId="7" applyFont="1" applyBorder="1" applyAlignment="1">
      <alignment vertical="center"/>
    </xf>
    <xf numFmtId="0" fontId="2" fillId="0" borderId="7" xfId="7" applyFont="1" applyBorder="1" applyAlignment="1">
      <alignment vertical="center"/>
    </xf>
    <xf numFmtId="0" fontId="2" fillId="0" borderId="0" xfId="1" applyFont="1" applyAlignment="1">
      <alignment vertical="center"/>
    </xf>
    <xf numFmtId="0" fontId="5" fillId="0" borderId="0" xfId="1" applyFont="1" applyBorder="1" applyAlignment="1">
      <alignment horizontal="left" wrapText="1"/>
    </xf>
    <xf numFmtId="0" fontId="2" fillId="0" borderId="15" xfId="1" applyFont="1" applyBorder="1" applyAlignment="1">
      <alignment horizontal="left" wrapText="1"/>
    </xf>
    <xf numFmtId="0" fontId="2" fillId="0" borderId="8" xfId="1" applyFont="1" applyBorder="1" applyAlignment="1">
      <alignment horizontal="left" wrapText="1"/>
    </xf>
    <xf numFmtId="0" fontId="1" fillId="0" borderId="0" xfId="1" applyFont="1" applyAlignment="1">
      <alignment horizontal="left" vertical="top"/>
    </xf>
    <xf numFmtId="0" fontId="1" fillId="0" borderId="0" xfId="1" applyFont="1" applyAlignment="1">
      <alignment horizontal="left" vertical="center"/>
    </xf>
    <xf numFmtId="43" fontId="2" fillId="0" borderId="2" xfId="17" applyFont="1" applyBorder="1" applyAlignment="1">
      <alignment horizontal="right" vertical="top" wrapText="1"/>
    </xf>
    <xf numFmtId="43" fontId="2" fillId="0" borderId="15" xfId="17" applyFont="1" applyBorder="1" applyAlignment="1">
      <alignment horizontal="right" vertical="top" wrapText="1"/>
    </xf>
    <xf numFmtId="43" fontId="2" fillId="0" borderId="7" xfId="17" applyFont="1" applyBorder="1" applyAlignment="1">
      <alignment horizontal="right" vertical="top" wrapText="1"/>
    </xf>
    <xf numFmtId="43" fontId="1" fillId="0" borderId="2" xfId="17" applyFont="1" applyBorder="1" applyAlignment="1">
      <alignment wrapText="1"/>
    </xf>
    <xf numFmtId="43" fontId="1" fillId="0" borderId="7" xfId="17" applyFont="1" applyBorder="1" applyAlignment="1">
      <alignment wrapText="1"/>
    </xf>
    <xf numFmtId="43" fontId="1" fillId="0" borderId="3" xfId="17" applyFont="1" applyBorder="1" applyAlignment="1">
      <alignment horizontal="left" wrapText="1"/>
    </xf>
    <xf numFmtId="43" fontId="1" fillId="0" borderId="2" xfId="17" applyFont="1" applyBorder="1" applyAlignment="1">
      <alignment horizontal="left" wrapText="1"/>
    </xf>
    <xf numFmtId="43" fontId="1" fillId="0" borderId="12" xfId="1" applyNumberFormat="1" applyFont="1" applyBorder="1" applyAlignment="1">
      <alignment vertical="top" wrapText="1"/>
    </xf>
    <xf numFmtId="43" fontId="1" fillId="0" borderId="7" xfId="1" applyNumberFormat="1" applyFont="1" applyBorder="1" applyAlignment="1">
      <alignment vertical="top" wrapText="1"/>
    </xf>
    <xf numFmtId="43" fontId="1" fillId="0" borderId="10" xfId="38" applyNumberFormat="1" applyFont="1" applyFill="1" applyBorder="1" applyAlignment="1">
      <alignment horizontal="right"/>
    </xf>
    <xf numFmtId="43" fontId="1" fillId="0" borderId="11" xfId="38" applyNumberFormat="1" applyFont="1" applyFill="1" applyBorder="1" applyAlignment="1"/>
    <xf numFmtId="43" fontId="1" fillId="0" borderId="10" xfId="38" applyNumberFormat="1" applyFont="1" applyBorder="1" applyAlignment="1"/>
    <xf numFmtId="43" fontId="1" fillId="0" borderId="14" xfId="38" applyNumberFormat="1" applyFont="1" applyFill="1" applyBorder="1" applyAlignment="1"/>
    <xf numFmtId="43" fontId="1" fillId="0" borderId="1" xfId="38" applyNumberFormat="1" applyFont="1" applyBorder="1" applyAlignment="1"/>
    <xf numFmtId="43" fontId="1" fillId="0" borderId="12" xfId="38" applyNumberFormat="1" applyFont="1" applyBorder="1" applyAlignment="1"/>
    <xf numFmtId="43" fontId="1" fillId="0" borderId="8" xfId="38" applyNumberFormat="1" applyFont="1" applyFill="1" applyBorder="1" applyAlignment="1"/>
    <xf numFmtId="0" fontId="2" fillId="2" borderId="15" xfId="1" applyFont="1" applyFill="1" applyBorder="1" applyAlignment="1">
      <alignment horizontal="left" vertical="center" wrapText="1"/>
    </xf>
    <xf numFmtId="43" fontId="2" fillId="0" borderId="5" xfId="17" applyFont="1" applyBorder="1" applyAlignment="1">
      <alignment horizontal="right" vertical="top" wrapText="1"/>
    </xf>
    <xf numFmtId="43" fontId="1" fillId="0" borderId="0" xfId="0" applyNumberFormat="1" applyFont="1" applyAlignment="1">
      <alignment horizontal="left"/>
    </xf>
    <xf numFmtId="43" fontId="4" fillId="0" borderId="5" xfId="1" applyNumberFormat="1" applyFont="1" applyFill="1" applyBorder="1" applyAlignment="1">
      <alignment horizontal="center" vertical="center" wrapText="1"/>
    </xf>
    <xf numFmtId="43" fontId="4" fillId="0" borderId="2" xfId="1" applyNumberFormat="1" applyFont="1" applyFill="1" applyBorder="1" applyAlignment="1">
      <alignment horizontal="center" vertical="center"/>
    </xf>
    <xf numFmtId="43" fontId="4" fillId="0" borderId="3" xfId="1" applyNumberFormat="1" applyFont="1" applyFill="1" applyBorder="1" applyAlignment="1"/>
    <xf numFmtId="43" fontId="4" fillId="0" borderId="2" xfId="1" applyNumberFormat="1" applyFont="1" applyFill="1" applyBorder="1" applyAlignment="1">
      <alignment horizontal="center"/>
    </xf>
    <xf numFmtId="43" fontId="4" fillId="0" borderId="7" xfId="1" applyNumberFormat="1" applyFont="1" applyFill="1" applyBorder="1" applyAlignment="1"/>
    <xf numFmtId="43" fontId="1" fillId="2" borderId="2" xfId="38" applyFont="1" applyFill="1" applyBorder="1" applyAlignment="1"/>
    <xf numFmtId="43" fontId="1" fillId="2" borderId="7" xfId="38" applyFont="1" applyFill="1" applyBorder="1" applyAlignment="1"/>
    <xf numFmtId="43" fontId="1" fillId="0" borderId="11" xfId="38" applyFont="1" applyBorder="1" applyAlignment="1"/>
    <xf numFmtId="43" fontId="1" fillId="2" borderId="14" xfId="38" applyFont="1" applyFill="1" applyBorder="1" applyAlignment="1"/>
    <xf numFmtId="43" fontId="1" fillId="2" borderId="11" xfId="38" applyFont="1" applyFill="1" applyBorder="1" applyAlignment="1"/>
    <xf numFmtId="43" fontId="4" fillId="0" borderId="10" xfId="1" applyNumberFormat="1" applyFont="1" applyFill="1" applyBorder="1" applyAlignment="1">
      <alignment horizontal="center"/>
    </xf>
    <xf numFmtId="43" fontId="4" fillId="0" borderId="3" xfId="1" applyNumberFormat="1" applyFont="1" applyFill="1" applyBorder="1" applyAlignment="1">
      <alignment horizontal="center"/>
    </xf>
    <xf numFmtId="43" fontId="4" fillId="0" borderId="1" xfId="1" applyNumberFormat="1" applyFont="1" applyFill="1" applyBorder="1" applyAlignment="1">
      <alignment horizontal="center"/>
    </xf>
    <xf numFmtId="43" fontId="4" fillId="0" borderId="7" xfId="1" applyNumberFormat="1" applyFont="1" applyFill="1" applyBorder="1" applyAlignment="1">
      <alignment horizontal="center"/>
    </xf>
    <xf numFmtId="43" fontId="2" fillId="0" borderId="3" xfId="17" applyFont="1" applyFill="1" applyBorder="1" applyAlignment="1">
      <alignment horizontal="right" vertical="top" wrapText="1"/>
    </xf>
    <xf numFmtId="0" fontId="4" fillId="0" borderId="13" xfId="1" applyFont="1" applyFill="1" applyBorder="1" applyAlignment="1">
      <alignment horizontal="left" vertical="top" wrapText="1"/>
    </xf>
    <xf numFmtId="43" fontId="4" fillId="0" borderId="3" xfId="1" applyNumberFormat="1" applyFont="1" applyFill="1" applyBorder="1" applyAlignment="1">
      <alignment horizontal="center" vertical="center"/>
    </xf>
    <xf numFmtId="0" fontId="4" fillId="0" borderId="7" xfId="1" applyFont="1" applyFill="1" applyBorder="1" applyAlignment="1">
      <alignment horizontal="center" vertical="center" wrapText="1"/>
    </xf>
    <xf numFmtId="0" fontId="2" fillId="2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4" fontId="2" fillId="2" borderId="0" xfId="1" applyNumberFormat="1" applyFont="1" applyFill="1" applyAlignment="1">
      <alignment horizontal="left"/>
    </xf>
    <xf numFmtId="4" fontId="2" fillId="2" borderId="0" xfId="1" applyNumberFormat="1" applyFont="1" applyFill="1"/>
    <xf numFmtId="43" fontId="3" fillId="0" borderId="0" xfId="1" applyNumberFormat="1"/>
    <xf numFmtId="0" fontId="2" fillId="2" borderId="0" xfId="1" applyFont="1" applyFill="1" applyAlignment="1">
      <alignment horizontal="left"/>
    </xf>
    <xf numFmtId="43" fontId="3" fillId="0" borderId="0" xfId="1" applyNumberFormat="1" applyAlignment="1">
      <alignment horizontal="right" vertical="center"/>
    </xf>
    <xf numFmtId="4" fontId="2" fillId="2" borderId="0" xfId="1" applyNumberFormat="1" applyFont="1" applyFill="1" applyAlignment="1">
      <alignment horizontal="left" vertical="center"/>
    </xf>
    <xf numFmtId="0" fontId="2" fillId="2" borderId="0" xfId="1" applyFont="1" applyFill="1"/>
    <xf numFmtId="4" fontId="2" fillId="2" borderId="0" xfId="1" applyNumberFormat="1" applyFont="1" applyFill="1" applyAlignment="1">
      <alignment vertical="center"/>
    </xf>
    <xf numFmtId="0" fontId="2" fillId="0" borderId="0" xfId="1" applyFont="1" applyBorder="1" applyAlignment="1">
      <alignment horizontal="justify" vertical="top"/>
    </xf>
    <xf numFmtId="43" fontId="1" fillId="0" borderId="0" xfId="1" applyNumberFormat="1" applyFont="1" applyBorder="1" applyAlignment="1">
      <alignment vertical="top" wrapText="1"/>
    </xf>
    <xf numFmtId="43" fontId="2" fillId="0" borderId="0" xfId="17" applyFont="1" applyBorder="1" applyAlignment="1">
      <alignment horizontal="right" vertical="top" wrapText="1"/>
    </xf>
    <xf numFmtId="0" fontId="2" fillId="0" borderId="0" xfId="1" applyFont="1" applyBorder="1" applyAlignment="1">
      <alignment horizontal="left" vertical="top" wrapText="1"/>
    </xf>
    <xf numFmtId="0" fontId="2" fillId="0" borderId="0" xfId="1" applyFont="1" applyBorder="1" applyAlignment="1">
      <alignment horizontal="right" vertical="top" wrapText="1"/>
    </xf>
    <xf numFmtId="0" fontId="2" fillId="0" borderId="3" xfId="1" applyFont="1" applyFill="1" applyBorder="1" applyAlignment="1">
      <alignment horizontal="left" vertical="top" wrapText="1"/>
    </xf>
    <xf numFmtId="43" fontId="2" fillId="0" borderId="9" xfId="17" applyFont="1" applyFill="1" applyBorder="1" applyAlignment="1">
      <alignment horizontal="right" vertical="top" wrapText="1"/>
    </xf>
    <xf numFmtId="0" fontId="4" fillId="0" borderId="6" xfId="1" applyFont="1" applyFill="1" applyBorder="1" applyAlignment="1">
      <alignment horizontal="left" vertical="top" wrapText="1"/>
    </xf>
    <xf numFmtId="43" fontId="2" fillId="0" borderId="6" xfId="17" applyFont="1" applyBorder="1" applyAlignment="1">
      <alignment horizontal="right" vertical="top" wrapText="1"/>
    </xf>
    <xf numFmtId="43" fontId="4" fillId="0" borderId="3" xfId="1" applyNumberFormat="1" applyFont="1" applyFill="1" applyBorder="1" applyAlignment="1">
      <alignment horizontal="center" vertical="center" wrapText="1"/>
    </xf>
    <xf numFmtId="43" fontId="4" fillId="0" borderId="3" xfId="1" applyNumberFormat="1" applyFont="1" applyFill="1" applyBorder="1" applyAlignment="1">
      <alignment horizontal="center" wrapText="1"/>
    </xf>
    <xf numFmtId="43" fontId="4" fillId="0" borderId="2" xfId="1" applyNumberFormat="1" applyFont="1" applyFill="1" applyBorder="1" applyAlignment="1">
      <alignment horizontal="center" wrapText="1"/>
    </xf>
    <xf numFmtId="43" fontId="4" fillId="0" borderId="7" xfId="1" applyNumberFormat="1" applyFont="1" applyFill="1" applyBorder="1" applyAlignment="1">
      <alignment horizontal="center" vertical="center" wrapText="1"/>
    </xf>
    <xf numFmtId="43" fontId="4" fillId="0" borderId="2" xfId="1" applyNumberFormat="1" applyFont="1" applyFill="1" applyBorder="1" applyAlignment="1">
      <alignment horizontal="center" vertical="center" wrapText="1"/>
    </xf>
    <xf numFmtId="43" fontId="4" fillId="0" borderId="2" xfId="1" applyNumberFormat="1" applyFont="1" applyFill="1" applyBorder="1" applyAlignment="1">
      <alignment horizontal="center" vertical="center"/>
    </xf>
    <xf numFmtId="43" fontId="4" fillId="0" borderId="7" xfId="1" applyNumberFormat="1" applyFont="1" applyFill="1" applyBorder="1" applyAlignment="1">
      <alignment horizontal="center" vertical="center"/>
    </xf>
    <xf numFmtId="43" fontId="4" fillId="0" borderId="8" xfId="1" applyNumberFormat="1" applyFont="1" applyFill="1" applyBorder="1" applyAlignment="1">
      <alignment horizontal="center" vertical="center" wrapText="1"/>
    </xf>
    <xf numFmtId="43" fontId="4" fillId="0" borderId="14" xfId="1" applyNumberFormat="1" applyFont="1" applyFill="1" applyBorder="1" applyAlignment="1">
      <alignment horizontal="center" vertical="center" wrapText="1"/>
    </xf>
    <xf numFmtId="43" fontId="4" fillId="0" borderId="4" xfId="1" applyNumberFormat="1" applyFont="1" applyFill="1" applyBorder="1" applyAlignment="1">
      <alignment horizontal="center" vertical="center" wrapText="1"/>
    </xf>
    <xf numFmtId="43" fontId="4" fillId="0" borderId="13" xfId="1" applyNumberFormat="1" applyFont="1" applyFill="1" applyBorder="1" applyAlignment="1">
      <alignment horizontal="center" vertical="center" wrapText="1"/>
    </xf>
    <xf numFmtId="0" fontId="1" fillId="0" borderId="0" xfId="1" applyFont="1" applyAlignment="1">
      <alignment horizontal="left" vertical="top" wrapText="1"/>
    </xf>
    <xf numFmtId="0" fontId="12" fillId="0" borderId="0" xfId="1" applyFont="1" applyAlignment="1">
      <alignment horizontal="left" vertical="top" wrapText="1"/>
    </xf>
    <xf numFmtId="0" fontId="1" fillId="0" borderId="0" xfId="1" applyFont="1" applyAlignment="1">
      <alignment horizontal="left" vertical="top"/>
    </xf>
    <xf numFmtId="43" fontId="7" fillId="0" borderId="4" xfId="1" applyNumberFormat="1" applyFont="1" applyFill="1" applyBorder="1" applyAlignment="1">
      <alignment horizontal="center" vertical="center"/>
    </xf>
    <xf numFmtId="43" fontId="7" fillId="0" borderId="6" xfId="1" applyNumberFormat="1" applyFont="1" applyFill="1" applyBorder="1" applyAlignment="1">
      <alignment horizontal="center" vertical="center"/>
    </xf>
    <xf numFmtId="43" fontId="7" fillId="0" borderId="13" xfId="1" applyNumberFormat="1" applyFont="1" applyFill="1" applyBorder="1" applyAlignment="1">
      <alignment horizontal="center" vertical="center"/>
    </xf>
    <xf numFmtId="43" fontId="4" fillId="0" borderId="3" xfId="1" applyNumberFormat="1" applyFont="1" applyFill="1" applyBorder="1" applyAlignment="1">
      <alignment horizontal="center" vertical="center"/>
    </xf>
    <xf numFmtId="0" fontId="13" fillId="0" borderId="12" xfId="1" applyFont="1" applyBorder="1" applyAlignment="1">
      <alignment horizontal="left" vertical="center" wrapText="1"/>
    </xf>
    <xf numFmtId="0" fontId="13" fillId="0" borderId="15" xfId="1" applyFont="1" applyBorder="1" applyAlignment="1">
      <alignment horizontal="left" vertical="center" wrapText="1"/>
    </xf>
    <xf numFmtId="0" fontId="13" fillId="0" borderId="14" xfId="1" applyFont="1" applyBorder="1" applyAlignment="1">
      <alignment horizontal="left" vertical="center" wrapText="1"/>
    </xf>
    <xf numFmtId="0" fontId="2" fillId="0" borderId="4" xfId="1" applyNumberFormat="1" applyFont="1" applyBorder="1" applyAlignment="1">
      <alignment horizontal="left" vertical="top" wrapText="1"/>
    </xf>
    <xf numFmtId="0" fontId="2" fillId="0" borderId="6" xfId="1" applyNumberFormat="1" applyFont="1" applyBorder="1" applyAlignment="1">
      <alignment horizontal="left" vertical="top" wrapText="1"/>
    </xf>
    <xf numFmtId="0" fontId="2" fillId="0" borderId="13" xfId="1" applyNumberFormat="1" applyFont="1" applyBorder="1" applyAlignment="1">
      <alignment horizontal="left" vertical="top" wrapText="1"/>
    </xf>
    <xf numFmtId="0" fontId="2" fillId="0" borderId="1" xfId="1" applyFont="1" applyBorder="1" applyAlignment="1">
      <alignment horizontal="left" wrapText="1"/>
    </xf>
    <xf numFmtId="0" fontId="2" fillId="0" borderId="0" xfId="1" applyFont="1" applyBorder="1" applyAlignment="1">
      <alignment horizontal="left" wrapText="1"/>
    </xf>
    <xf numFmtId="0" fontId="2" fillId="0" borderId="11" xfId="1" applyFont="1" applyBorder="1" applyAlignment="1">
      <alignment horizontal="left" wrapText="1"/>
    </xf>
    <xf numFmtId="0" fontId="2" fillId="0" borderId="1" xfId="1" applyFont="1" applyBorder="1" applyAlignment="1">
      <alignment horizontal="left" vertical="center" wrapText="1"/>
    </xf>
    <xf numFmtId="0" fontId="2" fillId="0" borderId="0" xfId="1" applyFont="1" applyBorder="1" applyAlignment="1">
      <alignment horizontal="left" vertical="center" wrapText="1"/>
    </xf>
    <xf numFmtId="0" fontId="2" fillId="0" borderId="11" xfId="1" applyFont="1" applyBorder="1" applyAlignment="1">
      <alignment horizontal="left" vertical="center" wrapText="1"/>
    </xf>
    <xf numFmtId="0" fontId="4" fillId="0" borderId="3" xfId="1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 wrapText="1"/>
    </xf>
    <xf numFmtId="0" fontId="4" fillId="0" borderId="7" xfId="1" applyFont="1" applyFill="1" applyBorder="1" applyAlignment="1">
      <alignment horizontal="center" vertical="center" wrapText="1"/>
    </xf>
    <xf numFmtId="43" fontId="2" fillId="0" borderId="0" xfId="1" applyNumberFormat="1" applyFont="1" applyFill="1" applyAlignment="1">
      <alignment horizontal="left"/>
    </xf>
    <xf numFmtId="43" fontId="4" fillId="0" borderId="6" xfId="1" applyNumberFormat="1" applyFont="1" applyFill="1" applyBorder="1" applyAlignment="1">
      <alignment horizontal="center" vertical="center" wrapText="1"/>
    </xf>
    <xf numFmtId="0" fontId="2" fillId="0" borderId="10" xfId="1" applyFont="1" applyBorder="1" applyAlignment="1">
      <alignment horizontal="left" vertical="center" wrapText="1"/>
    </xf>
    <xf numFmtId="0" fontId="2" fillId="0" borderId="9" xfId="1" applyFont="1" applyBorder="1" applyAlignment="1">
      <alignment horizontal="left" vertical="center" wrapText="1"/>
    </xf>
    <xf numFmtId="0" fontId="2" fillId="0" borderId="8" xfId="1" applyFont="1" applyBorder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</cellXfs>
  <cellStyles count="41">
    <cellStyle name="Normal" xfId="0" builtinId="0"/>
    <cellStyle name="Normal 2" xfId="1" xr:uid="{7A64A6AF-6EAB-4D96-997F-4592CDC78A93}"/>
    <cellStyle name="Normal 2 2" xfId="2" xr:uid="{7BF3E774-3E11-4CBC-B482-473C20367F36}"/>
    <cellStyle name="Normal 3" xfId="3" xr:uid="{9BDCDA79-E6A3-4C8E-A9D1-9F9163D4D890}"/>
    <cellStyle name="Normal 3 2" xfId="4" xr:uid="{F49CCACD-2629-46A8-AE22-6A075DF99B62}"/>
    <cellStyle name="Normal 3 2 2" xfId="5" xr:uid="{2E75CEA9-727B-4D82-A610-D2D4EAA90EC7}"/>
    <cellStyle name="Normal 4 2 3" xfId="6" xr:uid="{C6B0E074-CE25-4C82-8974-6B9430433488}"/>
    <cellStyle name="Normal 9 2" xfId="7" xr:uid="{728C3D50-C635-4F0B-8503-321F911759BA}"/>
    <cellStyle name="Separador de milhares 2" xfId="8" xr:uid="{DA69038F-7C43-429E-8620-CD972F612AD2}"/>
    <cellStyle name="Separador de milhares 2 2" xfId="9" xr:uid="{8AFC4B93-6AB4-4DCA-839F-4C7BB2877379}"/>
    <cellStyle name="Separador de milhares 2 2 2" xfId="10" xr:uid="{2DFD9D29-4022-46A4-80DF-A2EAEAACE321}"/>
    <cellStyle name="Separador de milhares 2 3" xfId="11" xr:uid="{834F6EEC-485B-467F-8AC5-C204408838BD}"/>
    <cellStyle name="Separador de milhares 5 2" xfId="12" xr:uid="{A1C0391C-A878-4445-BEAA-093E054C4CC2}"/>
    <cellStyle name="Separador de milhares 8" xfId="13" xr:uid="{B21FE636-D401-4EA2-AB87-65E6881C9BD6}"/>
    <cellStyle name="Separador de milhares 8 2" xfId="14" xr:uid="{5F8C04D0-EE4C-4030-AB9C-CC7920428DCB}"/>
    <cellStyle name="Separador de milhares 8 2 2" xfId="15" xr:uid="{B703B43A-589B-4C3C-B3A3-027837EF2C21}"/>
    <cellStyle name="Separador de milhares 8 3" xfId="16" xr:uid="{1E3A65E4-6C55-433F-A86C-42FD4C1105A8}"/>
    <cellStyle name="Vírgula" xfId="17" builtinId="3"/>
    <cellStyle name="Vírgula 2" xfId="18" xr:uid="{69F0EA86-BA00-4FEB-9784-B7C039AC223B}"/>
    <cellStyle name="Vírgula 2 10" xfId="19" xr:uid="{64A58AA0-89A0-41AB-A7CC-A54763CA48BF}"/>
    <cellStyle name="Vírgula 2 10 2" xfId="20" xr:uid="{CA81DFC4-1298-4B62-8AC1-B6563FBB62D1}"/>
    <cellStyle name="Vírgula 2 11" xfId="21" xr:uid="{06C4184E-50DB-4970-91AB-9C1681319C09}"/>
    <cellStyle name="Vírgula 2 2" xfId="22" xr:uid="{33F5507D-3DCB-412C-98E0-1B1D92F90EFC}"/>
    <cellStyle name="Vírgula 2 2 2" xfId="23" xr:uid="{237F60EF-982C-4C98-B11A-FFCF97070478}"/>
    <cellStyle name="Vírgula 2 3" xfId="24" xr:uid="{4D459CFE-A411-4AEA-9F00-660BEEB08E3B}"/>
    <cellStyle name="Vírgula 2 3 2" xfId="25" xr:uid="{E2F808C2-59E5-4FBE-9BC2-6BA49D3A832B}"/>
    <cellStyle name="Vírgula 2 4" xfId="26" xr:uid="{F2E14B56-A3A0-4C0D-B305-A33AFD004145}"/>
    <cellStyle name="Vírgula 2 4 2" xfId="27" xr:uid="{97775489-9F6B-46AD-BF77-B1BFFFF46745}"/>
    <cellStyle name="Vírgula 2 5" xfId="28" xr:uid="{A1214D1B-C077-4180-8B26-4E0299FAB3C9}"/>
    <cellStyle name="Vírgula 2 5 2" xfId="29" xr:uid="{67E86B1D-EE9C-4397-95F1-E2479C792751}"/>
    <cellStyle name="Vírgula 2 6" xfId="30" xr:uid="{6C7ED5B9-421C-4CF1-B6E4-1A8AAE44B6CC}"/>
    <cellStyle name="Vírgula 2 6 2" xfId="31" xr:uid="{58D39975-6152-4141-8D9A-C94AF91F0F6D}"/>
    <cellStyle name="Vírgula 2 7" xfId="32" xr:uid="{14A443E5-F1C0-4330-9893-94B9A9658C9B}"/>
    <cellStyle name="Vírgula 2 7 2" xfId="33" xr:uid="{24B2C405-61AA-443C-8B56-3835BA90235A}"/>
    <cellStyle name="Vírgula 2 8" xfId="34" xr:uid="{DD37A4F4-0F21-4442-9617-BED8A9D243EE}"/>
    <cellStyle name="Vírgula 2 8 2" xfId="35" xr:uid="{3145A7E2-634F-4D67-B7F4-05D7108B5D67}"/>
    <cellStyle name="Vírgula 2 9" xfId="36" xr:uid="{3FB40245-AD1C-4E95-98FC-7A4954D76DF0}"/>
    <cellStyle name="Vírgula 2 9 2" xfId="37" xr:uid="{26C267A1-D787-40A5-910C-3FC37F295439}"/>
    <cellStyle name="Vírgula 3" xfId="38" xr:uid="{980C3C4A-D395-4F05-AC87-0247114007C7}"/>
    <cellStyle name="Vírgula 3 2" xfId="39" xr:uid="{B8561A27-31E8-4ED1-920D-D31D06BE3548}"/>
    <cellStyle name="Vírgula 4" xfId="40" xr:uid="{883A16E3-85DE-4C46-9BBC-6C90023F9968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5247AA-E667-4CF7-833B-709090FD3664}">
  <sheetPr codeName="Plan1">
    <tabColor rgb="FF92D050"/>
  </sheetPr>
  <dimension ref="A1:G258"/>
  <sheetViews>
    <sheetView showGridLines="0" tabSelected="1" zoomScaleNormal="100" workbookViewId="0">
      <selection activeCell="E8" sqref="E8"/>
    </sheetView>
  </sheetViews>
  <sheetFormatPr defaultRowHeight="11.25" customHeight="1" x14ac:dyDescent="0.2"/>
  <cols>
    <col min="1" max="1" width="92.85546875" style="43" customWidth="1"/>
    <col min="2" max="4" width="17.7109375" style="43" customWidth="1"/>
    <col min="5" max="5" width="17.5703125" style="43" customWidth="1"/>
    <col min="6" max="7" width="17.7109375" style="43" customWidth="1"/>
    <col min="8" max="16384" width="9.140625" style="43"/>
  </cols>
  <sheetData>
    <row r="1" spans="1:6" ht="12.75" x14ac:dyDescent="0.2"/>
    <row r="2" spans="1:6" ht="25.5" customHeight="1" x14ac:dyDescent="0.4">
      <c r="A2" s="93" t="s">
        <v>262</v>
      </c>
    </row>
    <row r="3" spans="1:6" ht="15.75" customHeight="1" x14ac:dyDescent="0.2">
      <c r="A3" s="94" t="s">
        <v>263</v>
      </c>
    </row>
    <row r="4" spans="1:6" ht="15.75" customHeight="1" x14ac:dyDescent="0.2">
      <c r="A4" s="94" t="s">
        <v>264</v>
      </c>
    </row>
    <row r="5" spans="1:6" ht="15.75" customHeight="1" x14ac:dyDescent="0.2">
      <c r="A5" s="94" t="s">
        <v>265</v>
      </c>
    </row>
    <row r="6" spans="1:6" ht="15.75" x14ac:dyDescent="0.25">
      <c r="A6" s="44" t="s">
        <v>40</v>
      </c>
      <c r="B6" s="44"/>
      <c r="C6" s="44"/>
      <c r="D6" s="44"/>
      <c r="E6" s="44"/>
      <c r="F6" s="44"/>
    </row>
    <row r="7" spans="1:6" ht="12.75" x14ac:dyDescent="0.2">
      <c r="A7" s="45"/>
      <c r="B7" s="45"/>
      <c r="C7" s="45"/>
      <c r="D7" s="45"/>
      <c r="E7" s="45"/>
      <c r="F7" s="45"/>
    </row>
    <row r="8" spans="1:6" s="47" customFormat="1" ht="15.75" x14ac:dyDescent="0.25">
      <c r="A8" s="142" t="s">
        <v>262</v>
      </c>
      <c r="B8" s="46"/>
      <c r="C8" s="46"/>
      <c r="D8" s="46"/>
      <c r="E8" s="46"/>
      <c r="F8" s="46"/>
    </row>
    <row r="9" spans="1:6" s="2" customFormat="1" ht="12.75" x14ac:dyDescent="0.2">
      <c r="A9" s="48" t="s">
        <v>0</v>
      </c>
      <c r="B9" s="48"/>
      <c r="C9" s="48"/>
      <c r="D9" s="48"/>
      <c r="E9" s="48"/>
      <c r="F9" s="48"/>
    </row>
    <row r="10" spans="1:6" s="2" customFormat="1" ht="12.75" x14ac:dyDescent="0.2">
      <c r="A10" s="49" t="s">
        <v>20</v>
      </c>
      <c r="B10" s="49"/>
      <c r="C10" s="49"/>
      <c r="D10" s="49"/>
      <c r="E10" s="49"/>
      <c r="F10" s="49"/>
    </row>
    <row r="11" spans="1:6" s="2" customFormat="1" ht="12.75" x14ac:dyDescent="0.2">
      <c r="A11" s="213" t="s">
        <v>1</v>
      </c>
      <c r="B11" s="213"/>
      <c r="C11" s="213"/>
      <c r="D11" s="213"/>
      <c r="E11" s="213"/>
      <c r="F11" s="213"/>
    </row>
    <row r="12" spans="1:6" s="2" customFormat="1" ht="12.75" x14ac:dyDescent="0.2">
      <c r="A12" s="96" t="s">
        <v>266</v>
      </c>
      <c r="B12" s="50" t="str">
        <f>IF(IFERROR(SEARCH("SEMESTRE",A12,1),0)&gt;0,"Semestre",IF(IFERROR(SEARCH("QUADRIMESTRE",A12,1),0)&gt;0,"Quadrimestre",IF(IFERROR(SEARCH("TRIMESTRE",A12,1),0)&gt;0,"Trimestre",IF(IFERROR(SEARCH("BIMESTRE",A12,1),0)&gt;0,"Bimestre","Mês"))))</f>
        <v>Bimestre</v>
      </c>
      <c r="F12" s="100" t="s">
        <v>275</v>
      </c>
    </row>
    <row r="13" spans="1:6" s="2" customFormat="1" ht="12.75" hidden="1" x14ac:dyDescent="0.2">
      <c r="A13" s="213"/>
      <c r="B13" s="213"/>
      <c r="C13" s="213"/>
      <c r="D13" s="213"/>
      <c r="E13" s="213"/>
      <c r="F13" s="213"/>
    </row>
    <row r="14" spans="1:6" s="2" customFormat="1" ht="12.75" hidden="1" x14ac:dyDescent="0.2">
      <c r="A14" s="213"/>
      <c r="B14" s="213"/>
      <c r="C14" s="213"/>
      <c r="D14" s="213"/>
      <c r="E14" s="213"/>
      <c r="F14" s="213"/>
    </row>
    <row r="15" spans="1:6" s="2" customFormat="1" ht="12.75" x14ac:dyDescent="0.2">
      <c r="A15" s="48"/>
      <c r="B15" s="48"/>
      <c r="C15" s="48"/>
      <c r="D15" s="48"/>
      <c r="E15" s="48"/>
      <c r="F15" s="48"/>
    </row>
    <row r="16" spans="1:6" s="2" customFormat="1" ht="12.75" x14ac:dyDescent="0.2">
      <c r="A16" s="2" t="s">
        <v>39</v>
      </c>
      <c r="B16" s="51"/>
      <c r="C16" s="39" t="s">
        <v>29</v>
      </c>
      <c r="D16" s="52"/>
    </row>
    <row r="17" spans="1:3" s="2" customFormat="1" ht="12.75" x14ac:dyDescent="0.2">
      <c r="A17" s="194" t="s">
        <v>14</v>
      </c>
      <c r="B17" s="195"/>
      <c r="C17" s="196"/>
    </row>
    <row r="18" spans="1:3" s="2" customFormat="1" ht="12.75" x14ac:dyDescent="0.2">
      <c r="A18" s="145"/>
      <c r="B18" s="153" t="s">
        <v>2</v>
      </c>
      <c r="C18" s="154" t="s">
        <v>3</v>
      </c>
    </row>
    <row r="19" spans="1:3" s="2" customFormat="1" ht="12.75" x14ac:dyDescent="0.2">
      <c r="A19" s="146" t="s">
        <v>22</v>
      </c>
      <c r="B19" s="155" t="s">
        <v>4</v>
      </c>
      <c r="C19" s="146" t="s">
        <v>51</v>
      </c>
    </row>
    <row r="20" spans="1:3" s="2" customFormat="1" ht="12.75" x14ac:dyDescent="0.2">
      <c r="A20" s="147"/>
      <c r="B20" s="156" t="s">
        <v>5</v>
      </c>
      <c r="C20" s="156" t="s">
        <v>6</v>
      </c>
    </row>
    <row r="21" spans="1:3" s="2" customFormat="1" ht="12.75" x14ac:dyDescent="0.2">
      <c r="A21" s="56" t="s">
        <v>15</v>
      </c>
      <c r="B21" s="4">
        <f>SUM(B22:B25)</f>
        <v>746494000</v>
      </c>
      <c r="C21" s="5">
        <f>SUM(C22:C25)</f>
        <v>525259252.77999997</v>
      </c>
    </row>
    <row r="22" spans="1:3" s="2" customFormat="1" ht="12.75" x14ac:dyDescent="0.2">
      <c r="A22" s="6" t="s">
        <v>38</v>
      </c>
      <c r="B22" s="4">
        <v>234600000</v>
      </c>
      <c r="C22" s="1">
        <v>175262081.83000001</v>
      </c>
    </row>
    <row r="23" spans="1:3" s="2" customFormat="1" ht="12.75" x14ac:dyDescent="0.2">
      <c r="A23" s="6" t="s">
        <v>37</v>
      </c>
      <c r="B23" s="4">
        <v>90374000</v>
      </c>
      <c r="C23" s="1">
        <v>66889370.939999998</v>
      </c>
    </row>
    <row r="24" spans="1:3" s="2" customFormat="1" ht="12.75" x14ac:dyDescent="0.2">
      <c r="A24" s="6" t="s">
        <v>36</v>
      </c>
      <c r="B24" s="4">
        <v>297000000</v>
      </c>
      <c r="C24" s="1">
        <v>200322308.11000001</v>
      </c>
    </row>
    <row r="25" spans="1:3" s="2" customFormat="1" ht="12.75" x14ac:dyDescent="0.2">
      <c r="A25" s="3" t="s">
        <v>41</v>
      </c>
      <c r="B25" s="4">
        <v>124520000</v>
      </c>
      <c r="C25" s="1">
        <v>82785491.900000006</v>
      </c>
    </row>
    <row r="26" spans="1:3" s="2" customFormat="1" ht="12.75" x14ac:dyDescent="0.2">
      <c r="A26" s="56" t="s">
        <v>23</v>
      </c>
      <c r="B26" s="4">
        <f>B27+SUM(B30:B35)</f>
        <v>786000000</v>
      </c>
      <c r="C26" s="1">
        <f>C27+SUM(C30:C35)</f>
        <v>562774236.43000007</v>
      </c>
    </row>
    <row r="27" spans="1:3" s="2" customFormat="1" ht="12.75" x14ac:dyDescent="0.2">
      <c r="A27" s="3" t="s">
        <v>35</v>
      </c>
      <c r="B27" s="4">
        <f>SUM(B28:B29)</f>
        <v>170500000</v>
      </c>
      <c r="C27" s="1">
        <f>SUM(C28:C29)</f>
        <v>108941542.99000001</v>
      </c>
    </row>
    <row r="28" spans="1:3" s="2" customFormat="1" ht="12.75" x14ac:dyDescent="0.2">
      <c r="A28" s="3" t="s">
        <v>34</v>
      </c>
      <c r="B28" s="4">
        <v>152000000</v>
      </c>
      <c r="C28" s="1">
        <v>102446987.76000001</v>
      </c>
    </row>
    <row r="29" spans="1:3" s="2" customFormat="1" ht="12.75" x14ac:dyDescent="0.2">
      <c r="A29" s="3" t="s">
        <v>52</v>
      </c>
      <c r="B29" s="4">
        <v>18500000</v>
      </c>
      <c r="C29" s="1">
        <v>6494555.2300000004</v>
      </c>
    </row>
    <row r="30" spans="1:3" s="2" customFormat="1" ht="12.75" x14ac:dyDescent="0.2">
      <c r="A30" s="3" t="s">
        <v>33</v>
      </c>
      <c r="B30" s="4">
        <v>457000000</v>
      </c>
      <c r="C30" s="1">
        <v>311437234.61000001</v>
      </c>
    </row>
    <row r="31" spans="1:3" s="2" customFormat="1" ht="12.75" x14ac:dyDescent="0.2">
      <c r="A31" s="3" t="s">
        <v>127</v>
      </c>
      <c r="B31" s="4">
        <v>3500000</v>
      </c>
      <c r="C31" s="1">
        <v>2480468.2400000002</v>
      </c>
    </row>
    <row r="32" spans="1:3" s="2" customFormat="1" ht="12.75" x14ac:dyDescent="0.2">
      <c r="A32" s="3" t="s">
        <v>128</v>
      </c>
      <c r="B32" s="4">
        <v>2000000</v>
      </c>
      <c r="C32" s="1">
        <v>554041.56999999995</v>
      </c>
    </row>
    <row r="33" spans="1:5" s="2" customFormat="1" ht="12.75" x14ac:dyDescent="0.2">
      <c r="A33" s="3" t="s">
        <v>129</v>
      </c>
      <c r="B33" s="4">
        <v>153000000</v>
      </c>
      <c r="C33" s="1">
        <v>139360949.02000001</v>
      </c>
    </row>
    <row r="34" spans="1:5" s="2" customFormat="1" ht="12.75" x14ac:dyDescent="0.2">
      <c r="A34" s="3" t="s">
        <v>130</v>
      </c>
      <c r="B34" s="4"/>
      <c r="C34" s="1"/>
    </row>
    <row r="35" spans="1:5" s="2" customFormat="1" ht="12.75" x14ac:dyDescent="0.2">
      <c r="A35" s="3" t="s">
        <v>131</v>
      </c>
      <c r="B35" s="4"/>
      <c r="C35" s="16"/>
    </row>
    <row r="36" spans="1:5" s="2" customFormat="1" ht="12.75" x14ac:dyDescent="0.2">
      <c r="A36" s="57" t="s">
        <v>31</v>
      </c>
      <c r="B36" s="8">
        <f>B21+B26</f>
        <v>1532494000</v>
      </c>
      <c r="C36" s="9">
        <f>C21+C26</f>
        <v>1088033489.21</v>
      </c>
    </row>
    <row r="37" spans="1:5" s="2" customFormat="1" ht="12.75" x14ac:dyDescent="0.2">
      <c r="A37" s="10"/>
      <c r="B37" s="17"/>
      <c r="C37" s="17"/>
    </row>
    <row r="38" spans="1:5" s="2" customFormat="1" ht="12.75" x14ac:dyDescent="0.2">
      <c r="A38" s="57" t="s">
        <v>132</v>
      </c>
      <c r="B38" s="8">
        <v>153500000</v>
      </c>
      <c r="C38" s="9">
        <v>111255935.77</v>
      </c>
      <c r="D38" s="42"/>
      <c r="E38" s="30"/>
    </row>
    <row r="39" spans="1:5" s="2" customFormat="1" ht="12.75" x14ac:dyDescent="0.2">
      <c r="A39" s="10"/>
      <c r="B39" s="17"/>
      <c r="C39" s="17"/>
      <c r="D39" s="30"/>
      <c r="E39" s="30"/>
    </row>
    <row r="40" spans="1:5" s="2" customFormat="1" ht="25.5" x14ac:dyDescent="0.2">
      <c r="A40" s="57" t="s">
        <v>53</v>
      </c>
      <c r="B40" s="8">
        <f>(B36*0.25)-B38</f>
        <v>229623500</v>
      </c>
      <c r="C40" s="9">
        <f>(C36*0.25)-C38</f>
        <v>160752436.53250003</v>
      </c>
      <c r="D40" s="30"/>
      <c r="E40" s="30"/>
    </row>
    <row r="41" spans="1:5" s="2" customFormat="1" ht="12.75" x14ac:dyDescent="0.2">
      <c r="A41" s="10"/>
      <c r="B41" s="11"/>
      <c r="C41" s="11"/>
      <c r="D41" s="30"/>
      <c r="E41" s="30"/>
    </row>
    <row r="42" spans="1:5" s="2" customFormat="1" ht="12.75" x14ac:dyDescent="0.2">
      <c r="A42" s="194" t="s">
        <v>16</v>
      </c>
      <c r="B42" s="195"/>
      <c r="C42" s="196"/>
      <c r="D42" s="30"/>
      <c r="E42" s="30"/>
    </row>
    <row r="43" spans="1:5" s="2" customFormat="1" ht="12.75" x14ac:dyDescent="0.2">
      <c r="A43" s="145"/>
      <c r="B43" s="153" t="s">
        <v>2</v>
      </c>
      <c r="C43" s="154" t="s">
        <v>3</v>
      </c>
      <c r="D43" s="30"/>
      <c r="E43" s="30"/>
    </row>
    <row r="44" spans="1:5" s="2" customFormat="1" ht="12.75" x14ac:dyDescent="0.2">
      <c r="A44" s="146" t="s">
        <v>54</v>
      </c>
      <c r="B44" s="155" t="s">
        <v>4</v>
      </c>
      <c r="C44" s="146" t="s">
        <v>51</v>
      </c>
      <c r="D44" s="30"/>
      <c r="E44" s="30"/>
    </row>
    <row r="45" spans="1:5" s="2" customFormat="1" ht="12.75" x14ac:dyDescent="0.2">
      <c r="A45" s="147"/>
      <c r="B45" s="156" t="s">
        <v>5</v>
      </c>
      <c r="C45" s="156" t="s">
        <v>6</v>
      </c>
      <c r="D45" s="30"/>
      <c r="E45" s="30"/>
    </row>
    <row r="46" spans="1:5" s="2" customFormat="1" ht="12.75" x14ac:dyDescent="0.2">
      <c r="A46" s="176" t="s">
        <v>55</v>
      </c>
      <c r="B46" s="177">
        <v>230424291.19</v>
      </c>
      <c r="C46" s="157">
        <v>149832711.35000002</v>
      </c>
      <c r="D46" s="30"/>
      <c r="E46" s="30"/>
    </row>
    <row r="47" spans="1:5" s="2" customFormat="1" ht="12.75" x14ac:dyDescent="0.2">
      <c r="A47" s="103" t="s">
        <v>56</v>
      </c>
      <c r="B47" s="173">
        <f>SUM(B48:B50)</f>
        <v>230216000</v>
      </c>
      <c r="C47" s="124">
        <f>SUM(C48:C50)</f>
        <v>149625420.16000003</v>
      </c>
      <c r="D47" s="30"/>
      <c r="E47" s="30"/>
    </row>
    <row r="48" spans="1:5" s="2" customFormat="1" ht="12.75" x14ac:dyDescent="0.2">
      <c r="A48" s="103" t="s">
        <v>57</v>
      </c>
      <c r="B48" s="173">
        <v>229088000</v>
      </c>
      <c r="C48" s="124">
        <v>148801834.08000001</v>
      </c>
      <c r="D48" s="30"/>
      <c r="E48" s="30"/>
    </row>
    <row r="49" spans="1:5" s="2" customFormat="1" ht="12.75" x14ac:dyDescent="0.2">
      <c r="A49" s="103" t="s">
        <v>58</v>
      </c>
      <c r="B49" s="173">
        <v>1128000</v>
      </c>
      <c r="C49" s="124">
        <v>823586.08</v>
      </c>
      <c r="D49" s="30"/>
      <c r="E49" s="30"/>
    </row>
    <row r="50" spans="1:5" s="2" customFormat="1" ht="12.75" x14ac:dyDescent="0.2">
      <c r="A50" s="103" t="s">
        <v>134</v>
      </c>
      <c r="B50" s="173"/>
      <c r="C50" s="124"/>
      <c r="D50" s="30"/>
      <c r="E50" s="30"/>
    </row>
    <row r="51" spans="1:5" s="2" customFormat="1" ht="12.75" x14ac:dyDescent="0.2">
      <c r="A51" s="103" t="s">
        <v>59</v>
      </c>
      <c r="B51" s="173">
        <f>SUM(B52:B54)</f>
        <v>207291.19</v>
      </c>
      <c r="C51" s="124">
        <f>SUM(C52:C54)</f>
        <v>207291.19</v>
      </c>
      <c r="D51" s="30"/>
      <c r="E51" s="30"/>
    </row>
    <row r="52" spans="1:5" s="2" customFormat="1" ht="12.75" x14ac:dyDescent="0.2">
      <c r="A52" s="103" t="s">
        <v>60</v>
      </c>
      <c r="B52" s="173">
        <v>207291.19</v>
      </c>
      <c r="C52" s="124">
        <v>207291.19</v>
      </c>
      <c r="D52" s="30"/>
      <c r="E52" s="30"/>
    </row>
    <row r="53" spans="1:5" s="2" customFormat="1" ht="12.75" x14ac:dyDescent="0.2">
      <c r="A53" s="103" t="s">
        <v>61</v>
      </c>
      <c r="B53" s="173"/>
      <c r="C53" s="124"/>
      <c r="D53" s="30"/>
      <c r="E53" s="30"/>
    </row>
    <row r="54" spans="1:5" s="2" customFormat="1" ht="12.75" x14ac:dyDescent="0.2">
      <c r="A54" s="103" t="s">
        <v>135</v>
      </c>
      <c r="B54" s="173"/>
      <c r="C54" s="124"/>
      <c r="D54" s="30"/>
      <c r="E54" s="30"/>
    </row>
    <row r="55" spans="1:5" s="2" customFormat="1" ht="12.75" x14ac:dyDescent="0.2">
      <c r="A55" s="103" t="s">
        <v>62</v>
      </c>
      <c r="B55" s="173">
        <f>SUM(B56:B58)</f>
        <v>0</v>
      </c>
      <c r="C55" s="124">
        <f>SUM(C56:C58)</f>
        <v>0</v>
      </c>
      <c r="D55" s="30"/>
      <c r="E55" s="30"/>
    </row>
    <row r="56" spans="1:5" s="2" customFormat="1" ht="12.75" x14ac:dyDescent="0.2">
      <c r="A56" s="103" t="s">
        <v>63</v>
      </c>
      <c r="B56" s="173"/>
      <c r="C56" s="124"/>
      <c r="D56" s="30"/>
      <c r="E56" s="30"/>
    </row>
    <row r="57" spans="1:5" s="2" customFormat="1" ht="12.75" x14ac:dyDescent="0.2">
      <c r="A57" s="103" t="s">
        <v>64</v>
      </c>
      <c r="B57" s="173"/>
      <c r="C57" s="124"/>
      <c r="D57" s="30"/>
      <c r="E57" s="30"/>
    </row>
    <row r="58" spans="1:5" s="2" customFormat="1" ht="12.75" x14ac:dyDescent="0.2">
      <c r="A58" s="103" t="s">
        <v>136</v>
      </c>
      <c r="B58" s="173"/>
      <c r="C58" s="124"/>
      <c r="D58" s="30"/>
      <c r="E58" s="30"/>
    </row>
    <row r="59" spans="1:5" s="2" customFormat="1" ht="12.75" x14ac:dyDescent="0.2">
      <c r="A59" s="103" t="s">
        <v>240</v>
      </c>
      <c r="B59" s="173">
        <f>SUM(B60:B62)</f>
        <v>1000</v>
      </c>
      <c r="C59" s="124">
        <f>SUM(C60:C62)</f>
        <v>0</v>
      </c>
      <c r="D59" s="30"/>
      <c r="E59" s="30"/>
    </row>
    <row r="60" spans="1:5" s="2" customFormat="1" ht="12.75" x14ac:dyDescent="0.2">
      <c r="A60" s="103" t="s">
        <v>237</v>
      </c>
      <c r="B60" s="173">
        <v>1000</v>
      </c>
      <c r="C60" s="124">
        <v>0</v>
      </c>
      <c r="D60" s="30"/>
      <c r="E60" s="30"/>
    </row>
    <row r="61" spans="1:5" s="2" customFormat="1" ht="12.75" x14ac:dyDescent="0.2">
      <c r="A61" s="103" t="s">
        <v>238</v>
      </c>
      <c r="B61" s="173"/>
      <c r="C61" s="124"/>
      <c r="D61" s="30"/>
      <c r="E61" s="30"/>
    </row>
    <row r="62" spans="1:5" s="2" customFormat="1" ht="12.75" x14ac:dyDescent="0.2">
      <c r="A62" s="103" t="s">
        <v>239</v>
      </c>
      <c r="B62" s="173"/>
      <c r="C62" s="124"/>
      <c r="D62" s="30"/>
      <c r="E62" s="30"/>
    </row>
    <row r="63" spans="1:5" s="2" customFormat="1" ht="15.75" x14ac:dyDescent="0.2">
      <c r="A63" s="104" t="s">
        <v>65</v>
      </c>
      <c r="B63" s="125">
        <f>B48-B38</f>
        <v>75588000</v>
      </c>
      <c r="C63" s="126">
        <f>C48-C38</f>
        <v>37545898.310000017</v>
      </c>
      <c r="D63" s="30"/>
      <c r="E63" s="30"/>
    </row>
    <row r="64" spans="1:5" s="2" customFormat="1" ht="12.75" x14ac:dyDescent="0.2">
      <c r="A64" s="174"/>
      <c r="B64" s="173"/>
      <c r="C64" s="173"/>
      <c r="D64" s="30"/>
      <c r="E64" s="30"/>
    </row>
    <row r="65" spans="1:5" s="2" customFormat="1" ht="12.75" x14ac:dyDescent="0.2">
      <c r="A65" s="174"/>
      <c r="B65" s="173"/>
      <c r="C65" s="173"/>
      <c r="D65" s="30"/>
      <c r="E65" s="30"/>
    </row>
    <row r="66" spans="1:5" s="2" customFormat="1" ht="12.75" x14ac:dyDescent="0.2">
      <c r="A66" s="174"/>
      <c r="B66" s="173"/>
      <c r="C66" s="173"/>
      <c r="D66" s="30"/>
      <c r="E66" s="30"/>
    </row>
    <row r="68" spans="1:5" s="2" customFormat="1" ht="12.75" x14ac:dyDescent="0.2">
      <c r="A68" s="174"/>
      <c r="B68" s="173"/>
      <c r="C68" s="173"/>
      <c r="D68" s="30"/>
      <c r="E68" s="30"/>
    </row>
    <row r="69" spans="1:5" s="2" customFormat="1" ht="12.75" x14ac:dyDescent="0.2">
      <c r="A69" s="174"/>
      <c r="B69" s="175"/>
      <c r="C69" s="175"/>
      <c r="D69" s="30"/>
      <c r="E69" s="30"/>
    </row>
    <row r="70" spans="1:5" s="2" customFormat="1" ht="12.75" x14ac:dyDescent="0.2">
      <c r="A70" s="145"/>
      <c r="B70" s="154"/>
      <c r="C70" s="30"/>
      <c r="D70" s="30"/>
    </row>
    <row r="71" spans="1:5" s="2" customFormat="1" ht="12.75" x14ac:dyDescent="0.2">
      <c r="A71" s="146" t="s">
        <v>126</v>
      </c>
      <c r="B71" s="146" t="s">
        <v>19</v>
      </c>
      <c r="C71" s="30"/>
      <c r="D71" s="30"/>
    </row>
    <row r="72" spans="1:5" s="2" customFormat="1" ht="12.75" x14ac:dyDescent="0.2">
      <c r="A72" s="147"/>
      <c r="B72" s="156"/>
      <c r="C72" s="30"/>
      <c r="D72" s="30"/>
    </row>
    <row r="73" spans="1:5" s="2" customFormat="1" ht="12.75" x14ac:dyDescent="0.2">
      <c r="A73" s="60" t="s">
        <v>66</v>
      </c>
      <c r="B73" s="124">
        <f>SUM(B74:B75)</f>
        <v>0</v>
      </c>
      <c r="C73" s="30"/>
      <c r="D73" s="30"/>
    </row>
    <row r="74" spans="1:5" s="2" customFormat="1" ht="12.75" x14ac:dyDescent="0.2">
      <c r="A74" s="61" t="s">
        <v>67</v>
      </c>
      <c r="B74" s="124">
        <v>0</v>
      </c>
      <c r="C74" s="30"/>
      <c r="D74" s="30"/>
    </row>
    <row r="75" spans="1:5" s="2" customFormat="1" ht="12.75" x14ac:dyDescent="0.2">
      <c r="A75" s="62" t="s">
        <v>68</v>
      </c>
      <c r="B75" s="126"/>
      <c r="C75" s="30"/>
      <c r="D75" s="30"/>
    </row>
    <row r="76" spans="1:5" s="2" customFormat="1" ht="12.75" x14ac:dyDescent="0.2">
      <c r="A76" s="140"/>
      <c r="B76" s="125"/>
      <c r="C76" s="30"/>
      <c r="D76" s="30"/>
    </row>
    <row r="77" spans="1:5" s="2" customFormat="1" ht="12.75" x14ac:dyDescent="0.2">
      <c r="A77" s="158" t="s">
        <v>260</v>
      </c>
      <c r="B77" s="141">
        <f>C46+B73</f>
        <v>149832711.35000002</v>
      </c>
      <c r="C77" s="30"/>
      <c r="D77" s="30"/>
    </row>
    <row r="78" spans="1:5" s="2" customFormat="1" ht="12.75" x14ac:dyDescent="0.2">
      <c r="A78" s="178"/>
      <c r="B78" s="179"/>
      <c r="C78" s="30"/>
      <c r="D78" s="30"/>
    </row>
    <row r="79" spans="1:5" s="2" customFormat="1" ht="12.75" x14ac:dyDescent="0.2">
      <c r="A79" s="178"/>
      <c r="B79" s="179"/>
      <c r="C79" s="30"/>
      <c r="D79" s="30"/>
    </row>
    <row r="80" spans="1:5" s="2" customFormat="1" ht="12.75" x14ac:dyDescent="0.2">
      <c r="A80" s="63"/>
      <c r="B80" s="59"/>
      <c r="C80" s="30"/>
      <c r="D80" s="30"/>
    </row>
    <row r="81" spans="1:7" s="2" customFormat="1" ht="12.75" x14ac:dyDescent="0.2">
      <c r="A81" s="197" t="s">
        <v>17</v>
      </c>
      <c r="B81" s="154" t="s">
        <v>8</v>
      </c>
      <c r="C81" s="154" t="s">
        <v>9</v>
      </c>
      <c r="D81" s="154" t="s">
        <v>9</v>
      </c>
      <c r="E81" s="154" t="s">
        <v>9</v>
      </c>
      <c r="F81" s="154" t="s">
        <v>69</v>
      </c>
      <c r="G81" s="53"/>
    </row>
    <row r="82" spans="1:7" s="2" customFormat="1" ht="12.75" x14ac:dyDescent="0.2">
      <c r="A82" s="185"/>
      <c r="B82" s="146" t="s">
        <v>4</v>
      </c>
      <c r="C82" s="146" t="s">
        <v>30</v>
      </c>
      <c r="D82" s="146" t="s">
        <v>70</v>
      </c>
      <c r="E82" s="146" t="s">
        <v>71</v>
      </c>
      <c r="F82" s="146" t="s">
        <v>72</v>
      </c>
      <c r="G82" s="54"/>
    </row>
    <row r="83" spans="1:7" s="2" customFormat="1" ht="12.75" x14ac:dyDescent="0.2">
      <c r="A83" s="186"/>
      <c r="B83" s="156" t="s">
        <v>7</v>
      </c>
      <c r="C83" s="156" t="s">
        <v>10</v>
      </c>
      <c r="D83" s="156" t="s">
        <v>11</v>
      </c>
      <c r="E83" s="156" t="s">
        <v>21</v>
      </c>
      <c r="F83" s="156" t="s">
        <v>12</v>
      </c>
      <c r="G83" s="54"/>
    </row>
    <row r="84" spans="1:7" s="2" customFormat="1" ht="12.75" x14ac:dyDescent="0.2">
      <c r="A84" s="106" t="s">
        <v>147</v>
      </c>
      <c r="B84" s="41">
        <f>B85+B91</f>
        <v>230424291.19</v>
      </c>
      <c r="C84" s="41">
        <f>C85+C91</f>
        <v>157805173.82999998</v>
      </c>
      <c r="D84" s="41">
        <f>D85+D91</f>
        <v>149988261.81</v>
      </c>
      <c r="E84" s="41">
        <f>E85+E91</f>
        <v>132348121.05000001</v>
      </c>
      <c r="F84" s="41">
        <f>C84-D84</f>
        <v>7816912.0199999809</v>
      </c>
    </row>
    <row r="85" spans="1:7" s="2" customFormat="1" ht="12.75" x14ac:dyDescent="0.2">
      <c r="A85" s="58" t="s">
        <v>148</v>
      </c>
      <c r="B85" s="64">
        <f>SUM(B86:B90)</f>
        <v>207282291.19</v>
      </c>
      <c r="C85" s="64">
        <f>SUM(C86:C90)</f>
        <v>139655898.97999999</v>
      </c>
      <c r="D85" s="64">
        <f>SUM(D86:D90)</f>
        <v>139655898.97999999</v>
      </c>
      <c r="E85" s="64">
        <f>SUM(E86:E90)</f>
        <v>122115151.96000001</v>
      </c>
      <c r="F85" s="64">
        <f>C85-D85</f>
        <v>0</v>
      </c>
    </row>
    <row r="86" spans="1:7" s="2" customFormat="1" ht="12.75" x14ac:dyDescent="0.2">
      <c r="A86" s="58" t="s">
        <v>149</v>
      </c>
      <c r="B86" s="64">
        <v>69585000</v>
      </c>
      <c r="C86" s="22">
        <v>49956063.259999998</v>
      </c>
      <c r="D86" s="22">
        <v>49956063.259999998</v>
      </c>
      <c r="E86" s="22">
        <v>45983674.140000001</v>
      </c>
      <c r="F86" s="64"/>
    </row>
    <row r="87" spans="1:7" s="2" customFormat="1" ht="12.75" x14ac:dyDescent="0.2">
      <c r="A87" s="58" t="s">
        <v>150</v>
      </c>
      <c r="B87" s="64">
        <v>137697291.19</v>
      </c>
      <c r="C87" s="22">
        <v>89699835.719999984</v>
      </c>
      <c r="D87" s="22">
        <v>89699835.719999984</v>
      </c>
      <c r="E87" s="22">
        <v>76131477.820000008</v>
      </c>
      <c r="F87" s="64"/>
    </row>
    <row r="88" spans="1:7" s="2" customFormat="1" ht="12.75" x14ac:dyDescent="0.2">
      <c r="A88" s="102" t="s">
        <v>137</v>
      </c>
      <c r="B88" s="64"/>
      <c r="C88" s="22"/>
      <c r="D88" s="22"/>
      <c r="E88" s="22"/>
      <c r="F88" s="64"/>
    </row>
    <row r="89" spans="1:7" s="2" customFormat="1" ht="12.75" x14ac:dyDescent="0.2">
      <c r="A89" s="102" t="s">
        <v>138</v>
      </c>
      <c r="B89" s="64"/>
      <c r="C89" s="22"/>
      <c r="D89" s="22"/>
      <c r="E89" s="22"/>
      <c r="F89" s="64"/>
    </row>
    <row r="90" spans="1:7" s="2" customFormat="1" ht="12.75" x14ac:dyDescent="0.2">
      <c r="A90" s="102" t="s">
        <v>139</v>
      </c>
      <c r="B90" s="64"/>
      <c r="C90" s="22"/>
      <c r="D90" s="22"/>
      <c r="E90" s="22"/>
      <c r="F90" s="64"/>
    </row>
    <row r="91" spans="1:7" s="2" customFormat="1" ht="12.75" x14ac:dyDescent="0.2">
      <c r="A91" s="82" t="s">
        <v>151</v>
      </c>
      <c r="B91" s="64">
        <f>SUM(B92:B98)</f>
        <v>23142000</v>
      </c>
      <c r="C91" s="64">
        <f>SUM(C92:C98)</f>
        <v>18149274.850000001</v>
      </c>
      <c r="D91" s="64">
        <f>SUM(D92:D98)</f>
        <v>10332362.830000002</v>
      </c>
      <c r="E91" s="64">
        <f>SUM(E92:E98)</f>
        <v>10232969.09</v>
      </c>
      <c r="F91" s="64">
        <f>C91-D91</f>
        <v>7816912.0199999996</v>
      </c>
    </row>
    <row r="92" spans="1:7" s="2" customFormat="1" ht="12.75" x14ac:dyDescent="0.2">
      <c r="A92" s="58" t="s">
        <v>140</v>
      </c>
      <c r="B92" s="64">
        <v>12407000</v>
      </c>
      <c r="C92" s="22">
        <v>11360448.65</v>
      </c>
      <c r="D92" s="22">
        <v>4072538.1900000004</v>
      </c>
      <c r="E92" s="22">
        <v>4072538.1900000004</v>
      </c>
      <c r="F92" s="64"/>
    </row>
    <row r="93" spans="1:7" s="2" customFormat="1" ht="12.75" x14ac:dyDescent="0.2">
      <c r="A93" s="82" t="s">
        <v>141</v>
      </c>
      <c r="B93" s="64">
        <v>10735000</v>
      </c>
      <c r="C93" s="22">
        <v>6788826.2000000002</v>
      </c>
      <c r="D93" s="22">
        <v>6259824.6400000006</v>
      </c>
      <c r="E93" s="22">
        <v>6160430.9000000004</v>
      </c>
      <c r="F93" s="64"/>
    </row>
    <row r="94" spans="1:7" s="2" customFormat="1" ht="12.75" x14ac:dyDescent="0.2">
      <c r="A94" s="102" t="s">
        <v>142</v>
      </c>
      <c r="B94" s="64"/>
      <c r="C94" s="22"/>
      <c r="D94" s="22"/>
      <c r="E94" s="22"/>
      <c r="F94" s="64"/>
    </row>
    <row r="95" spans="1:7" s="2" customFormat="1" ht="12.75" x14ac:dyDescent="0.2">
      <c r="A95" s="102" t="s">
        <v>143</v>
      </c>
      <c r="B95" s="64"/>
      <c r="C95" s="22"/>
      <c r="D95" s="22"/>
      <c r="E95" s="22"/>
      <c r="F95" s="64"/>
    </row>
    <row r="96" spans="1:7" s="2" customFormat="1" ht="12.75" x14ac:dyDescent="0.2">
      <c r="A96" s="102" t="s">
        <v>144</v>
      </c>
      <c r="B96" s="64"/>
      <c r="C96" s="22"/>
      <c r="D96" s="22"/>
      <c r="E96" s="22"/>
      <c r="F96" s="64"/>
    </row>
    <row r="97" spans="1:7" s="2" customFormat="1" ht="12.75" x14ac:dyDescent="0.2">
      <c r="A97" s="79" t="s">
        <v>145</v>
      </c>
      <c r="B97" s="64"/>
      <c r="C97" s="22"/>
      <c r="D97" s="22"/>
      <c r="E97" s="22"/>
      <c r="F97" s="64"/>
    </row>
    <row r="98" spans="1:7" s="2" customFormat="1" ht="12.75" x14ac:dyDescent="0.2">
      <c r="A98" s="105" t="s">
        <v>146</v>
      </c>
      <c r="B98" s="31"/>
      <c r="C98" s="68"/>
      <c r="D98" s="68"/>
      <c r="E98" s="68"/>
      <c r="F98" s="31"/>
    </row>
    <row r="99" spans="1:7" s="2" customFormat="1" ht="12.75" x14ac:dyDescent="0.2">
      <c r="A99" s="63"/>
      <c r="B99" s="107"/>
      <c r="C99" s="30"/>
      <c r="D99" s="30"/>
    </row>
    <row r="100" spans="1:7" s="2" customFormat="1" ht="12.75" x14ac:dyDescent="0.2">
      <c r="A100" s="197" t="s">
        <v>73</v>
      </c>
      <c r="B100" s="154" t="s">
        <v>9</v>
      </c>
      <c r="C100" s="154" t="s">
        <v>9</v>
      </c>
      <c r="D100" s="154" t="s">
        <v>9</v>
      </c>
      <c r="E100" s="154" t="s">
        <v>74</v>
      </c>
      <c r="F100" s="154" t="s">
        <v>75</v>
      </c>
      <c r="G100" s="181" t="s">
        <v>241</v>
      </c>
    </row>
    <row r="101" spans="1:7" s="2" customFormat="1" ht="12.75" x14ac:dyDescent="0.2">
      <c r="A101" s="185"/>
      <c r="B101" s="146" t="s">
        <v>30</v>
      </c>
      <c r="C101" s="146" t="s">
        <v>70</v>
      </c>
      <c r="D101" s="146" t="s">
        <v>71</v>
      </c>
      <c r="E101" s="146" t="s">
        <v>76</v>
      </c>
      <c r="F101" s="146" t="s">
        <v>77</v>
      </c>
      <c r="G101" s="182"/>
    </row>
    <row r="102" spans="1:7" s="2" customFormat="1" ht="12.75" x14ac:dyDescent="0.2">
      <c r="A102" s="185"/>
      <c r="B102" s="146"/>
      <c r="C102" s="146"/>
      <c r="D102" s="146"/>
      <c r="E102" s="146" t="s">
        <v>78</v>
      </c>
      <c r="F102" s="146" t="s">
        <v>79</v>
      </c>
      <c r="G102" s="182"/>
    </row>
    <row r="103" spans="1:7" s="2" customFormat="1" ht="12.75" x14ac:dyDescent="0.2">
      <c r="A103" s="186"/>
      <c r="B103" s="156" t="s">
        <v>10</v>
      </c>
      <c r="C103" s="156" t="s">
        <v>11</v>
      </c>
      <c r="D103" s="156" t="s">
        <v>21</v>
      </c>
      <c r="E103" s="156" t="s">
        <v>12</v>
      </c>
      <c r="F103" s="146" t="s">
        <v>13</v>
      </c>
      <c r="G103" s="156" t="s">
        <v>27</v>
      </c>
    </row>
    <row r="104" spans="1:7" s="2" customFormat="1" ht="12.75" x14ac:dyDescent="0.2">
      <c r="A104" s="108" t="s">
        <v>152</v>
      </c>
      <c r="B104" s="41">
        <f>SUM(B105:B108)</f>
        <v>157805173.82999998</v>
      </c>
      <c r="C104" s="41">
        <f>SUM(C105:C108)</f>
        <v>149988261.81</v>
      </c>
      <c r="D104" s="41">
        <f>SUM(D105:D108)</f>
        <v>132348121.05000001</v>
      </c>
      <c r="E104" s="135">
        <f>B104-C104</f>
        <v>7816912.0199999809</v>
      </c>
      <c r="F104" s="41">
        <v>0</v>
      </c>
      <c r="G104" s="41">
        <f>SUM(F105:F108)</f>
        <v>0</v>
      </c>
    </row>
    <row r="105" spans="1:7" s="2" customFormat="1" ht="12.75" x14ac:dyDescent="0.2">
      <c r="A105" s="109" t="s">
        <v>153</v>
      </c>
      <c r="B105" s="64">
        <v>157597882.63999999</v>
      </c>
      <c r="C105" s="22">
        <v>149780970.62</v>
      </c>
      <c r="D105" s="66">
        <v>132140829.86000001</v>
      </c>
      <c r="E105" s="4"/>
      <c r="F105" s="1">
        <v>0</v>
      </c>
      <c r="G105" s="1">
        <f>IF(B105&gt;C47,B105-C47,0)</f>
        <v>7972462.4799999595</v>
      </c>
    </row>
    <row r="106" spans="1:7" s="2" customFormat="1" ht="12.75" x14ac:dyDescent="0.2">
      <c r="A106" s="109" t="s">
        <v>154</v>
      </c>
      <c r="B106" s="64">
        <v>207291.19</v>
      </c>
      <c r="C106" s="22">
        <v>207291.19</v>
      </c>
      <c r="D106" s="66">
        <v>207291.19</v>
      </c>
      <c r="E106" s="4"/>
      <c r="F106" s="1">
        <v>0</v>
      </c>
      <c r="G106" s="1">
        <f>IF(B106&gt;C51,B106-C51,0)</f>
        <v>0</v>
      </c>
    </row>
    <row r="107" spans="1:7" s="2" customFormat="1" ht="12.75" x14ac:dyDescent="0.2">
      <c r="A107" s="109" t="s">
        <v>155</v>
      </c>
      <c r="B107" s="64"/>
      <c r="C107" s="22"/>
      <c r="D107" s="66"/>
      <c r="E107" s="4"/>
      <c r="F107" s="1">
        <v>0</v>
      </c>
      <c r="G107" s="1">
        <f>IF(B107&gt;C55,B107-C55,0)</f>
        <v>0</v>
      </c>
    </row>
    <row r="108" spans="1:7" s="2" customFormat="1" ht="12.75" x14ac:dyDescent="0.2">
      <c r="A108" s="109" t="s">
        <v>156</v>
      </c>
      <c r="B108" s="64">
        <v>0</v>
      </c>
      <c r="C108" s="22">
        <v>0</v>
      </c>
      <c r="D108" s="66">
        <v>0</v>
      </c>
      <c r="E108" s="4"/>
      <c r="F108" s="1">
        <v>0</v>
      </c>
      <c r="G108" s="16">
        <f>IF(B108&gt;C59,B108-C59,0)</f>
        <v>0</v>
      </c>
    </row>
    <row r="109" spans="1:7" s="2" customFormat="1" ht="12.75" x14ac:dyDescent="0.2">
      <c r="A109" s="102" t="s">
        <v>157</v>
      </c>
      <c r="B109" s="64">
        <f>C85</f>
        <v>139655898.97999999</v>
      </c>
      <c r="C109" s="64">
        <f>D85</f>
        <v>139655898.97999999</v>
      </c>
      <c r="D109" s="64">
        <f>E85</f>
        <v>122115151.96000001</v>
      </c>
      <c r="E109" s="64">
        <f>F85</f>
        <v>0</v>
      </c>
      <c r="F109" s="1">
        <f>ROUND(IF(F105*0.7&gt;E109,E109,F105*0.7),2)</f>
        <v>0</v>
      </c>
    </row>
    <row r="110" spans="1:7" s="2" customFormat="1" ht="12.75" customHeight="1" x14ac:dyDescent="0.2">
      <c r="A110" s="102" t="s">
        <v>258</v>
      </c>
      <c r="B110" s="64"/>
      <c r="C110" s="22"/>
      <c r="D110" s="23"/>
      <c r="E110" s="4"/>
      <c r="F110" s="1"/>
    </row>
    <row r="111" spans="1:7" s="2" customFormat="1" ht="12.75" customHeight="1" x14ac:dyDescent="0.2">
      <c r="A111" s="102" t="s">
        <v>259</v>
      </c>
      <c r="B111" s="31"/>
      <c r="C111" s="22"/>
      <c r="D111" s="23"/>
      <c r="E111" s="24"/>
      <c r="F111" s="16"/>
    </row>
    <row r="112" spans="1:7" s="2" customFormat="1" ht="12.75" x14ac:dyDescent="0.2">
      <c r="A112" s="10"/>
      <c r="B112" s="10"/>
      <c r="C112" s="28"/>
      <c r="D112" s="28"/>
      <c r="E112" s="28"/>
    </row>
    <row r="113" spans="1:7" s="2" customFormat="1" ht="12.75" customHeight="1" x14ac:dyDescent="0.2">
      <c r="A113" s="197" t="s">
        <v>80</v>
      </c>
      <c r="B113" s="154"/>
      <c r="C113" s="154"/>
      <c r="D113" s="154" t="s">
        <v>81</v>
      </c>
      <c r="E113" s="154"/>
    </row>
    <row r="114" spans="1:7" s="2" customFormat="1" ht="12.75" x14ac:dyDescent="0.2">
      <c r="A114" s="185"/>
      <c r="B114" s="146" t="s">
        <v>82</v>
      </c>
      <c r="C114" s="146" t="s">
        <v>83</v>
      </c>
      <c r="D114" s="146" t="s">
        <v>84</v>
      </c>
      <c r="E114" s="146" t="s">
        <v>85</v>
      </c>
    </row>
    <row r="115" spans="1:7" s="2" customFormat="1" ht="12.75" x14ac:dyDescent="0.2">
      <c r="A115" s="186"/>
      <c r="B115" s="156" t="s">
        <v>25</v>
      </c>
      <c r="C115" s="146" t="s">
        <v>26</v>
      </c>
      <c r="D115" s="146" t="s">
        <v>86</v>
      </c>
      <c r="E115" s="156" t="s">
        <v>28</v>
      </c>
    </row>
    <row r="116" spans="1:7" s="2" customFormat="1" ht="12.75" x14ac:dyDescent="0.2">
      <c r="A116" s="114" t="s">
        <v>158</v>
      </c>
      <c r="B116" s="20">
        <f>ROUND((C46-C59)*0.7,2)</f>
        <v>104882897.95</v>
      </c>
      <c r="C116" s="135">
        <f>C109+E109</f>
        <v>139655898.97999999</v>
      </c>
      <c r="D116" s="41">
        <f>C109+E109-F109</f>
        <v>139655898.97999999</v>
      </c>
      <c r="E116" s="139">
        <f>IF((C46-C59)&gt;0,D116/(C46-C59)*100,0)</f>
        <v>93.207883459955795</v>
      </c>
    </row>
    <row r="117" spans="1:7" s="2" customFormat="1" ht="12.75" x14ac:dyDescent="0.2">
      <c r="A117" s="116" t="s">
        <v>159</v>
      </c>
      <c r="B117" s="66">
        <f>ROUND(C55*0.5,2)</f>
        <v>0</v>
      </c>
      <c r="C117" s="137">
        <f>C110+E110</f>
        <v>0</v>
      </c>
      <c r="D117" s="64">
        <f>C110+E110-F110</f>
        <v>0</v>
      </c>
      <c r="E117" s="134">
        <f>IF(C55&gt;0,D117/C55*100,0)</f>
        <v>0</v>
      </c>
    </row>
    <row r="118" spans="1:7" s="2" customFormat="1" ht="12.75" customHeight="1" x14ac:dyDescent="0.2">
      <c r="A118" s="117" t="s">
        <v>160</v>
      </c>
      <c r="B118" s="69">
        <f>ROUND(C55*0.15,2)</f>
        <v>0</v>
      </c>
      <c r="C118" s="138">
        <f>C111+E111</f>
        <v>0</v>
      </c>
      <c r="D118" s="31">
        <f>C111+E111-F111</f>
        <v>0</v>
      </c>
      <c r="E118" s="136">
        <f>IF(C55&gt;0,D118/C55*100,0)</f>
        <v>0</v>
      </c>
    </row>
    <row r="119" spans="1:7" s="2" customFormat="1" ht="12.75" x14ac:dyDescent="0.2">
      <c r="A119" s="70"/>
      <c r="B119" s="71"/>
      <c r="C119" s="69"/>
      <c r="D119" s="23"/>
      <c r="E119" s="7"/>
    </row>
    <row r="120" spans="1:7" s="2" customFormat="1" ht="12.75" x14ac:dyDescent="0.2">
      <c r="A120" s="197" t="s">
        <v>87</v>
      </c>
      <c r="B120" s="154" t="s">
        <v>88</v>
      </c>
      <c r="C120" s="154" t="s">
        <v>89</v>
      </c>
      <c r="D120" s="154" t="s">
        <v>242</v>
      </c>
      <c r="E120" s="154" t="s">
        <v>244</v>
      </c>
      <c r="F120" s="154"/>
    </row>
    <row r="121" spans="1:7" s="2" customFormat="1" ht="12.75" x14ac:dyDescent="0.2">
      <c r="A121" s="185"/>
      <c r="B121" s="146" t="s">
        <v>90</v>
      </c>
      <c r="C121" s="146" t="s">
        <v>91</v>
      </c>
      <c r="D121" s="146" t="s">
        <v>103</v>
      </c>
      <c r="E121" s="146" t="s">
        <v>243</v>
      </c>
      <c r="F121" s="146" t="s">
        <v>93</v>
      </c>
    </row>
    <row r="122" spans="1:7" s="2" customFormat="1" ht="12.75" x14ac:dyDescent="0.2">
      <c r="A122" s="185"/>
      <c r="B122" s="146"/>
      <c r="C122" s="146"/>
      <c r="D122" s="146" t="s">
        <v>92</v>
      </c>
      <c r="E122" s="146" t="s">
        <v>90</v>
      </c>
      <c r="F122" s="146"/>
    </row>
    <row r="123" spans="1:7" s="2" customFormat="1" ht="12.75" x14ac:dyDescent="0.2">
      <c r="A123" s="186"/>
      <c r="B123" s="156" t="s">
        <v>44</v>
      </c>
      <c r="C123" s="156" t="s">
        <v>94</v>
      </c>
      <c r="D123" s="156" t="s">
        <v>45</v>
      </c>
      <c r="E123" s="156" t="s">
        <v>105</v>
      </c>
      <c r="F123" s="156" t="s">
        <v>106</v>
      </c>
    </row>
    <row r="124" spans="1:7" s="2" customFormat="1" ht="12.75" x14ac:dyDescent="0.2">
      <c r="A124" s="115" t="s">
        <v>161</v>
      </c>
      <c r="B124" s="26">
        <f>ROUND(C46*0.1,2)</f>
        <v>14983271.140000001</v>
      </c>
      <c r="C124" s="26">
        <f>C46-C104-G104</f>
        <v>-155550.45999997854</v>
      </c>
      <c r="D124" s="71">
        <f>IF(C124+F104-G104&gt;0,C124+F104-G104,0)</f>
        <v>0</v>
      </c>
      <c r="E124" s="9">
        <f>IF(D124-B124&gt;0,D124-B124,0)</f>
        <v>0</v>
      </c>
      <c r="F124" s="9">
        <f>IF(C46&gt;0,D124/C46*100,0)</f>
        <v>0</v>
      </c>
    </row>
    <row r="125" spans="1:7" s="2" customFormat="1" ht="12.75" x14ac:dyDescent="0.2">
      <c r="A125" s="72"/>
      <c r="B125" s="20"/>
      <c r="C125" s="71"/>
      <c r="D125" s="66"/>
      <c r="E125" s="7"/>
    </row>
    <row r="126" spans="1:7" s="2" customFormat="1" ht="12.75" x14ac:dyDescent="0.2">
      <c r="A126" s="197" t="s">
        <v>95</v>
      </c>
      <c r="B126" s="154" t="s">
        <v>96</v>
      </c>
      <c r="C126" s="154" t="s">
        <v>89</v>
      </c>
      <c r="D126" s="154" t="s">
        <v>249</v>
      </c>
      <c r="E126" s="154" t="s">
        <v>249</v>
      </c>
      <c r="F126" s="154" t="s">
        <v>252</v>
      </c>
      <c r="G126" s="154" t="s">
        <v>83</v>
      </c>
    </row>
    <row r="127" spans="1:7" s="2" customFormat="1" ht="12.75" x14ac:dyDescent="0.2">
      <c r="A127" s="185"/>
      <c r="B127" s="146" t="s">
        <v>97</v>
      </c>
      <c r="C127" s="146" t="s">
        <v>91</v>
      </c>
      <c r="D127" s="146" t="s">
        <v>248</v>
      </c>
      <c r="E127" s="146" t="s">
        <v>248</v>
      </c>
      <c r="F127" s="146" t="s">
        <v>251</v>
      </c>
      <c r="G127" s="146" t="s">
        <v>254</v>
      </c>
    </row>
    <row r="128" spans="1:7" s="2" customFormat="1" ht="12.75" x14ac:dyDescent="0.2">
      <c r="A128" s="185"/>
      <c r="B128" s="146" t="s">
        <v>101</v>
      </c>
      <c r="C128" s="146" t="s">
        <v>102</v>
      </c>
      <c r="D128" s="146" t="s">
        <v>98</v>
      </c>
      <c r="E128" s="146" t="s">
        <v>100</v>
      </c>
      <c r="F128" s="146" t="s">
        <v>250</v>
      </c>
      <c r="G128" s="146" t="s">
        <v>255</v>
      </c>
    </row>
    <row r="129" spans="1:7" s="2" customFormat="1" ht="12.75" x14ac:dyDescent="0.2">
      <c r="A129" s="185"/>
      <c r="B129" s="146" t="s">
        <v>104</v>
      </c>
      <c r="C129" s="146" t="s">
        <v>18</v>
      </c>
      <c r="D129" s="146" t="s">
        <v>99</v>
      </c>
      <c r="E129" s="146" t="s">
        <v>99</v>
      </c>
      <c r="F129" s="146" t="s">
        <v>102</v>
      </c>
      <c r="G129" s="146" t="s">
        <v>256</v>
      </c>
    </row>
    <row r="130" spans="1:7" s="2" customFormat="1" ht="12.75" x14ac:dyDescent="0.2">
      <c r="A130" s="186"/>
      <c r="B130" s="156" t="s">
        <v>46</v>
      </c>
      <c r="C130" s="156" t="s">
        <v>47</v>
      </c>
      <c r="D130" s="156" t="s">
        <v>48</v>
      </c>
      <c r="E130" s="156" t="s">
        <v>247</v>
      </c>
      <c r="F130" s="156" t="s">
        <v>253</v>
      </c>
      <c r="G130" s="160" t="s">
        <v>49</v>
      </c>
    </row>
    <row r="131" spans="1:7" s="2" customFormat="1" ht="12.75" x14ac:dyDescent="0.2">
      <c r="A131" s="114" t="s">
        <v>162</v>
      </c>
      <c r="B131" s="101">
        <f t="shared" ref="B131:G131" si="0">SUM(B132:B133)</f>
        <v>22230026.559999999</v>
      </c>
      <c r="C131" s="41">
        <f t="shared" si="0"/>
        <v>0</v>
      </c>
      <c r="D131" s="41">
        <f t="shared" si="0"/>
        <v>0</v>
      </c>
      <c r="E131" s="41">
        <v>0</v>
      </c>
      <c r="F131" s="41">
        <f t="shared" si="0"/>
        <v>0</v>
      </c>
      <c r="G131" s="41">
        <f t="shared" si="0"/>
        <v>0</v>
      </c>
    </row>
    <row r="132" spans="1:7" s="2" customFormat="1" ht="12.75" x14ac:dyDescent="0.2">
      <c r="A132" s="65" t="s">
        <v>163</v>
      </c>
      <c r="B132" s="148">
        <v>22058338.559999999</v>
      </c>
      <c r="C132" s="64"/>
      <c r="D132" s="64"/>
      <c r="E132" s="1">
        <v>0</v>
      </c>
      <c r="F132" s="40">
        <f>C132-D132-E132</f>
        <v>0</v>
      </c>
      <c r="G132" s="40">
        <f>IF(B132&gt;0,IF(D132&gt;B132,B132,D132),IF(D132&gt;C132,C132,D132))</f>
        <v>0</v>
      </c>
    </row>
    <row r="133" spans="1:7" s="2" customFormat="1" ht="12.75" x14ac:dyDescent="0.2">
      <c r="A133" s="67" t="s">
        <v>164</v>
      </c>
      <c r="B133" s="149">
        <v>171688</v>
      </c>
      <c r="C133" s="31"/>
      <c r="D133" s="31"/>
      <c r="E133" s="16">
        <v>0</v>
      </c>
      <c r="F133" s="73">
        <f>C133-D133-E133</f>
        <v>0</v>
      </c>
      <c r="G133" s="73">
        <f>IF(B133&gt;0,IF(D133&gt;B133,B133,D133),IF(D133&gt;C133,C133,D133))</f>
        <v>0</v>
      </c>
    </row>
    <row r="134" spans="1:7" s="30" customFormat="1" ht="12.75" x14ac:dyDescent="0.2">
      <c r="A134" s="171"/>
      <c r="B134" s="66"/>
      <c r="C134" s="66"/>
      <c r="D134" s="66"/>
      <c r="E134" s="7"/>
    </row>
    <row r="135" spans="1:7" s="30" customFormat="1" ht="12.75" x14ac:dyDescent="0.2">
      <c r="A135" s="171"/>
      <c r="B135" s="66"/>
      <c r="C135" s="66"/>
      <c r="D135" s="66"/>
      <c r="E135" s="7"/>
    </row>
    <row r="136" spans="1:7" s="30" customFormat="1" ht="12.75" x14ac:dyDescent="0.2">
      <c r="A136" s="171"/>
      <c r="B136" s="66"/>
      <c r="C136" s="66"/>
      <c r="D136" s="66"/>
      <c r="E136" s="7"/>
    </row>
    <row r="137" spans="1:7" s="30" customFormat="1" ht="12.75" x14ac:dyDescent="0.2">
      <c r="A137" s="171"/>
      <c r="B137" s="66"/>
      <c r="C137" s="66"/>
      <c r="D137" s="66"/>
      <c r="E137" s="7"/>
    </row>
    <row r="138" spans="1:7" s="30" customFormat="1" ht="12.75" x14ac:dyDescent="0.2">
      <c r="A138" s="171"/>
      <c r="B138" s="66"/>
      <c r="C138" s="66"/>
      <c r="D138" s="66"/>
      <c r="E138" s="7"/>
    </row>
    <row r="139" spans="1:7" s="30" customFormat="1" ht="12.75" x14ac:dyDescent="0.2">
      <c r="A139" s="171"/>
      <c r="B139" s="66"/>
      <c r="C139" s="66"/>
      <c r="D139" s="66"/>
      <c r="E139" s="7"/>
    </row>
    <row r="140" spans="1:7" s="30" customFormat="1" ht="12.75" x14ac:dyDescent="0.2">
      <c r="A140" s="171"/>
      <c r="B140" s="66"/>
      <c r="C140" s="66"/>
      <c r="D140" s="66"/>
      <c r="E140" s="7"/>
    </row>
    <row r="141" spans="1:7" s="30" customFormat="1" ht="12.75" x14ac:dyDescent="0.2">
      <c r="A141" s="171"/>
      <c r="B141" s="66"/>
      <c r="C141" s="66"/>
      <c r="D141" s="66"/>
      <c r="E141" s="7"/>
    </row>
    <row r="142" spans="1:7" s="2" customFormat="1" ht="12.75" customHeight="1" x14ac:dyDescent="0.2">
      <c r="A142" s="210" t="s">
        <v>178</v>
      </c>
      <c r="B142" s="154" t="s">
        <v>8</v>
      </c>
      <c r="C142" s="154" t="s">
        <v>9</v>
      </c>
      <c r="D142" s="154" t="s">
        <v>9</v>
      </c>
      <c r="E142" s="154" t="s">
        <v>9</v>
      </c>
      <c r="F142" s="154" t="s">
        <v>69</v>
      </c>
    </row>
    <row r="143" spans="1:7" s="2" customFormat="1" ht="12.75" x14ac:dyDescent="0.2">
      <c r="A143" s="211"/>
      <c r="B143" s="146" t="s">
        <v>4</v>
      </c>
      <c r="C143" s="146" t="s">
        <v>30</v>
      </c>
      <c r="D143" s="146" t="s">
        <v>70</v>
      </c>
      <c r="E143" s="146" t="s">
        <v>71</v>
      </c>
      <c r="F143" s="146" t="s">
        <v>72</v>
      </c>
    </row>
    <row r="144" spans="1:7" s="2" customFormat="1" ht="12.75" x14ac:dyDescent="0.2">
      <c r="A144" s="212"/>
      <c r="B144" s="156" t="s">
        <v>7</v>
      </c>
      <c r="C144" s="156" t="s">
        <v>10</v>
      </c>
      <c r="D144" s="156" t="s">
        <v>11</v>
      </c>
      <c r="E144" s="156" t="s">
        <v>21</v>
      </c>
      <c r="F144" s="156" t="s">
        <v>12</v>
      </c>
    </row>
    <row r="145" spans="1:6" s="2" customFormat="1" ht="12.75" x14ac:dyDescent="0.2">
      <c r="A145" s="110" t="s">
        <v>165</v>
      </c>
      <c r="B145" s="19">
        <f>SUM(B146:B152)</f>
        <v>375876000</v>
      </c>
      <c r="C145" s="19">
        <f>SUM(C146:C152)</f>
        <v>309040055.59000003</v>
      </c>
      <c r="D145" s="19">
        <f>SUM(D146:D152)</f>
        <v>221598109.93000004</v>
      </c>
      <c r="E145" s="19">
        <f>SUM(E146:E152)</f>
        <v>202062767.26999998</v>
      </c>
      <c r="F145" s="19">
        <f>SUM(F146:F152)</f>
        <v>0</v>
      </c>
    </row>
    <row r="146" spans="1:6" s="2" customFormat="1" ht="12.75" x14ac:dyDescent="0.2">
      <c r="A146" s="103" t="s">
        <v>166</v>
      </c>
      <c r="B146" s="22">
        <v>177276000</v>
      </c>
      <c r="C146" s="22">
        <v>144092601.59</v>
      </c>
      <c r="D146" s="22">
        <v>103448526.7</v>
      </c>
      <c r="E146" s="22">
        <v>91150549.569999993</v>
      </c>
      <c r="F146" s="64"/>
    </row>
    <row r="147" spans="1:6" s="2" customFormat="1" ht="12.75" x14ac:dyDescent="0.2">
      <c r="A147" s="103" t="s">
        <v>167</v>
      </c>
      <c r="B147" s="22">
        <v>144157000</v>
      </c>
      <c r="C147" s="22">
        <v>118844093.73</v>
      </c>
      <c r="D147" s="22">
        <v>87025393.080000013</v>
      </c>
      <c r="E147" s="22">
        <v>82603280.200000018</v>
      </c>
      <c r="F147" s="64"/>
    </row>
    <row r="148" spans="1:6" s="2" customFormat="1" ht="12.75" x14ac:dyDescent="0.2">
      <c r="A148" s="103" t="s">
        <v>168</v>
      </c>
      <c r="B148" s="22">
        <v>177000</v>
      </c>
      <c r="C148" s="22">
        <v>87064.06</v>
      </c>
      <c r="D148" s="22">
        <v>87064.06</v>
      </c>
      <c r="E148" s="22">
        <v>77036.42</v>
      </c>
      <c r="F148" s="64"/>
    </row>
    <row r="149" spans="1:6" s="2" customFormat="1" ht="12.75" x14ac:dyDescent="0.2">
      <c r="A149" s="103" t="s">
        <v>169</v>
      </c>
      <c r="B149" s="22">
        <v>19998000</v>
      </c>
      <c r="C149" s="22">
        <v>14171490.179999998</v>
      </c>
      <c r="D149" s="22">
        <v>11841666.989999998</v>
      </c>
      <c r="E149" s="22">
        <v>10366979.389999999</v>
      </c>
      <c r="F149" s="64"/>
    </row>
    <row r="150" spans="1:6" s="2" customFormat="1" ht="12.75" x14ac:dyDescent="0.2">
      <c r="A150" s="103" t="s">
        <v>170</v>
      </c>
      <c r="B150" s="22">
        <v>0</v>
      </c>
      <c r="C150" s="22">
        <v>0</v>
      </c>
      <c r="D150" s="22">
        <v>0</v>
      </c>
      <c r="E150" s="22">
        <v>0</v>
      </c>
      <c r="F150" s="64"/>
    </row>
    <row r="151" spans="1:6" s="2" customFormat="1" ht="12.75" x14ac:dyDescent="0.2">
      <c r="A151" s="111" t="s">
        <v>171</v>
      </c>
      <c r="B151" s="22">
        <v>34268000</v>
      </c>
      <c r="C151" s="22">
        <v>31844806.030000001</v>
      </c>
      <c r="D151" s="22">
        <v>19195459.100000001</v>
      </c>
      <c r="E151" s="22">
        <v>17864921.689999998</v>
      </c>
      <c r="F151" s="64"/>
    </row>
    <row r="152" spans="1:6" s="2" customFormat="1" ht="12.75" x14ac:dyDescent="0.2">
      <c r="A152" s="112" t="s">
        <v>172</v>
      </c>
      <c r="B152" s="68"/>
      <c r="C152" s="68"/>
      <c r="D152" s="68"/>
      <c r="E152" s="68"/>
      <c r="F152" s="31"/>
    </row>
    <row r="153" spans="1:6" s="2" customFormat="1" ht="12.75" x14ac:dyDescent="0.2">
      <c r="A153" s="113"/>
      <c r="B153" s="66"/>
      <c r="C153" s="66"/>
      <c r="D153" s="66"/>
      <c r="E153" s="66"/>
      <c r="F153" s="66"/>
    </row>
    <row r="154" spans="1:6" s="2" customFormat="1" ht="12.75" customHeight="1" x14ac:dyDescent="0.2">
      <c r="A154" s="180" t="s">
        <v>177</v>
      </c>
      <c r="B154" s="154" t="s">
        <v>8</v>
      </c>
      <c r="C154" s="154" t="s">
        <v>9</v>
      </c>
      <c r="D154" s="154" t="s">
        <v>9</v>
      </c>
      <c r="E154" s="154" t="s">
        <v>9</v>
      </c>
      <c r="F154" s="154" t="s">
        <v>69</v>
      </c>
    </row>
    <row r="155" spans="1:6" s="2" customFormat="1" ht="12.75" x14ac:dyDescent="0.2">
      <c r="A155" s="184"/>
      <c r="B155" s="146" t="s">
        <v>4</v>
      </c>
      <c r="C155" s="146" t="s">
        <v>30</v>
      </c>
      <c r="D155" s="146" t="s">
        <v>70</v>
      </c>
      <c r="E155" s="146" t="s">
        <v>71</v>
      </c>
      <c r="F155" s="146" t="s">
        <v>72</v>
      </c>
    </row>
    <row r="156" spans="1:6" s="2" customFormat="1" ht="12.75" x14ac:dyDescent="0.2">
      <c r="A156" s="183"/>
      <c r="B156" s="156" t="s">
        <v>7</v>
      </c>
      <c r="C156" s="156" t="s">
        <v>10</v>
      </c>
      <c r="D156" s="156" t="s">
        <v>11</v>
      </c>
      <c r="E156" s="156" t="s">
        <v>21</v>
      </c>
      <c r="F156" s="156" t="s">
        <v>12</v>
      </c>
    </row>
    <row r="157" spans="1:6" s="2" customFormat="1" ht="12.75" x14ac:dyDescent="0.2">
      <c r="A157" s="110" t="s">
        <v>179</v>
      </c>
      <c r="B157" s="19">
        <f>B158+B161</f>
        <v>606300291.19000006</v>
      </c>
      <c r="C157" s="19">
        <f>C158+C161</f>
        <v>466845229.41999996</v>
      </c>
      <c r="D157" s="19">
        <f>D158+D161</f>
        <v>371586371.74000001</v>
      </c>
      <c r="E157" s="19">
        <f>E158+E161</f>
        <v>334410888.31999999</v>
      </c>
      <c r="F157" s="19">
        <f>F158+F161</f>
        <v>0</v>
      </c>
    </row>
    <row r="158" spans="1:6" s="2" customFormat="1" ht="12.75" x14ac:dyDescent="0.2">
      <c r="A158" s="103" t="s">
        <v>173</v>
      </c>
      <c r="B158" s="22">
        <f>SUM(B159:B160)</f>
        <v>259268000</v>
      </c>
      <c r="C158" s="22">
        <f>SUM(C159:C160)</f>
        <v>205409113.5</v>
      </c>
      <c r="D158" s="22">
        <f>SUM(D159:D160)</f>
        <v>157477128.15000001</v>
      </c>
      <c r="E158" s="22">
        <f>SUM(E159:E160)</f>
        <v>141206761.90000001</v>
      </c>
      <c r="F158" s="22">
        <f>SUM(F159:F160)</f>
        <v>0</v>
      </c>
    </row>
    <row r="159" spans="1:6" s="2" customFormat="1" ht="12.75" x14ac:dyDescent="0.2">
      <c r="A159" s="103" t="s">
        <v>174</v>
      </c>
      <c r="B159" s="22"/>
      <c r="C159" s="22"/>
      <c r="D159" s="22"/>
      <c r="E159" s="22"/>
      <c r="F159" s="64"/>
    </row>
    <row r="160" spans="1:6" s="2" customFormat="1" ht="12.75" x14ac:dyDescent="0.2">
      <c r="A160" s="103" t="s">
        <v>175</v>
      </c>
      <c r="B160" s="150">
        <v>259268000</v>
      </c>
      <c r="C160" s="150">
        <v>205409113.5</v>
      </c>
      <c r="D160" s="150">
        <v>157477128.15000001</v>
      </c>
      <c r="E160" s="150">
        <v>141206761.90000001</v>
      </c>
      <c r="F160" s="64"/>
    </row>
    <row r="161" spans="1:7" s="2" customFormat="1" ht="12.75" customHeight="1" x14ac:dyDescent="0.2">
      <c r="A161" s="104" t="s">
        <v>176</v>
      </c>
      <c r="B161" s="151">
        <v>347032291.19</v>
      </c>
      <c r="C161" s="151">
        <v>261436115.91999999</v>
      </c>
      <c r="D161" s="151">
        <v>214109243.59</v>
      </c>
      <c r="E161" s="151">
        <v>193204126.41999999</v>
      </c>
      <c r="F161" s="31"/>
    </row>
    <row r="162" spans="1:7" s="2" customFormat="1" ht="12.75" x14ac:dyDescent="0.2">
      <c r="A162" s="34"/>
      <c r="B162" s="18"/>
      <c r="C162" s="18"/>
      <c r="D162" s="18"/>
      <c r="E162" s="18"/>
      <c r="F162" s="18"/>
      <c r="G162" s="14"/>
    </row>
    <row r="163" spans="1:7" s="2" customFormat="1" ht="12.75" x14ac:dyDescent="0.2">
      <c r="A163" s="189" t="s">
        <v>107</v>
      </c>
      <c r="B163" s="214"/>
      <c r="C163" s="214"/>
      <c r="D163" s="214"/>
      <c r="E163" s="190"/>
      <c r="F163" s="143" t="s">
        <v>19</v>
      </c>
      <c r="G163" s="88"/>
    </row>
    <row r="164" spans="1:7" s="2" customFormat="1" ht="12.75" customHeight="1" x14ac:dyDescent="0.2">
      <c r="A164" s="215" t="s">
        <v>180</v>
      </c>
      <c r="B164" s="216"/>
      <c r="C164" s="216"/>
      <c r="D164" s="216"/>
      <c r="E164" s="217"/>
      <c r="F164" s="129">
        <f>D145+F145</f>
        <v>221598109.93000004</v>
      </c>
      <c r="G164" s="89"/>
    </row>
    <row r="165" spans="1:7" s="2" customFormat="1" ht="12.75" x14ac:dyDescent="0.2">
      <c r="A165" s="207" t="s">
        <v>181</v>
      </c>
      <c r="B165" s="208"/>
      <c r="C165" s="208"/>
      <c r="D165" s="208"/>
      <c r="E165" s="209"/>
      <c r="F165" s="130">
        <f>C38</f>
        <v>111255935.77</v>
      </c>
      <c r="G165" s="89"/>
    </row>
    <row r="166" spans="1:7" s="2" customFormat="1" ht="12.75" customHeight="1" x14ac:dyDescent="0.2">
      <c r="A166" s="207" t="s">
        <v>182</v>
      </c>
      <c r="B166" s="208"/>
      <c r="C166" s="208"/>
      <c r="D166" s="208"/>
      <c r="E166" s="209"/>
      <c r="F166" s="127">
        <f>E124</f>
        <v>0</v>
      </c>
      <c r="G166" s="90"/>
    </row>
    <row r="167" spans="1:7" s="2" customFormat="1" ht="12.75" customHeight="1" x14ac:dyDescent="0.2">
      <c r="A167" s="204" t="s">
        <v>261</v>
      </c>
      <c r="B167" s="205"/>
      <c r="C167" s="205"/>
      <c r="D167" s="205"/>
      <c r="E167" s="206"/>
      <c r="F167" s="127">
        <f>G132</f>
        <v>0</v>
      </c>
      <c r="G167" s="90">
        <v>0</v>
      </c>
    </row>
    <row r="168" spans="1:7" s="2" customFormat="1" ht="12.75" customHeight="1" x14ac:dyDescent="0.2">
      <c r="A168" s="98" t="s">
        <v>183</v>
      </c>
      <c r="B168" s="99"/>
      <c r="C168" s="99"/>
      <c r="D168" s="99"/>
      <c r="E168" s="78"/>
      <c r="F168" s="127">
        <v>0</v>
      </c>
      <c r="G168" s="90"/>
    </row>
    <row r="169" spans="1:7" s="2" customFormat="1" ht="12.75" customHeight="1" x14ac:dyDescent="0.2">
      <c r="A169" s="198" t="s">
        <v>184</v>
      </c>
      <c r="B169" s="199"/>
      <c r="C169" s="199"/>
      <c r="D169" s="199"/>
      <c r="E169" s="200"/>
      <c r="F169" s="128">
        <f>E179+E180</f>
        <v>2641518.85</v>
      </c>
      <c r="G169" s="91"/>
    </row>
    <row r="170" spans="1:7" s="2" customFormat="1" ht="12.75" x14ac:dyDescent="0.2">
      <c r="A170" s="201" t="s">
        <v>185</v>
      </c>
      <c r="B170" s="202"/>
      <c r="C170" s="202"/>
      <c r="D170" s="202"/>
      <c r="E170" s="203"/>
      <c r="F170" s="128">
        <f>F164+F165-F166+F167-F168-F169</f>
        <v>330212526.85000002</v>
      </c>
      <c r="G170" s="50"/>
    </row>
    <row r="171" spans="1:7" s="37" customFormat="1" ht="12.75" x14ac:dyDescent="0.2">
      <c r="A171" s="74"/>
      <c r="B171" s="35"/>
      <c r="C171" s="35"/>
      <c r="D171" s="35"/>
      <c r="E171" s="36"/>
    </row>
    <row r="172" spans="1:7" s="37" customFormat="1" ht="12.75" x14ac:dyDescent="0.2">
      <c r="A172" s="180" t="s">
        <v>108</v>
      </c>
      <c r="B172" s="154" t="s">
        <v>82</v>
      </c>
      <c r="C172" s="154" t="s">
        <v>83</v>
      </c>
      <c r="D172" s="154" t="s">
        <v>85</v>
      </c>
      <c r="E172" s="36"/>
    </row>
    <row r="173" spans="1:7" s="37" customFormat="1" ht="12.75" x14ac:dyDescent="0.2">
      <c r="A173" s="183"/>
      <c r="B173" s="156" t="s">
        <v>50</v>
      </c>
      <c r="C173" s="156" t="s">
        <v>114</v>
      </c>
      <c r="D173" s="156" t="s">
        <v>115</v>
      </c>
      <c r="E173" s="36"/>
    </row>
    <row r="174" spans="1:7" s="37" customFormat="1" ht="12.75" x14ac:dyDescent="0.2">
      <c r="A174" s="75" t="s">
        <v>186</v>
      </c>
      <c r="B174" s="25">
        <f>ROUND(C36*0.25,2)</f>
        <v>272008372.30000001</v>
      </c>
      <c r="C174" s="25">
        <f>F170</f>
        <v>330212526.85000002</v>
      </c>
      <c r="D174" s="25">
        <f>IF(C36&gt;0,F170/C36*100,0)</f>
        <v>30.349481897819242</v>
      </c>
      <c r="E174" s="36"/>
    </row>
    <row r="175" spans="1:7" s="37" customFormat="1" ht="12.75" x14ac:dyDescent="0.2">
      <c r="A175" s="76"/>
      <c r="B175" s="41"/>
      <c r="C175" s="41"/>
      <c r="D175" s="27"/>
      <c r="E175" s="36"/>
    </row>
    <row r="176" spans="1:7" s="37" customFormat="1" ht="12.75" x14ac:dyDescent="0.2">
      <c r="A176" s="187" t="s">
        <v>192</v>
      </c>
      <c r="B176" s="154" t="s">
        <v>109</v>
      </c>
      <c r="C176" s="154" t="s">
        <v>110</v>
      </c>
      <c r="D176" s="154" t="s">
        <v>111</v>
      </c>
      <c r="E176" s="154" t="s">
        <v>112</v>
      </c>
      <c r="F176" s="154" t="s">
        <v>113</v>
      </c>
    </row>
    <row r="177" spans="1:7" s="2" customFormat="1" ht="12.75" customHeight="1" x14ac:dyDescent="0.2">
      <c r="A177" s="188"/>
      <c r="B177" s="156" t="s">
        <v>116</v>
      </c>
      <c r="C177" s="156" t="s">
        <v>117</v>
      </c>
      <c r="D177" s="156" t="s">
        <v>119</v>
      </c>
      <c r="E177" s="156" t="s">
        <v>120</v>
      </c>
      <c r="F177" s="146" t="s">
        <v>191</v>
      </c>
      <c r="G177" s="54"/>
    </row>
    <row r="178" spans="1:7" s="2" customFormat="1" ht="12.75" x14ac:dyDescent="0.2">
      <c r="A178" s="118" t="s">
        <v>187</v>
      </c>
      <c r="B178" s="13">
        <f>SUM(B179:B181)</f>
        <v>60284230.510000005</v>
      </c>
      <c r="C178" s="13">
        <f>SUM(C179:C181)</f>
        <v>15479946.199999999</v>
      </c>
      <c r="D178" s="13">
        <f>SUM(D179:D181)</f>
        <v>57642711.660000004</v>
      </c>
      <c r="E178" s="133">
        <f>SUM(E179:E181)</f>
        <v>2641518.85</v>
      </c>
      <c r="F178" s="13">
        <f>B178-D178-E178</f>
        <v>0</v>
      </c>
      <c r="G178" s="92"/>
    </row>
    <row r="179" spans="1:7" s="2" customFormat="1" ht="12.75" x14ac:dyDescent="0.2">
      <c r="A179" s="118" t="s">
        <v>188</v>
      </c>
      <c r="B179" s="15">
        <v>34053661.770000003</v>
      </c>
      <c r="C179" s="15">
        <v>15479946.199999999</v>
      </c>
      <c r="D179" s="15">
        <v>31412142.920000002</v>
      </c>
      <c r="E179" s="12">
        <v>2641518.85</v>
      </c>
      <c r="F179" s="15">
        <f>B179-D179-E179</f>
        <v>0</v>
      </c>
      <c r="G179" s="88"/>
    </row>
    <row r="180" spans="1:7" s="2" customFormat="1" ht="12.75" x14ac:dyDescent="0.2">
      <c r="A180" s="118" t="s">
        <v>189</v>
      </c>
      <c r="B180" s="15">
        <v>25055918.68</v>
      </c>
      <c r="C180" s="12">
        <v>0</v>
      </c>
      <c r="D180" s="12">
        <v>25055918.68</v>
      </c>
      <c r="E180" s="12">
        <v>0</v>
      </c>
      <c r="F180" s="15">
        <f>B180-D180-E180</f>
        <v>0</v>
      </c>
      <c r="G180" s="88"/>
    </row>
    <row r="181" spans="1:7" s="2" customFormat="1" ht="12.75" x14ac:dyDescent="0.2">
      <c r="A181" s="77" t="s">
        <v>190</v>
      </c>
      <c r="B181" s="33">
        <v>1174650.06</v>
      </c>
      <c r="C181" s="15">
        <v>0</v>
      </c>
      <c r="D181" s="15">
        <v>1174650.06</v>
      </c>
      <c r="E181" s="12">
        <v>0</v>
      </c>
      <c r="F181" s="33">
        <f>B181-D181-E181</f>
        <v>0</v>
      </c>
      <c r="G181" s="50"/>
    </row>
    <row r="182" spans="1:7" s="2" customFormat="1" ht="12.75" x14ac:dyDescent="0.2">
      <c r="A182" s="38"/>
      <c r="B182" s="29"/>
      <c r="C182" s="29"/>
      <c r="D182" s="29"/>
      <c r="E182" s="29"/>
      <c r="F182" s="30"/>
    </row>
    <row r="183" spans="1:7" s="2" customFormat="1" ht="12.75" x14ac:dyDescent="0.2">
      <c r="A183" s="194" t="s">
        <v>24</v>
      </c>
      <c r="B183" s="195"/>
      <c r="C183" s="196"/>
      <c r="D183" s="30"/>
      <c r="E183" s="30"/>
      <c r="F183" s="30"/>
    </row>
    <row r="184" spans="1:7" s="2" customFormat="1" ht="12.75" x14ac:dyDescent="0.2">
      <c r="A184" s="145"/>
      <c r="B184" s="153" t="s">
        <v>2</v>
      </c>
      <c r="C184" s="154" t="s">
        <v>3</v>
      </c>
      <c r="D184" s="30"/>
      <c r="E184" s="30"/>
      <c r="F184" s="30"/>
    </row>
    <row r="185" spans="1:7" s="2" customFormat="1" ht="12.75" x14ac:dyDescent="0.2">
      <c r="A185" s="146" t="s">
        <v>32</v>
      </c>
      <c r="B185" s="155" t="s">
        <v>4</v>
      </c>
      <c r="C185" s="146" t="s">
        <v>51</v>
      </c>
      <c r="D185" s="30"/>
      <c r="E185" s="30"/>
      <c r="F185" s="30"/>
    </row>
    <row r="186" spans="1:7" s="2" customFormat="1" ht="12.75" x14ac:dyDescent="0.2">
      <c r="A186" s="147"/>
      <c r="B186" s="146" t="s">
        <v>5</v>
      </c>
      <c r="C186" s="146" t="s">
        <v>6</v>
      </c>
      <c r="D186" s="30"/>
      <c r="E186" s="30"/>
      <c r="F186" s="30"/>
    </row>
    <row r="187" spans="1:7" s="2" customFormat="1" ht="12.75" x14ac:dyDescent="0.2">
      <c r="A187" s="97" t="s">
        <v>193</v>
      </c>
      <c r="B187" s="21">
        <f>B188+SUM(B194:B197)</f>
        <v>50769933.969999999</v>
      </c>
      <c r="C187" s="5">
        <f>C188+SUM(C194:C197)</f>
        <v>34208859.019999996</v>
      </c>
      <c r="D187" s="30"/>
      <c r="E187" s="30"/>
      <c r="F187" s="30"/>
    </row>
    <row r="188" spans="1:7" s="2" customFormat="1" ht="12.75" x14ac:dyDescent="0.2">
      <c r="A188" s="99" t="s">
        <v>194</v>
      </c>
      <c r="B188" s="4">
        <f>SUM(B189:B193)</f>
        <v>27033066</v>
      </c>
      <c r="C188" s="1">
        <f>SUM(C189:C193)</f>
        <v>19537130.329999998</v>
      </c>
      <c r="D188" s="30"/>
      <c r="E188" s="30"/>
      <c r="F188" s="30"/>
    </row>
    <row r="189" spans="1:7" s="2" customFormat="1" ht="12.75" x14ac:dyDescent="0.2">
      <c r="A189" s="99" t="s">
        <v>195</v>
      </c>
      <c r="B189" s="4">
        <v>18566000</v>
      </c>
      <c r="C189" s="1">
        <v>12643258.059999999</v>
      </c>
      <c r="D189" s="30"/>
      <c r="E189" s="30"/>
      <c r="F189" s="30"/>
    </row>
    <row r="190" spans="1:7" s="2" customFormat="1" ht="12.75" x14ac:dyDescent="0.2">
      <c r="A190" s="99" t="s">
        <v>196</v>
      </c>
      <c r="B190" s="4"/>
      <c r="C190" s="1"/>
      <c r="D190" s="30"/>
      <c r="E190" s="30"/>
      <c r="F190" s="30"/>
    </row>
    <row r="191" spans="1:7" s="2" customFormat="1" ht="12.75" x14ac:dyDescent="0.2">
      <c r="A191" s="99" t="s">
        <v>197</v>
      </c>
      <c r="B191" s="4">
        <v>8328066</v>
      </c>
      <c r="C191" s="1">
        <v>6733059.8799999999</v>
      </c>
      <c r="D191" s="30"/>
      <c r="E191" s="30"/>
      <c r="F191" s="30"/>
    </row>
    <row r="192" spans="1:7" s="2" customFormat="1" ht="12.75" x14ac:dyDescent="0.2">
      <c r="A192" s="99" t="s">
        <v>198</v>
      </c>
      <c r="B192" s="4">
        <v>133000</v>
      </c>
      <c r="C192" s="1">
        <v>152234.25</v>
      </c>
      <c r="D192" s="30"/>
      <c r="E192" s="30"/>
      <c r="F192" s="30"/>
    </row>
    <row r="193" spans="1:6" s="2" customFormat="1" ht="12.75" x14ac:dyDescent="0.2">
      <c r="A193" s="99" t="s">
        <v>199</v>
      </c>
      <c r="B193" s="4">
        <v>6000</v>
      </c>
      <c r="C193" s="1">
        <v>8578.14</v>
      </c>
      <c r="D193" s="30"/>
      <c r="E193" s="30"/>
      <c r="F193" s="30"/>
    </row>
    <row r="194" spans="1:6" s="2" customFormat="1" ht="12.75" x14ac:dyDescent="0.2">
      <c r="A194" s="99" t="s">
        <v>200</v>
      </c>
      <c r="B194" s="4">
        <v>23736867.969999999</v>
      </c>
      <c r="C194" s="1">
        <v>14671728.689999999</v>
      </c>
      <c r="D194" s="30"/>
      <c r="E194" s="30"/>
      <c r="F194" s="30"/>
    </row>
    <row r="195" spans="1:6" s="2" customFormat="1" ht="12.75" x14ac:dyDescent="0.2">
      <c r="A195" s="119" t="s">
        <v>201</v>
      </c>
      <c r="B195" s="4"/>
      <c r="C195" s="1"/>
      <c r="D195" s="30"/>
      <c r="E195" s="30"/>
      <c r="F195" s="30"/>
    </row>
    <row r="196" spans="1:6" s="2" customFormat="1" ht="12.75" x14ac:dyDescent="0.2">
      <c r="A196" s="119" t="s">
        <v>202</v>
      </c>
      <c r="B196" s="4"/>
      <c r="C196" s="1"/>
      <c r="D196" s="30"/>
      <c r="E196" s="30"/>
      <c r="F196" s="30"/>
    </row>
    <row r="197" spans="1:6" s="2" customFormat="1" ht="12.75" x14ac:dyDescent="0.2">
      <c r="A197" s="120" t="s">
        <v>203</v>
      </c>
      <c r="B197" s="131">
        <v>0</v>
      </c>
      <c r="C197" s="132">
        <v>0</v>
      </c>
      <c r="D197" s="32"/>
      <c r="E197" s="32"/>
      <c r="F197" s="30"/>
    </row>
    <row r="198" spans="1:6" s="2" customFormat="1" ht="12.75" x14ac:dyDescent="0.2">
      <c r="A198" s="99"/>
      <c r="B198" s="172"/>
      <c r="C198" s="172"/>
      <c r="D198" s="32"/>
      <c r="E198" s="32"/>
      <c r="F198" s="30"/>
    </row>
    <row r="199" spans="1:6" s="2" customFormat="1" ht="12.75" x14ac:dyDescent="0.2">
      <c r="A199" s="180" t="s">
        <v>204</v>
      </c>
      <c r="B199" s="154" t="s">
        <v>8</v>
      </c>
      <c r="C199" s="154" t="s">
        <v>9</v>
      </c>
      <c r="D199" s="154" t="s">
        <v>9</v>
      </c>
      <c r="E199" s="154" t="s">
        <v>9</v>
      </c>
      <c r="F199" s="154" t="s">
        <v>69</v>
      </c>
    </row>
    <row r="200" spans="1:6" s="2" customFormat="1" ht="12.75" x14ac:dyDescent="0.2">
      <c r="A200" s="184"/>
      <c r="B200" s="146" t="s">
        <v>4</v>
      </c>
      <c r="C200" s="146" t="s">
        <v>30</v>
      </c>
      <c r="D200" s="146" t="s">
        <v>70</v>
      </c>
      <c r="E200" s="146" t="s">
        <v>71</v>
      </c>
      <c r="F200" s="146" t="s">
        <v>72</v>
      </c>
    </row>
    <row r="201" spans="1:6" s="2" customFormat="1" ht="12.75" x14ac:dyDescent="0.2">
      <c r="A201" s="183"/>
      <c r="B201" s="156" t="s">
        <v>7</v>
      </c>
      <c r="C201" s="156" t="s">
        <v>10</v>
      </c>
      <c r="D201" s="156" t="s">
        <v>11</v>
      </c>
      <c r="E201" s="156" t="s">
        <v>21</v>
      </c>
      <c r="F201" s="156" t="s">
        <v>12</v>
      </c>
    </row>
    <row r="202" spans="1:6" s="2" customFormat="1" ht="12.75" x14ac:dyDescent="0.2">
      <c r="A202" s="110" t="s">
        <v>205</v>
      </c>
      <c r="B202" s="19">
        <f>SUM(B203:B210)</f>
        <v>150666265.38999999</v>
      </c>
      <c r="C202" s="19">
        <f>SUM(C203:C210)</f>
        <v>110142555.54000002</v>
      </c>
      <c r="D202" s="19">
        <f>SUM(D203:D210)</f>
        <v>70358064.459999993</v>
      </c>
      <c r="E202" s="19">
        <f>SUM(E203:E210)</f>
        <v>68161018.129999995</v>
      </c>
      <c r="F202" s="19">
        <f>SUM(F203:F210)</f>
        <v>0</v>
      </c>
    </row>
    <row r="203" spans="1:6" s="2" customFormat="1" ht="12.75" x14ac:dyDescent="0.2">
      <c r="A203" s="103" t="s">
        <v>206</v>
      </c>
      <c r="B203" s="152">
        <v>3113184.31</v>
      </c>
      <c r="C203" s="152">
        <v>2320423.83</v>
      </c>
      <c r="D203" s="152">
        <v>874230.35</v>
      </c>
      <c r="E203" s="152">
        <v>783730.25</v>
      </c>
      <c r="F203" s="64"/>
    </row>
    <row r="204" spans="1:6" s="2" customFormat="1" ht="12.75" x14ac:dyDescent="0.2">
      <c r="A204" s="103" t="s">
        <v>207</v>
      </c>
      <c r="B204" s="152">
        <v>2706200</v>
      </c>
      <c r="C204" s="152">
        <v>1923975.29</v>
      </c>
      <c r="D204" s="152">
        <v>1128338.67</v>
      </c>
      <c r="E204" s="152">
        <v>1128338.67</v>
      </c>
      <c r="F204" s="64"/>
    </row>
    <row r="205" spans="1:6" s="2" customFormat="1" ht="12.75" x14ac:dyDescent="0.2">
      <c r="A205" s="103" t="s">
        <v>208</v>
      </c>
      <c r="B205" s="152">
        <v>385000</v>
      </c>
      <c r="C205" s="152">
        <v>56156.17</v>
      </c>
      <c r="D205" s="152">
        <v>55409.67</v>
      </c>
      <c r="E205" s="152">
        <v>52182.060000000005</v>
      </c>
      <c r="F205" s="64"/>
    </row>
    <row r="206" spans="1:6" s="2" customFormat="1" ht="12.75" x14ac:dyDescent="0.2">
      <c r="A206" s="103" t="s">
        <v>209</v>
      </c>
      <c r="B206" s="152">
        <v>756000</v>
      </c>
      <c r="C206" s="152">
        <v>414586.02</v>
      </c>
      <c r="D206" s="152">
        <v>414586.02</v>
      </c>
      <c r="E206" s="152">
        <v>402279.49</v>
      </c>
      <c r="F206" s="64"/>
    </row>
    <row r="207" spans="1:6" s="2" customFormat="1" ht="12.75" x14ac:dyDescent="0.2">
      <c r="A207" s="103" t="s">
        <v>210</v>
      </c>
      <c r="B207" s="152">
        <v>67439900</v>
      </c>
      <c r="C207" s="152">
        <v>33287470.530000001</v>
      </c>
      <c r="D207" s="152">
        <v>27425643.379999999</v>
      </c>
      <c r="E207" s="152">
        <v>26745585.109999999</v>
      </c>
      <c r="F207" s="64"/>
    </row>
    <row r="208" spans="1:6" s="2" customFormat="1" ht="12.75" x14ac:dyDescent="0.2">
      <c r="A208" s="103" t="s">
        <v>211</v>
      </c>
      <c r="B208" s="22"/>
      <c r="C208" s="22"/>
      <c r="D208" s="22"/>
      <c r="E208" s="22"/>
      <c r="F208" s="64"/>
    </row>
    <row r="209" spans="1:6" s="2" customFormat="1" ht="12.75" x14ac:dyDescent="0.2">
      <c r="A209" s="103" t="s">
        <v>212</v>
      </c>
      <c r="B209" s="22">
        <v>0</v>
      </c>
      <c r="C209" s="22">
        <v>0</v>
      </c>
      <c r="D209" s="22">
        <v>0</v>
      </c>
      <c r="E209" s="22">
        <v>0</v>
      </c>
      <c r="F209" s="64"/>
    </row>
    <row r="210" spans="1:6" s="2" customFormat="1" ht="12.75" x14ac:dyDescent="0.2">
      <c r="A210" s="112" t="s">
        <v>213</v>
      </c>
      <c r="B210" s="68">
        <v>76265981.079999998</v>
      </c>
      <c r="C210" s="68">
        <v>72139943.700000018</v>
      </c>
      <c r="D210" s="68">
        <v>40459856.369999997</v>
      </c>
      <c r="E210" s="68">
        <v>39048902.549999997</v>
      </c>
      <c r="F210" s="31"/>
    </row>
    <row r="211" spans="1:6" s="2" customFormat="1" ht="12.75" x14ac:dyDescent="0.2">
      <c r="A211" s="32"/>
      <c r="B211" s="32"/>
      <c r="C211" s="32"/>
      <c r="D211" s="32"/>
      <c r="E211" s="32"/>
      <c r="F211" s="30"/>
    </row>
    <row r="212" spans="1:6" s="2" customFormat="1" ht="12.75" x14ac:dyDescent="0.2">
      <c r="A212" s="32"/>
      <c r="B212" s="32"/>
      <c r="C212" s="32"/>
      <c r="D212" s="32"/>
      <c r="E212" s="32"/>
      <c r="F212" s="30"/>
    </row>
    <row r="213" spans="1:6" s="2" customFormat="1" ht="12.75" x14ac:dyDescent="0.2">
      <c r="A213" s="210" t="s">
        <v>118</v>
      </c>
      <c r="B213" s="154" t="s">
        <v>8</v>
      </c>
      <c r="C213" s="154" t="s">
        <v>9</v>
      </c>
      <c r="D213" s="154" t="s">
        <v>9</v>
      </c>
      <c r="E213" s="154" t="s">
        <v>9</v>
      </c>
      <c r="F213" s="154" t="s">
        <v>69</v>
      </c>
    </row>
    <row r="214" spans="1:6" s="2" customFormat="1" ht="12.75" x14ac:dyDescent="0.2">
      <c r="A214" s="211"/>
      <c r="B214" s="146" t="s">
        <v>4</v>
      </c>
      <c r="C214" s="146" t="s">
        <v>30</v>
      </c>
      <c r="D214" s="146" t="s">
        <v>70</v>
      </c>
      <c r="E214" s="146" t="s">
        <v>71</v>
      </c>
      <c r="F214" s="146" t="s">
        <v>72</v>
      </c>
    </row>
    <row r="215" spans="1:6" s="2" customFormat="1" ht="12.75" x14ac:dyDescent="0.2">
      <c r="A215" s="212"/>
      <c r="B215" s="156" t="s">
        <v>7</v>
      </c>
      <c r="C215" s="156" t="s">
        <v>10</v>
      </c>
      <c r="D215" s="156" t="s">
        <v>11</v>
      </c>
      <c r="E215" s="156" t="s">
        <v>21</v>
      </c>
      <c r="F215" s="156" t="s">
        <v>12</v>
      </c>
    </row>
    <row r="216" spans="1:6" s="2" customFormat="1" ht="12.75" x14ac:dyDescent="0.2">
      <c r="A216" s="121" t="s">
        <v>214</v>
      </c>
      <c r="B216" s="41">
        <f>B217+B222</f>
        <v>756966556.58000004</v>
      </c>
      <c r="C216" s="41">
        <f>C217+C222</f>
        <v>576987784.95999992</v>
      </c>
      <c r="D216" s="41">
        <f>D217+D222</f>
        <v>441944436.20000005</v>
      </c>
      <c r="E216" s="41">
        <f>E217+E222</f>
        <v>402571906.44999993</v>
      </c>
      <c r="F216" s="41">
        <f>F217+F222</f>
        <v>0</v>
      </c>
    </row>
    <row r="217" spans="1:6" s="2" customFormat="1" ht="12.75" x14ac:dyDescent="0.2">
      <c r="A217" s="78" t="s">
        <v>215</v>
      </c>
      <c r="B217" s="64">
        <f>SUM(B218:B221)</f>
        <v>694028634.25</v>
      </c>
      <c r="C217" s="64">
        <f>SUM(C218:C221)</f>
        <v>558301080.53999996</v>
      </c>
      <c r="D217" s="64">
        <f>SUM(D218:D221)</f>
        <v>434850939.96000004</v>
      </c>
      <c r="E217" s="64">
        <f>SUM(E218:E221)</f>
        <v>395672514.32999992</v>
      </c>
      <c r="F217" s="64">
        <f>SUM(F218:F221)</f>
        <v>0</v>
      </c>
    </row>
    <row r="218" spans="1:6" s="2" customFormat="1" ht="12.75" x14ac:dyDescent="0.2">
      <c r="A218" s="78" t="s">
        <v>216</v>
      </c>
      <c r="B218" s="64">
        <v>297922950.40000004</v>
      </c>
      <c r="C218" s="22">
        <v>208888294.51000005</v>
      </c>
      <c r="D218" s="22">
        <v>208879653.26000005</v>
      </c>
      <c r="E218" s="22">
        <v>185725080.04999995</v>
      </c>
      <c r="F218" s="64"/>
    </row>
    <row r="219" spans="1:6" s="2" customFormat="1" ht="12.75" x14ac:dyDescent="0.2">
      <c r="A219" s="78" t="s">
        <v>217</v>
      </c>
      <c r="B219" s="64">
        <v>186807.94</v>
      </c>
      <c r="C219" s="22">
        <v>113841.47</v>
      </c>
      <c r="D219" s="22">
        <v>113841.47</v>
      </c>
      <c r="E219" s="22">
        <v>113841.47</v>
      </c>
      <c r="F219" s="64"/>
    </row>
    <row r="220" spans="1:6" s="2" customFormat="1" ht="12.75" x14ac:dyDescent="0.2">
      <c r="A220" s="78" t="s">
        <v>218</v>
      </c>
      <c r="B220" s="64">
        <v>72954960</v>
      </c>
      <c r="C220" s="22">
        <v>64763675.369999997</v>
      </c>
      <c r="D220" s="22">
        <v>50049317.68</v>
      </c>
      <c r="E220" s="22">
        <v>44218178.530000001</v>
      </c>
      <c r="F220" s="64"/>
    </row>
    <row r="221" spans="1:6" s="2" customFormat="1" ht="12.75" x14ac:dyDescent="0.2">
      <c r="A221" s="78" t="s">
        <v>219</v>
      </c>
      <c r="B221" s="64">
        <v>322963915.91000003</v>
      </c>
      <c r="C221" s="22">
        <v>284535269.19</v>
      </c>
      <c r="D221" s="22">
        <v>175808127.55000001</v>
      </c>
      <c r="E221" s="22">
        <v>165615414.28</v>
      </c>
      <c r="F221" s="64"/>
    </row>
    <row r="222" spans="1:6" s="2" customFormat="1" ht="12.75" x14ac:dyDescent="0.2">
      <c r="A222" s="78" t="s">
        <v>220</v>
      </c>
      <c r="B222" s="64">
        <f>SUM(B223:B224)</f>
        <v>62937922.329999998</v>
      </c>
      <c r="C222" s="64">
        <f>SUM(C223:C224)</f>
        <v>18686704.420000002</v>
      </c>
      <c r="D222" s="64">
        <f>SUM(D223:D224)</f>
        <v>7093496.2400000002</v>
      </c>
      <c r="E222" s="64">
        <f>SUM(E223:E224)</f>
        <v>6899392.1200000001</v>
      </c>
      <c r="F222" s="64">
        <f>SUM(F223:F224)</f>
        <v>0</v>
      </c>
    </row>
    <row r="223" spans="1:6" s="2" customFormat="1" ht="12.75" x14ac:dyDescent="0.2">
      <c r="A223" s="78" t="s">
        <v>221</v>
      </c>
      <c r="B223" s="64">
        <v>10240</v>
      </c>
      <c r="C223" s="22">
        <v>8240</v>
      </c>
      <c r="D223" s="22">
        <v>8240</v>
      </c>
      <c r="E223" s="22">
        <v>8240</v>
      </c>
      <c r="F223" s="64"/>
    </row>
    <row r="224" spans="1:6" s="2" customFormat="1" ht="12.75" x14ac:dyDescent="0.2">
      <c r="A224" s="80" t="s">
        <v>222</v>
      </c>
      <c r="B224" s="31">
        <v>62927682.329999998</v>
      </c>
      <c r="C224" s="68">
        <v>18678464.420000002</v>
      </c>
      <c r="D224" s="68">
        <v>7085256.2400000002</v>
      </c>
      <c r="E224" s="68">
        <v>6891152.1200000001</v>
      </c>
      <c r="F224" s="31"/>
    </row>
    <row r="225" spans="1:7" s="2" customFormat="1" ht="12.75" x14ac:dyDescent="0.2">
      <c r="A225" s="32"/>
      <c r="B225" s="32"/>
      <c r="C225" s="32"/>
      <c r="D225" s="32"/>
      <c r="E225" s="32"/>
      <c r="F225" s="30"/>
    </row>
    <row r="226" spans="1:7" s="2" customFormat="1" ht="12.75" x14ac:dyDescent="0.2">
      <c r="A226" s="197" t="s">
        <v>223</v>
      </c>
      <c r="B226" s="197" t="s">
        <v>16</v>
      </c>
      <c r="C226" s="159" t="s">
        <v>42</v>
      </c>
    </row>
    <row r="227" spans="1:7" s="2" customFormat="1" ht="12.75" x14ac:dyDescent="0.2">
      <c r="A227" s="185"/>
      <c r="B227" s="185"/>
      <c r="C227" s="144" t="s">
        <v>43</v>
      </c>
    </row>
    <row r="228" spans="1:7" s="2" customFormat="1" ht="12.75" x14ac:dyDescent="0.2">
      <c r="A228" s="186"/>
      <c r="B228" s="156" t="s">
        <v>224</v>
      </c>
      <c r="C228" s="156" t="s">
        <v>225</v>
      </c>
    </row>
    <row r="229" spans="1:7" s="2" customFormat="1" ht="12.75" x14ac:dyDescent="0.2">
      <c r="A229" s="81" t="s">
        <v>257</v>
      </c>
      <c r="B229" s="13">
        <v>26230568.739999998</v>
      </c>
      <c r="C229" s="13">
        <v>9500381.0199999996</v>
      </c>
    </row>
    <row r="230" spans="1:7" s="2" customFormat="1" ht="12.75" x14ac:dyDescent="0.2">
      <c r="A230" s="82" t="s">
        <v>226</v>
      </c>
      <c r="B230" s="15">
        <f>C46</f>
        <v>149832711.35000002</v>
      </c>
      <c r="C230" s="15">
        <f>C189</f>
        <v>12643258.059999999</v>
      </c>
    </row>
    <row r="231" spans="1:7" s="2" customFormat="1" ht="12.75" x14ac:dyDescent="0.2">
      <c r="A231" s="82" t="s">
        <v>227</v>
      </c>
      <c r="B231" s="15">
        <f>SUM(B232:B233)</f>
        <v>158578689.78999999</v>
      </c>
      <c r="C231" s="15">
        <f>SUM(C232:C233)</f>
        <v>17602366.940000001</v>
      </c>
    </row>
    <row r="232" spans="1:7" s="2" customFormat="1" ht="12.75" x14ac:dyDescent="0.2">
      <c r="A232" s="82" t="s">
        <v>245</v>
      </c>
      <c r="B232" s="15">
        <v>132348121.05</v>
      </c>
      <c r="C232" s="15">
        <v>16723016.41</v>
      </c>
    </row>
    <row r="233" spans="1:7" s="2" customFormat="1" ht="12.75" x14ac:dyDescent="0.2">
      <c r="A233" s="82" t="s">
        <v>246</v>
      </c>
      <c r="B233" s="15">
        <v>26230568.739999998</v>
      </c>
      <c r="C233" s="15">
        <v>879350.53</v>
      </c>
    </row>
    <row r="234" spans="1:7" s="2" customFormat="1" ht="12.75" x14ac:dyDescent="0.2">
      <c r="A234" s="82" t="s">
        <v>228</v>
      </c>
      <c r="B234" s="15">
        <f>B229+B230-B231</f>
        <v>17484590.300000042</v>
      </c>
      <c r="C234" s="15">
        <f>C229+C230-C231</f>
        <v>4541272.1399999969</v>
      </c>
    </row>
    <row r="235" spans="1:7" s="2" customFormat="1" ht="12.75" x14ac:dyDescent="0.2">
      <c r="A235" s="82" t="s">
        <v>229</v>
      </c>
      <c r="B235" s="15"/>
      <c r="C235" s="15"/>
    </row>
    <row r="236" spans="1:7" s="2" customFormat="1" ht="12.75" x14ac:dyDescent="0.2">
      <c r="A236" s="82" t="s">
        <v>230</v>
      </c>
      <c r="B236" s="15"/>
      <c r="C236" s="15"/>
    </row>
    <row r="237" spans="1:7" s="2" customFormat="1" ht="12.75" x14ac:dyDescent="0.2">
      <c r="A237" s="83" t="s">
        <v>231</v>
      </c>
      <c r="B237" s="33">
        <f>B234+B235-B236</f>
        <v>17484590.300000042</v>
      </c>
      <c r="C237" s="33">
        <f>C234+C235-C236</f>
        <v>4541272.1399999969</v>
      </c>
    </row>
    <row r="238" spans="1:7" s="2" customFormat="1" ht="12.75" x14ac:dyDescent="0.2">
      <c r="A238" s="95" t="s">
        <v>272</v>
      </c>
      <c r="B238" s="30"/>
      <c r="C238" s="30"/>
      <c r="D238" s="30"/>
      <c r="E238" s="30"/>
      <c r="F238" s="30"/>
    </row>
    <row r="239" spans="1:7" s="2" customFormat="1" ht="12.75" x14ac:dyDescent="0.2">
      <c r="A239" s="193" t="s">
        <v>232</v>
      </c>
      <c r="B239" s="193"/>
      <c r="C239" s="193"/>
      <c r="D239" s="193"/>
      <c r="E239" s="193"/>
      <c r="F239" s="193"/>
      <c r="G239" s="84"/>
    </row>
    <row r="240" spans="1:7" s="2" customFormat="1" ht="12.75" x14ac:dyDescent="0.2">
      <c r="A240" s="193" t="s">
        <v>121</v>
      </c>
      <c r="B240" s="193"/>
      <c r="C240" s="193"/>
      <c r="D240" s="193"/>
      <c r="E240" s="193"/>
      <c r="F240" s="193"/>
      <c r="G240" s="85"/>
    </row>
    <row r="241" spans="1:7" s="2" customFormat="1" ht="22.5" customHeight="1" x14ac:dyDescent="0.2">
      <c r="A241" s="192" t="s">
        <v>122</v>
      </c>
      <c r="B241" s="192"/>
      <c r="C241" s="192"/>
      <c r="D241" s="192"/>
      <c r="E241" s="192"/>
      <c r="F241" s="192"/>
      <c r="G241" s="192"/>
    </row>
    <row r="242" spans="1:7" s="2" customFormat="1" ht="12.75" x14ac:dyDescent="0.2">
      <c r="A242" s="122" t="s">
        <v>233</v>
      </c>
      <c r="B242" s="86"/>
      <c r="C242" s="86"/>
      <c r="D242" s="86"/>
      <c r="E242" s="86"/>
      <c r="F242" s="86"/>
      <c r="G242" s="86"/>
    </row>
    <row r="243" spans="1:7" s="2" customFormat="1" ht="12.75" x14ac:dyDescent="0.2">
      <c r="A243" s="123" t="s">
        <v>123</v>
      </c>
      <c r="B243" s="87"/>
      <c r="C243" s="87"/>
      <c r="D243" s="87"/>
      <c r="E243" s="87"/>
      <c r="F243" s="87"/>
      <c r="G243" s="87"/>
    </row>
    <row r="244" spans="1:7" s="2" customFormat="1" ht="12.75" customHeight="1" x14ac:dyDescent="0.2">
      <c r="A244" s="123" t="s">
        <v>124</v>
      </c>
      <c r="B244" s="87"/>
      <c r="C244" s="87"/>
      <c r="D244" s="85"/>
      <c r="E244" s="85"/>
      <c r="F244" s="85"/>
      <c r="G244" s="85"/>
    </row>
    <row r="245" spans="1:7" ht="26.25" customHeight="1" x14ac:dyDescent="0.2">
      <c r="A245" s="191" t="s">
        <v>234</v>
      </c>
      <c r="B245" s="191"/>
      <c r="C245" s="191"/>
      <c r="D245" s="191"/>
      <c r="E245" s="191"/>
      <c r="F245" s="191"/>
      <c r="G245" s="191"/>
    </row>
    <row r="246" spans="1:7" ht="12.75" x14ac:dyDescent="0.2">
      <c r="A246" s="123" t="s">
        <v>125</v>
      </c>
      <c r="B246" s="87"/>
      <c r="C246" s="87"/>
      <c r="D246" s="85"/>
      <c r="E246" s="85"/>
      <c r="F246" s="85"/>
      <c r="G246" s="85"/>
    </row>
    <row r="247" spans="1:7" ht="11.25" customHeight="1" x14ac:dyDescent="0.2">
      <c r="A247" s="122" t="s">
        <v>235</v>
      </c>
    </row>
    <row r="248" spans="1:7" ht="11.25" customHeight="1" x14ac:dyDescent="0.2">
      <c r="A248" s="122" t="s">
        <v>236</v>
      </c>
    </row>
    <row r="249" spans="1:7" ht="11.25" customHeight="1" x14ac:dyDescent="0.2">
      <c r="A249" s="122"/>
    </row>
    <row r="250" spans="1:7" ht="120.75" customHeight="1" x14ac:dyDescent="0.2">
      <c r="A250" s="218" t="s">
        <v>278</v>
      </c>
      <c r="B250" s="218"/>
      <c r="C250" s="218"/>
      <c r="D250" s="218"/>
      <c r="E250" s="218"/>
      <c r="F250" s="218"/>
      <c r="G250" s="218"/>
    </row>
    <row r="251" spans="1:7" ht="11.25" customHeight="1" x14ac:dyDescent="0.2">
      <c r="A251" s="55"/>
    </row>
    <row r="252" spans="1:7" s="165" customFormat="1" ht="11.25" customHeight="1" x14ac:dyDescent="0.2">
      <c r="A252" s="163" t="s">
        <v>267</v>
      </c>
      <c r="B252" s="164"/>
      <c r="C252" s="164"/>
      <c r="D252" s="161" t="s">
        <v>268</v>
      </c>
      <c r="E252" s="164"/>
      <c r="F252" s="164"/>
    </row>
    <row r="253" spans="1:7" s="165" customFormat="1" ht="11.25" customHeight="1" x14ac:dyDescent="0.2">
      <c r="A253" s="166" t="s">
        <v>133</v>
      </c>
      <c r="B253" s="164"/>
      <c r="C253" s="164"/>
      <c r="D253" s="161" t="s">
        <v>269</v>
      </c>
      <c r="E253" s="164"/>
      <c r="F253" s="164"/>
      <c r="G253" s="167"/>
    </row>
    <row r="254" spans="1:7" s="165" customFormat="1" ht="11.25" customHeight="1" x14ac:dyDescent="0.2">
      <c r="A254" s="168"/>
      <c r="B254" s="169"/>
      <c r="C254" s="170"/>
      <c r="D254" s="161" t="s">
        <v>273</v>
      </c>
      <c r="E254" s="170"/>
      <c r="F254" s="170"/>
      <c r="G254" s="167"/>
    </row>
    <row r="255" spans="1:7" s="165" customFormat="1" ht="11.25" customHeight="1" x14ac:dyDescent="0.2">
      <c r="A255" s="168"/>
      <c r="B255" s="169"/>
      <c r="C255" s="170"/>
      <c r="D255" s="161"/>
      <c r="E255" s="170"/>
      <c r="F255" s="170"/>
      <c r="G255" s="167"/>
    </row>
    <row r="256" spans="1:7" s="165" customFormat="1" ht="11.25" customHeight="1" x14ac:dyDescent="0.2">
      <c r="A256" s="168" t="s">
        <v>276</v>
      </c>
      <c r="B256" s="169"/>
      <c r="C256" s="169"/>
      <c r="D256" s="162" t="s">
        <v>270</v>
      </c>
      <c r="E256" s="162"/>
      <c r="F256" s="162"/>
    </row>
    <row r="257" spans="1:6" s="165" customFormat="1" ht="11.25" customHeight="1" x14ac:dyDescent="0.2">
      <c r="A257" s="166" t="s">
        <v>277</v>
      </c>
      <c r="B257" s="169"/>
      <c r="C257" s="169"/>
      <c r="D257" s="161" t="s">
        <v>271</v>
      </c>
      <c r="E257" s="162"/>
      <c r="F257" s="162"/>
    </row>
    <row r="258" spans="1:6" s="165" customFormat="1" ht="11.25" customHeight="1" x14ac:dyDescent="0.2">
      <c r="A258" s="169"/>
      <c r="B258" s="169"/>
      <c r="C258" s="169"/>
      <c r="D258" s="162" t="s">
        <v>274</v>
      </c>
      <c r="E258" s="162"/>
      <c r="F258" s="162"/>
    </row>
  </sheetData>
  <mergeCells count="32">
    <mergeCell ref="A250:G250"/>
    <mergeCell ref="A17:C17"/>
    <mergeCell ref="A126:A130"/>
    <mergeCell ref="A199:A201"/>
    <mergeCell ref="A213:A215"/>
    <mergeCell ref="A81:A83"/>
    <mergeCell ref="A172:A173"/>
    <mergeCell ref="A154:A156"/>
    <mergeCell ref="A42:C42"/>
    <mergeCell ref="A113:A115"/>
    <mergeCell ref="A11:F11"/>
    <mergeCell ref="A13:F13"/>
    <mergeCell ref="A14:F14"/>
    <mergeCell ref="A163:E163"/>
    <mergeCell ref="A164:E164"/>
    <mergeCell ref="A165:E165"/>
    <mergeCell ref="A170:E170"/>
    <mergeCell ref="A167:E167"/>
    <mergeCell ref="A166:E166"/>
    <mergeCell ref="A142:A144"/>
    <mergeCell ref="A226:A228"/>
    <mergeCell ref="B226:B227"/>
    <mergeCell ref="A245:G245"/>
    <mergeCell ref="A241:G241"/>
    <mergeCell ref="A240:F240"/>
    <mergeCell ref="A239:F239"/>
    <mergeCell ref="A183:C183"/>
    <mergeCell ref="G100:G102"/>
    <mergeCell ref="A100:A103"/>
    <mergeCell ref="A176:A177"/>
    <mergeCell ref="A169:E169"/>
    <mergeCell ref="A120:A123"/>
  </mergeCells>
  <printOptions horizontalCentered="1"/>
  <pageMargins left="0.78740157480314965" right="0.59055118110236227" top="0.78740157480314965" bottom="0.39370078740157483" header="0.51181102362204722" footer="0.51181102362204722"/>
  <pageSetup paperSize="9" scale="58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RREO-Anexo 08</vt:lpstr>
      <vt:lpstr>'RREO-Anexo 08'!Area_de_impressao</vt:lpstr>
    </vt:vector>
  </TitlesOfParts>
  <Company>Ministério da Fazenda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Anexos RREO</dc:title>
  <dc:creator>GEINC/CCONT/STN</dc:creator>
  <cp:lastModifiedBy>Felipe Rocha Paião</cp:lastModifiedBy>
  <cp:lastPrinted>2026-10-05T12:43:36Z</cp:lastPrinted>
  <dcterms:created xsi:type="dcterms:W3CDTF">2004-08-09T19:29:24Z</dcterms:created>
  <dcterms:modified xsi:type="dcterms:W3CDTF">2026-10-05T12:44:09Z</dcterms:modified>
</cp:coreProperties>
</file>