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11 - LRF - Demonstrativo da Saúde (Bimestral)\"/>
    </mc:Choice>
  </mc:AlternateContent>
  <xr:revisionPtr revIDLastSave="0" documentId="13_ncr:1_{71AF1149-6ACB-4AE3-BAE1-D49A1C6BB5E8}" xr6:coauthVersionLast="47" xr6:coauthVersionMax="47" xr10:uidLastSave="{00000000-0000-0000-0000-000000000000}"/>
  <bookViews>
    <workbookView xWindow="-28920" yWindow="-120" windowWidth="29040" windowHeight="15720" tabRatio="932" xr2:uid="{00000000-000D-0000-FFFF-FFFF00000000}"/>
  </bookViews>
  <sheets>
    <sheet name="RREO-Anexo 12" sheetId="85" r:id="rId1"/>
  </sheets>
  <definedNames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8" i="85" l="1"/>
  <c r="I97" i="85"/>
  <c r="I96" i="85"/>
  <c r="I95" i="85"/>
  <c r="I94" i="85"/>
  <c r="B12" i="85"/>
  <c r="B21" i="85"/>
  <c r="C21" i="85"/>
  <c r="E21" i="85" s="1"/>
  <c r="D21" i="85"/>
  <c r="E22" i="85"/>
  <c r="E23" i="85"/>
  <c r="B24" i="85"/>
  <c r="C24" i="85"/>
  <c r="D24" i="85"/>
  <c r="E25" i="85"/>
  <c r="E26" i="85"/>
  <c r="B27" i="85"/>
  <c r="C27" i="85"/>
  <c r="D27" i="85"/>
  <c r="E27" i="85"/>
  <c r="E28" i="85"/>
  <c r="E29" i="85"/>
  <c r="E30" i="85"/>
  <c r="E32" i="85"/>
  <c r="E33" i="85"/>
  <c r="E34" i="85"/>
  <c r="E35" i="85"/>
  <c r="E36" i="85"/>
  <c r="B37" i="85"/>
  <c r="B31" i="85" s="1"/>
  <c r="C37" i="85"/>
  <c r="C31" i="85" s="1"/>
  <c r="D37" i="85"/>
  <c r="D31" i="85" s="1"/>
  <c r="E38" i="85"/>
  <c r="E39" i="85"/>
  <c r="B45" i="85"/>
  <c r="B152" i="85" s="1"/>
  <c r="C45" i="85"/>
  <c r="D45" i="85"/>
  <c r="E45" i="85"/>
  <c r="F45" i="85"/>
  <c r="G45" i="85"/>
  <c r="H45" i="85"/>
  <c r="I45" i="85"/>
  <c r="J45" i="85"/>
  <c r="J152" i="85" s="1"/>
  <c r="E46" i="85"/>
  <c r="G46" i="85"/>
  <c r="I46" i="85"/>
  <c r="E47" i="85"/>
  <c r="G47" i="85"/>
  <c r="I47" i="85"/>
  <c r="B48" i="85"/>
  <c r="C48" i="85"/>
  <c r="D48" i="85"/>
  <c r="E48" i="85"/>
  <c r="F48" i="85"/>
  <c r="G48" i="85"/>
  <c r="H48" i="85"/>
  <c r="H153" i="85" s="1"/>
  <c r="I48" i="85"/>
  <c r="J48" i="85"/>
  <c r="J153" i="85" s="1"/>
  <c r="E49" i="85"/>
  <c r="G49" i="85"/>
  <c r="I49" i="85"/>
  <c r="E50" i="85"/>
  <c r="G50" i="85"/>
  <c r="I50" i="85"/>
  <c r="B51" i="85"/>
  <c r="C51" i="85"/>
  <c r="D51" i="85"/>
  <c r="E51" i="85" s="1"/>
  <c r="F51" i="85"/>
  <c r="G51" i="85"/>
  <c r="H51" i="85"/>
  <c r="I51" i="85"/>
  <c r="J51" i="85"/>
  <c r="J154" i="85" s="1"/>
  <c r="E52" i="85"/>
  <c r="G52" i="85"/>
  <c r="I52" i="85"/>
  <c r="E53" i="85"/>
  <c r="G53" i="85"/>
  <c r="I53" i="85"/>
  <c r="B54" i="85"/>
  <c r="C54" i="85"/>
  <c r="D54" i="85"/>
  <c r="E54" i="85"/>
  <c r="F54" i="85"/>
  <c r="G54" i="85"/>
  <c r="H54" i="85"/>
  <c r="I54" i="85" s="1"/>
  <c r="J54" i="85"/>
  <c r="J155" i="85" s="1"/>
  <c r="E55" i="85"/>
  <c r="G55" i="85"/>
  <c r="I55" i="85"/>
  <c r="E56" i="85"/>
  <c r="G56" i="85"/>
  <c r="I56" i="85"/>
  <c r="B57" i="85"/>
  <c r="C57" i="85"/>
  <c r="D57" i="85"/>
  <c r="E57" i="85"/>
  <c r="F57" i="85"/>
  <c r="G57" i="85"/>
  <c r="H57" i="85"/>
  <c r="H156" i="85" s="1"/>
  <c r="J57" i="85"/>
  <c r="E58" i="85"/>
  <c r="G58" i="85"/>
  <c r="I58" i="85"/>
  <c r="E59" i="85"/>
  <c r="G59" i="85"/>
  <c r="I59" i="85"/>
  <c r="B60" i="85"/>
  <c r="C60" i="85"/>
  <c r="D60" i="85"/>
  <c r="E60" i="85"/>
  <c r="F60" i="85"/>
  <c r="G60" i="85"/>
  <c r="H60" i="85"/>
  <c r="I60" i="85"/>
  <c r="J60" i="85"/>
  <c r="E61" i="85"/>
  <c r="G61" i="85"/>
  <c r="I61" i="85"/>
  <c r="E62" i="85"/>
  <c r="G62" i="85"/>
  <c r="I62" i="85"/>
  <c r="B63" i="85"/>
  <c r="C63" i="85"/>
  <c r="D63" i="85"/>
  <c r="E63" i="85"/>
  <c r="F63" i="85"/>
  <c r="G63" i="85" s="1"/>
  <c r="H63" i="85"/>
  <c r="J63" i="85"/>
  <c r="E64" i="85"/>
  <c r="G64" i="85"/>
  <c r="I64" i="85"/>
  <c r="E65" i="85"/>
  <c r="G65" i="85"/>
  <c r="I65" i="85"/>
  <c r="B77" i="85"/>
  <c r="C77" i="85"/>
  <c r="D77" i="85"/>
  <c r="B88" i="85"/>
  <c r="C88" i="85"/>
  <c r="D88" i="85"/>
  <c r="E88" i="85"/>
  <c r="F88" i="85"/>
  <c r="G94" i="85"/>
  <c r="G95" i="85"/>
  <c r="G96" i="85"/>
  <c r="G97" i="85"/>
  <c r="G98" i="85"/>
  <c r="B102" i="85"/>
  <c r="F107" i="85"/>
  <c r="F108" i="85"/>
  <c r="F109" i="85"/>
  <c r="B110" i="85"/>
  <c r="C110" i="85"/>
  <c r="D110" i="85"/>
  <c r="E110" i="85"/>
  <c r="D113" i="85"/>
  <c r="B115" i="85"/>
  <c r="B121" i="85" s="1"/>
  <c r="C115" i="85"/>
  <c r="D115" i="85"/>
  <c r="E116" i="85"/>
  <c r="E117" i="85"/>
  <c r="E118" i="85"/>
  <c r="E119" i="85"/>
  <c r="E120" i="85"/>
  <c r="D121" i="85"/>
  <c r="D124" i="85"/>
  <c r="F124" i="85"/>
  <c r="H124" i="85"/>
  <c r="B126" i="85"/>
  <c r="C126" i="85"/>
  <c r="I126" i="85" s="1"/>
  <c r="D126" i="85"/>
  <c r="D147" i="85" s="1"/>
  <c r="F126" i="85"/>
  <c r="F147" i="85" s="1"/>
  <c r="G147" i="85" s="1"/>
  <c r="H126" i="85"/>
  <c r="J126" i="85"/>
  <c r="E127" i="85"/>
  <c r="G127" i="85"/>
  <c r="I127" i="85"/>
  <c r="E128" i="85"/>
  <c r="G128" i="85"/>
  <c r="I128" i="85"/>
  <c r="B129" i="85"/>
  <c r="B153" i="85" s="1"/>
  <c r="C129" i="85"/>
  <c r="D129" i="85"/>
  <c r="F129" i="85"/>
  <c r="G129" i="85"/>
  <c r="H129" i="85"/>
  <c r="J129" i="85"/>
  <c r="E130" i="85"/>
  <c r="G130" i="85"/>
  <c r="I130" i="85"/>
  <c r="E131" i="85"/>
  <c r="G131" i="85"/>
  <c r="I131" i="85"/>
  <c r="B132" i="85"/>
  <c r="C132" i="85"/>
  <c r="I132" i="85" s="1"/>
  <c r="D132" i="85"/>
  <c r="E132" i="85"/>
  <c r="F132" i="85"/>
  <c r="G132" i="85" s="1"/>
  <c r="H132" i="85"/>
  <c r="J132" i="85"/>
  <c r="E133" i="85"/>
  <c r="G133" i="85"/>
  <c r="I133" i="85"/>
  <c r="E134" i="85"/>
  <c r="G134" i="85"/>
  <c r="I134" i="85"/>
  <c r="B135" i="85"/>
  <c r="B155" i="85" s="1"/>
  <c r="C135" i="85"/>
  <c r="D135" i="85"/>
  <c r="D155" i="85" s="1"/>
  <c r="F135" i="85"/>
  <c r="F155" i="85" s="1"/>
  <c r="G135" i="85"/>
  <c r="H135" i="85"/>
  <c r="J135" i="85"/>
  <c r="E136" i="85"/>
  <c r="G136" i="85"/>
  <c r="I136" i="85"/>
  <c r="E137" i="85"/>
  <c r="G137" i="85"/>
  <c r="I137" i="85"/>
  <c r="B138" i="85"/>
  <c r="B156" i="85" s="1"/>
  <c r="C138" i="85"/>
  <c r="I138" i="85" s="1"/>
  <c r="D138" i="85"/>
  <c r="E138" i="85" s="1"/>
  <c r="F138" i="85"/>
  <c r="G138" i="85" s="1"/>
  <c r="H138" i="85"/>
  <c r="J138" i="85"/>
  <c r="E139" i="85"/>
  <c r="G139" i="85"/>
  <c r="I139" i="85"/>
  <c r="E140" i="85"/>
  <c r="G140" i="85"/>
  <c r="I140" i="85"/>
  <c r="B141" i="85"/>
  <c r="C141" i="85"/>
  <c r="I141" i="85" s="1"/>
  <c r="D141" i="85"/>
  <c r="F141" i="85"/>
  <c r="G141" i="85"/>
  <c r="H141" i="85"/>
  <c r="J141" i="85"/>
  <c r="E142" i="85"/>
  <c r="G142" i="85"/>
  <c r="I142" i="85"/>
  <c r="E143" i="85"/>
  <c r="G143" i="85"/>
  <c r="I143" i="85"/>
  <c r="B144" i="85"/>
  <c r="C144" i="85"/>
  <c r="D144" i="85"/>
  <c r="F144" i="85"/>
  <c r="G144" i="85"/>
  <c r="H144" i="85"/>
  <c r="J144" i="85"/>
  <c r="E145" i="85"/>
  <c r="G145" i="85"/>
  <c r="I145" i="85"/>
  <c r="E146" i="85"/>
  <c r="G146" i="85"/>
  <c r="I146" i="85"/>
  <c r="B147" i="85"/>
  <c r="C147" i="85"/>
  <c r="J147" i="85"/>
  <c r="D150" i="85"/>
  <c r="F150" i="85"/>
  <c r="H150" i="85"/>
  <c r="B154" i="85"/>
  <c r="C154" i="85"/>
  <c r="I154" i="85" s="1"/>
  <c r="D154" i="85"/>
  <c r="H154" i="85"/>
  <c r="H155" i="85"/>
  <c r="C156" i="85"/>
  <c r="I156" i="85" s="1"/>
  <c r="D156" i="85"/>
  <c r="E156" i="85"/>
  <c r="E160" i="85"/>
  <c r="G160" i="85"/>
  <c r="I160" i="85"/>
  <c r="F154" i="85" l="1"/>
  <c r="E141" i="85"/>
  <c r="E115" i="85"/>
  <c r="G154" i="85"/>
  <c r="E154" i="85"/>
  <c r="E144" i="85"/>
  <c r="E135" i="85"/>
  <c r="E129" i="85"/>
  <c r="E37" i="85"/>
  <c r="E147" i="85"/>
  <c r="I57" i="85"/>
  <c r="C121" i="85"/>
  <c r="E121" i="85" s="1"/>
  <c r="E24" i="85"/>
  <c r="I63" i="85"/>
  <c r="C155" i="85"/>
  <c r="F110" i="85"/>
  <c r="I135" i="85"/>
  <c r="I129" i="85"/>
  <c r="F156" i="85"/>
  <c r="G156" i="85" s="1"/>
  <c r="F158" i="85"/>
  <c r="B158" i="85"/>
  <c r="H152" i="85"/>
  <c r="J156" i="85"/>
  <c r="D158" i="85"/>
  <c r="D20" i="85"/>
  <c r="D40" i="85" s="1"/>
  <c r="C152" i="85"/>
  <c r="J66" i="85"/>
  <c r="J159" i="85" s="1"/>
  <c r="J161" i="85" s="1"/>
  <c r="D157" i="85"/>
  <c r="J157" i="85"/>
  <c r="C158" i="85"/>
  <c r="C20" i="85"/>
  <c r="B66" i="85"/>
  <c r="B159" i="85" s="1"/>
  <c r="B161" i="85" s="1"/>
  <c r="F152" i="85"/>
  <c r="H66" i="85"/>
  <c r="C157" i="85"/>
  <c r="F157" i="85"/>
  <c r="H157" i="85"/>
  <c r="H158" i="85"/>
  <c r="B20" i="85"/>
  <c r="B40" i="85" s="1"/>
  <c r="D152" i="85"/>
  <c r="E152" i="85" s="1"/>
  <c r="B157" i="85"/>
  <c r="J158" i="85"/>
  <c r="D18" i="85"/>
  <c r="H43" i="85"/>
  <c r="F43" i="85"/>
  <c r="D43" i="85"/>
  <c r="G126" i="85"/>
  <c r="E126" i="85"/>
  <c r="H147" i="85"/>
  <c r="I147" i="85" s="1"/>
  <c r="I144" i="85"/>
  <c r="F66" i="85"/>
  <c r="F153" i="85"/>
  <c r="D66" i="85"/>
  <c r="D153" i="85"/>
  <c r="C66" i="85"/>
  <c r="C153" i="85"/>
  <c r="E31" i="85"/>
  <c r="E155" i="85" l="1"/>
  <c r="G155" i="85"/>
  <c r="I155" i="85"/>
  <c r="I152" i="85"/>
  <c r="G152" i="85"/>
  <c r="I158" i="85"/>
  <c r="G158" i="85"/>
  <c r="E158" i="85"/>
  <c r="C40" i="85"/>
  <c r="E40" i="85" s="1"/>
  <c r="E20" i="85"/>
  <c r="H159" i="85"/>
  <c r="H161" i="85" s="1"/>
  <c r="D71" i="85"/>
  <c r="D75" i="85" s="1"/>
  <c r="D80" i="85" s="1"/>
  <c r="I157" i="85"/>
  <c r="G157" i="85"/>
  <c r="E157" i="85"/>
  <c r="F159" i="85"/>
  <c r="F161" i="85" s="1"/>
  <c r="C71" i="85"/>
  <c r="D159" i="85"/>
  <c r="D161" i="85" s="1"/>
  <c r="E93" i="85"/>
  <c r="I93" i="85" s="1"/>
  <c r="B72" i="85"/>
  <c r="B71" i="85"/>
  <c r="C159" i="85"/>
  <c r="I66" i="85"/>
  <c r="G66" i="85"/>
  <c r="E66" i="85"/>
  <c r="I153" i="85"/>
  <c r="G153" i="85"/>
  <c r="E153" i="85"/>
  <c r="B76" i="85"/>
  <c r="B93" i="85" s="1"/>
  <c r="C76" i="85"/>
  <c r="D76" i="85"/>
  <c r="B75" i="85" l="1"/>
  <c r="B80" i="85" s="1"/>
  <c r="D78" i="85"/>
  <c r="F93" i="85"/>
  <c r="C72" i="85"/>
  <c r="C75" i="85" s="1"/>
  <c r="C161" i="85"/>
  <c r="I159" i="85"/>
  <c r="G159" i="85"/>
  <c r="E159" i="85"/>
  <c r="B78" i="85"/>
  <c r="B79" i="85" s="1"/>
  <c r="C93" i="85"/>
  <c r="C80" i="85" l="1"/>
  <c r="C78" i="85"/>
  <c r="I161" i="85"/>
  <c r="E161" i="85"/>
  <c r="G161" i="85"/>
  <c r="D93" i="85"/>
  <c r="F85" i="85"/>
  <c r="G93" i="85" l="1"/>
  <c r="K93" i="85"/>
</calcChain>
</file>

<file path=xl/sharedStrings.xml><?xml version="1.0" encoding="utf-8"?>
<sst xmlns="http://schemas.openxmlformats.org/spreadsheetml/2006/main" count="271" uniqueCount="182">
  <si>
    <t>RELATÓRIO RESUMIDO DA EXECUÇÃO ORÇAMENTÁRIA</t>
  </si>
  <si>
    <t>ORÇAMENTOS FISCAL E DA SEGURIDADE SOCIAL</t>
  </si>
  <si>
    <t>PREVISÃO</t>
  </si>
  <si>
    <t>RECEITAS REALIZADAS</t>
  </si>
  <si>
    <t>INICIAL</t>
  </si>
  <si>
    <t>ATUALIZADA</t>
  </si>
  <si>
    <t>%</t>
  </si>
  <si>
    <t>(a)</t>
  </si>
  <si>
    <t>(b)</t>
  </si>
  <si>
    <t>(c)</t>
  </si>
  <si>
    <t>DOTAÇÃO</t>
  </si>
  <si>
    <t>DESPESAS EMPENHADAS</t>
  </si>
  <si>
    <t>DESPESAS LIQUIDADAS</t>
  </si>
  <si>
    <t>(d)</t>
  </si>
  <si>
    <t>(e)</t>
  </si>
  <si>
    <t>(g)</t>
  </si>
  <si>
    <t>(h)</t>
  </si>
  <si>
    <t>(b/a) x 100</t>
  </si>
  <si>
    <t>(d/c) x 100</t>
  </si>
  <si>
    <t>(f)</t>
  </si>
  <si>
    <t>(Por Subfunção)</t>
  </si>
  <si>
    <t>(j)</t>
  </si>
  <si>
    <t>(k)</t>
  </si>
  <si>
    <t>(i)</t>
  </si>
  <si>
    <t>DESPESAS COM SAÚDE NÃO COMPUTADAS PARA FINS DE APURAÇÃO DO PERCENTUAL MÍNIMO</t>
  </si>
  <si>
    <t>Inscritos em &lt;Exercício de Referência&gt;</t>
  </si>
  <si>
    <t>(m)</t>
  </si>
  <si>
    <t>DEMONSTRATIVO DAS RECEITAS E DESPESAS COM AÇÕES E SERVIÇOS PÚBLICOS DE SAÚDE</t>
  </si>
  <si>
    <t>RECEITAS PARA APURAÇÃO DA APLICAÇÃO EM AÇÕES E SERVIÇOS PÚBLICOS DE SAÚDE</t>
  </si>
  <si>
    <t xml:space="preserve">   Provenientes da União</t>
  </si>
  <si>
    <t xml:space="preserve">   Cota-Parte IPI-Exportação</t>
  </si>
  <si>
    <t xml:space="preserve">   Compensações Financeiras Provenientes de Impostos e Transferências Constitucionais</t>
  </si>
  <si>
    <t xml:space="preserve">      Outras</t>
  </si>
  <si>
    <t>RREO – ANEXO  12 (LC 141/2012, art. 35)</t>
  </si>
  <si>
    <t>Em Reais</t>
  </si>
  <si>
    <t>Inscritos em &lt;Exercício de Referência - 4&gt;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</si>
  <si>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</si>
  <si>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</si>
  <si>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</si>
  <si>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</si>
  <si>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</si>
  <si>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Provenientes dos Estados</t>
  </si>
  <si>
    <t xml:space="preserve">   Provenientes de Outros Municípios</t>
  </si>
  <si>
    <t>Tabela 12.2 - Demonstrativo das Despesas com Saúde - Municípios</t>
  </si>
  <si>
    <t>Inscritos em &lt;Exercício de Referência - 1&gt;</t>
  </si>
  <si>
    <t>Inscritos em &lt;Exercício de Referência - 2&gt;</t>
  </si>
  <si>
    <r>
      <t>Inscritas em Restos a Pagar não Processados</t>
    </r>
    <r>
      <rPr>
        <b/>
        <vertAlign val="superscript"/>
        <sz val="8"/>
        <rFont val="Times New Roman"/>
        <family val="1"/>
      </rPr>
      <t>7</t>
    </r>
  </si>
  <si>
    <t xml:space="preserve">    Receita Resultante do Imposto Predial e Territorial Urbano - IPTU</t>
  </si>
  <si>
    <t xml:space="preserve">        IPTU</t>
  </si>
  <si>
    <t xml:space="preserve">        Multas, Juros de Mora, Divida Ativa e Outros Encargos do IPTU</t>
  </si>
  <si>
    <t xml:space="preserve">    Receita Resultante do Imposto sobre Transmissão Inter Vivos - ITBI</t>
  </si>
  <si>
    <t xml:space="preserve">        ITBI</t>
  </si>
  <si>
    <t xml:space="preserve">        Multas, Juros de Mora, Dívida Ativa e Outros Encargos do ITBI</t>
  </si>
  <si>
    <t xml:space="preserve">    Receita Resultante do Imposto sobre Serviços de Qualquer Natureza - ISS</t>
  </si>
  <si>
    <t xml:space="preserve">        ISS</t>
  </si>
  <si>
    <t xml:space="preserve">        Multas, Juros de Mora, Dívida Ativa e Outros Encargos do ISS</t>
  </si>
  <si>
    <t>DESPESAS PAGAS</t>
  </si>
  <si>
    <t>(e/c) x 100</t>
  </si>
  <si>
    <t>(f/c) x 100</t>
  </si>
  <si>
    <t>RECEITA DE IMPOSTOS (I)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</si>
  <si>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</si>
  <si>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</si>
  <si>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ATENÇÃO BÁSICA  (IV)</t>
  </si>
  <si>
    <t xml:space="preserve">     Despesas Correntes </t>
  </si>
  <si>
    <t xml:space="preserve">     Despesas de Capital</t>
  </si>
  <si>
    <t>ASSISTÊNCIA HOSPITALAR E AMBULATORIAL  (V)</t>
  </si>
  <si>
    <t xml:space="preserve">     Despesas de Capital </t>
  </si>
  <si>
    <t>SUPORTE PROFILÁTICO E TERAPÊUTICO  (VI)</t>
  </si>
  <si>
    <t>VIGILÂNCIA SANITÁRIA  (VII)</t>
  </si>
  <si>
    <t>VIGILÂNCIA EPIDEMIOLÓGICA (VIII)</t>
  </si>
  <si>
    <t>ALIMENTAÇÃO E NUTRIÇÃO (IX)</t>
  </si>
  <si>
    <t>OUTRAS SUBFUNÇÕES (X)</t>
  </si>
  <si>
    <t xml:space="preserve">    Receita Resultante do IRRF</t>
  </si>
  <si>
    <t>APURAÇÃO DO CUMPRIMENTO DO LIMITE MÍNIMO PARA APLICAÇÃO EM ASPS</t>
  </si>
  <si>
    <t>Total das Despesas com ASPS (XII) = (XI)</t>
  </si>
  <si>
    <t>(-) Restos a Pagar Não Processados Inscritos Indevidamente no Exercício sem Disponibilidade Financeira (XIII)</t>
  </si>
  <si>
    <t>(-) Despesas Custeadas com Recursos Vinculados à Parcela do Percentual Mínimo que não foi Aplicada em ASPS em Exercícios Anteriores (XIV)</t>
  </si>
  <si>
    <t>(-) Despesas Custeadas com Disponibilidade de Caixa Vinculada aos Restos a Pagar Cancelados (XV)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</si>
  <si>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</si>
  <si>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</si>
  <si>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</si>
  <si>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r>
      <t>Diferença entre o Valor Aplicado e a Despesa Mínima a ser Aplicada (XVIII) = (XVI (d ou e) - XVII)</t>
    </r>
    <r>
      <rPr>
        <vertAlign val="superscript"/>
        <sz val="9"/>
        <rFont val="Times New Roman"/>
        <family val="1"/>
      </rPr>
      <t>1</t>
    </r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</si>
  <si>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</si>
  <si>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</si>
  <si>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 xml:space="preserve"> CONTROLE DO VALOR REFERENTE AO PERCENTUAL MÍNIMO NÃO CUMPRIDO EM EXERCÍCIOS ANTERIORES PARA FINS DE APLICAÇÃO DOS RECURSOS VINCULADOS CONFORME ARTIGOS 25 E 26 DA LC 141/2012</t>
  </si>
  <si>
    <t>Diferença de limite não cumprido no exercício</t>
  </si>
  <si>
    <t>Diferença de limite não cumprido no exercício anterior</t>
  </si>
  <si>
    <t>Diferença de limite não cumprido em exercícios anteriores</t>
  </si>
  <si>
    <t>TOTAL DA DIFERENÇA DE LIMITE NÃO CUMPRIDO EM EXERCÍCIOS ANTERIORES (XX)</t>
  </si>
  <si>
    <t>Despesas Custeadas no Exercício de Referência</t>
  </si>
  <si>
    <t>Pagas</t>
  </si>
  <si>
    <t>Liquidadas</t>
  </si>
  <si>
    <t>Empenhadad</t>
  </si>
  <si>
    <t xml:space="preserve">Saldo Inicial                                       (no exercicio atual)                             </t>
  </si>
  <si>
    <t xml:space="preserve">Saldo Final                               (não aplicado)1                                             </t>
  </si>
  <si>
    <t>(l) = (h - (i ou j))</t>
  </si>
  <si>
    <t>EXECUÇÃO DE RESTOS A PAGAR</t>
  </si>
  <si>
    <t>EXERÍCIO DO EMPENHO</t>
  </si>
  <si>
    <t>Inscritos em &lt;Exercício de Referência - 3&gt;</t>
  </si>
  <si>
    <t>Inscritos em exercícios anteriores</t>
  </si>
  <si>
    <t xml:space="preserve"> Valor Mínimo para aplicação em ASPS                                                </t>
  </si>
  <si>
    <t>(n)</t>
  </si>
  <si>
    <t xml:space="preserve"> Valor aplicado em ASPS no exercício</t>
  </si>
  <si>
    <t>(o) = (n - m)</t>
  </si>
  <si>
    <t>Valor aplicado além do limite mínimo</t>
  </si>
  <si>
    <t>(p)</t>
  </si>
  <si>
    <t>Total inscrito em RP no exercício</t>
  </si>
  <si>
    <t xml:space="preserve">RPNP Inscritos Indevidamente no Exercício sem Disponibilidade Financeira         </t>
  </si>
  <si>
    <t>q = (XIIId)</t>
  </si>
  <si>
    <t xml:space="preserve">Valor inscrito em RP considerado no Limite                                  </t>
  </si>
  <si>
    <t xml:space="preserve">(r) = (p - (o + q))           </t>
  </si>
  <si>
    <t xml:space="preserve">Total de RP pagos                </t>
  </si>
  <si>
    <t>(s)</t>
  </si>
  <si>
    <t xml:space="preserve">Total de RP a pagar                     </t>
  </si>
  <si>
    <t>(t)</t>
  </si>
  <si>
    <t>(u)</t>
  </si>
  <si>
    <t>Total de RP cancelados ou prescritos</t>
  </si>
  <si>
    <t xml:space="preserve">Diferença entre o valor aplicado além do limite e o total de RP cancelados                                                       </t>
  </si>
  <si>
    <t>(v) = ((o + q) - u))</t>
  </si>
  <si>
    <t xml:space="preserve">TOTAL DOS RESTOS A PAGAR CANCELADOS OU PRESCRITOS ATÉ O FINAL DO EXERCÍCIO ATUAL QUE AFETARAM O CUMPRIMENTO DO LIMITE (XXI) 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</si>
  <si>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</si>
  <si>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</si>
  <si>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</si>
  <si>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TOTAL DE RESTOS A PAGAR CANCELADOS OU PRESCRITOS A COMPENSAR (XXVII)</t>
  </si>
  <si>
    <t>(W)</t>
  </si>
  <si>
    <t>(x)</t>
  </si>
  <si>
    <t>(y)</t>
  </si>
  <si>
    <t>(z)</t>
  </si>
  <si>
    <t>(aa) = (w - (x ou y))</t>
  </si>
  <si>
    <t>RECEITAS DE TRANSFERÊNCIAS PARA A SAÚDE  (XXVIII)</t>
  </si>
  <si>
    <t>RECEITA DE OPERAÇÕES DE CRÉDITO INTERNAS E EXTERNAS VINCULADAS A SAÚDE (XXIX)</t>
  </si>
  <si>
    <t>OUTRAS RECEITAS (XXX)</t>
  </si>
  <si>
    <t>RECEITAS ADICIONAIS PARA O FINANCIAMENTO DA SAÚDE NÃO COMPUTADAS NO CÁLCULO DO MÍNIMO</t>
  </si>
  <si>
    <t>TOTAL DE RECEITAS ADICIONAIS PARA FINANCIAMENTO DA SAÚDE (XXXI) = (XXVIII + XXIX + XXX)</t>
  </si>
  <si>
    <t>ATENÇÃO BÁSICA (XXXII)</t>
  </si>
  <si>
    <t>ASSISTÊNCIA HOSPITALAR E AMBULATORIAL (XXXIII)</t>
  </si>
  <si>
    <t>SUPORTE PROFILÁTICO E TERAPÊUTICO (XXXIV)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</si>
  <si>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</si>
  <si>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</si>
  <si>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</si>
  <si>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</si>
  <si>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</si>
  <si>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(d/c)x100</t>
  </si>
  <si>
    <t>(e/c)x100</t>
  </si>
  <si>
    <t>(f/c)x100</t>
  </si>
  <si>
    <t>DESPESAS TOTAIS COM SAÚDE EXECUTADAS COM COM RECURSOS PRÓPRIOS E COM RECURSOS TRANSFERIDOS DE OUTROS ENTES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</si>
  <si>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</si>
  <si>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</si>
  <si>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</si>
  <si>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</si>
  <si>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</si>
  <si>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</si>
  <si>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</si>
  <si>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</si>
  <si>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r>
      <t>(-) Despesas executadas com recursos provenientes das transferências de recursos de outros entes</t>
    </r>
    <r>
      <rPr>
        <b/>
        <vertAlign val="superscript"/>
        <sz val="10"/>
        <rFont val="Times New Roman"/>
        <family val="1"/>
      </rPr>
      <t>3</t>
    </r>
  </si>
  <si>
    <t>TOTAL DAS DESPESAS EXECUTADAS COM RECURSOS PRÓPRIOS (XLVIII)</t>
  </si>
  <si>
    <t>¹Nos cinco primeiros bimestres do exercício, o acompanhamento será feito com base na despesa liquidada. No último bimestre do exercício, o valor deverá corresponder ao total da despesa empenhada.</t>
  </si>
  <si>
    <t>2Até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</si>
  <si>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3Essas despesas são consideradas executadas pelo ente transferidor.</t>
  </si>
  <si>
    <t>Notas:</t>
  </si>
  <si>
    <t>TOTAL (XI) = (IV + V + VI + VII + VIII + IX + X)</t>
  </si>
  <si>
    <t xml:space="preserve"> Restos a pagar cancelados ou prescritos em 2020 a serem compensados (XXIV) </t>
  </si>
  <si>
    <t xml:space="preserve"> Restos a pagar cancelados ou prescritos em 2019 a serem compensados (XXV)</t>
  </si>
  <si>
    <t xml:space="preserve"> Restos a pagar cancelados ou prescritos em exercícios anteriores a serem compensados (XXVI) </t>
  </si>
  <si>
    <t>PREFEITO MUNICIPAL</t>
  </si>
  <si>
    <t xml:space="preserve">      Desoneração ICMS (LC 194/2022)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</si>
  <si>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</si>
  <si>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</si>
  <si>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</si>
  <si>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</si>
  <si>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2º Bimestre</t>
  </si>
  <si>
    <t>DR. CUSTÓDIO TAVARES DIAS NETO</t>
  </si>
  <si>
    <t>MARIA DA PENHA F. DA SILVA</t>
  </si>
  <si>
    <t>CONTADORA</t>
  </si>
  <si>
    <t>FELIPE ROCHA PAIAO</t>
  </si>
  <si>
    <t>CONTADOR</t>
  </si>
  <si>
    <t>FONTE: Sistema CECAM, Unidade Responsável: CONTABILIDADE. Emissão: 14/05/2026, às 08:31:07. Assinado Digitalmente no dia 14/05/2026, às 08:31:07.</t>
  </si>
  <si>
    <t>Exercício: 2026</t>
  </si>
  <si>
    <t>CRC-DF 014418/O-8</t>
  </si>
  <si>
    <t>CRC-SP 347503/O-8</t>
  </si>
  <si>
    <t>DR. FLAVIO DE SOUZA BRITO</t>
  </si>
  <si>
    <t>SECRETÁRIO MUNICIPAL DA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</si>
</sst>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0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u/>
      <sz val="8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vertAlign val="superscript"/>
      <sz val="9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b/>
      <sz val="20"/>
      <name val="Times New Roman"/>
      <family val="1"/>
    </font>
    <font>
      <sz val="11"/>
      <color theme="1"/>
      <name val="Calibri"/>
      <family val="2"/>
      <scheme val="minor"/>
    </font>
    <font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Up">
        <bgColor theme="0" tint="-0.14999847407452621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1">
    <xf numFmtId="0" fontId="0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8" fillId="0" borderId="0"/>
    <xf numFmtId="0" fontId="18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54">
    <xf numFmtId="0" fontId="0" fillId="0" borderId="0" xfId="0"/>
    <xf numFmtId="43" fontId="2" fillId="0" borderId="0" xfId="0" applyNumberFormat="1" applyFont="1"/>
    <xf numFmtId="43" fontId="2" fillId="0" borderId="4" xfId="38" applyFont="1" applyFill="1" applyBorder="1" applyAlignment="1"/>
    <xf numFmtId="43" fontId="2" fillId="0" borderId="1" xfId="38" applyFont="1" applyFill="1" applyBorder="1" applyAlignment="1"/>
    <xf numFmtId="43" fontId="2" fillId="0" borderId="5" xfId="38" applyFont="1" applyFill="1" applyBorder="1" applyAlignment="1"/>
    <xf numFmtId="43" fontId="2" fillId="0" borderId="0" xfId="38" applyFont="1" applyFill="1" applyBorder="1" applyAlignment="1"/>
    <xf numFmtId="43" fontId="2" fillId="0" borderId="1" xfId="38" applyFont="1" applyFill="1" applyBorder="1" applyAlignment="1">
      <alignment horizontal="right"/>
    </xf>
    <xf numFmtId="43" fontId="2" fillId="0" borderId="5" xfId="38" applyFont="1" applyFill="1" applyBorder="1" applyAlignment="1">
      <alignment horizontal="right"/>
    </xf>
    <xf numFmtId="43" fontId="2" fillId="0" borderId="0" xfId="38" applyFont="1" applyFill="1" applyBorder="1" applyAlignment="1">
      <alignment horizontal="right"/>
    </xf>
    <xf numFmtId="43" fontId="2" fillId="0" borderId="4" xfId="38" applyFont="1" applyFill="1" applyBorder="1" applyAlignment="1">
      <alignment horizontal="right"/>
    </xf>
    <xf numFmtId="43" fontId="2" fillId="0" borderId="8" xfId="38" applyFont="1" applyFill="1" applyBorder="1" applyAlignment="1">
      <alignment horizontal="right"/>
    </xf>
    <xf numFmtId="43" fontId="2" fillId="0" borderId="3" xfId="38" applyFont="1" applyFill="1" applyBorder="1" applyAlignment="1"/>
    <xf numFmtId="43" fontId="2" fillId="0" borderId="6" xfId="38" applyFont="1" applyFill="1" applyBorder="1" applyAlignment="1"/>
    <xf numFmtId="43" fontId="2" fillId="0" borderId="2" xfId="38" applyFont="1" applyFill="1" applyBorder="1" applyAlignment="1"/>
    <xf numFmtId="43" fontId="3" fillId="0" borderId="0" xfId="1" applyNumberFormat="1" applyFont="1" applyAlignment="1">
      <alignment vertical="center"/>
    </xf>
    <xf numFmtId="43" fontId="3" fillId="0" borderId="0" xfId="1" applyNumberFormat="1" applyFont="1" applyAlignment="1">
      <alignment vertical="center" wrapText="1"/>
    </xf>
    <xf numFmtId="43" fontId="2" fillId="0" borderId="3" xfId="38" applyFont="1" applyFill="1" applyBorder="1" applyAlignment="1">
      <alignment horizontal="right"/>
    </xf>
    <xf numFmtId="43" fontId="3" fillId="0" borderId="0" xfId="0" applyNumberFormat="1" applyFont="1"/>
    <xf numFmtId="43" fontId="7" fillId="0" borderId="0" xfId="0" applyNumberFormat="1" applyFont="1"/>
    <xf numFmtId="43" fontId="3" fillId="0" borderId="0" xfId="0" applyNumberFormat="1" applyFont="1" applyAlignment="1">
      <alignment horizontal="left"/>
    </xf>
    <xf numFmtId="43" fontId="6" fillId="0" borderId="0" xfId="0" applyNumberFormat="1" applyFont="1" applyAlignment="1">
      <alignment horizontal="left"/>
    </xf>
    <xf numFmtId="43" fontId="3" fillId="0" borderId="0" xfId="0" applyNumberFormat="1" applyFont="1" applyAlignment="1">
      <alignment horizontal="center"/>
    </xf>
    <xf numFmtId="43" fontId="3" fillId="0" borderId="0" xfId="0" applyNumberFormat="1" applyFont="1" applyAlignment="1">
      <alignment horizontal="right"/>
    </xf>
    <xf numFmtId="43" fontId="2" fillId="3" borderId="8" xfId="38" applyFont="1" applyFill="1" applyBorder="1" applyAlignment="1">
      <alignment horizontal="right"/>
    </xf>
    <xf numFmtId="43" fontId="8" fillId="0" borderId="0" xfId="0" applyNumberFormat="1" applyFont="1"/>
    <xf numFmtId="43" fontId="19" fillId="0" borderId="0" xfId="1" applyNumberFormat="1" applyFont="1"/>
    <xf numFmtId="43" fontId="1" fillId="0" borderId="0" xfId="0" applyNumberFormat="1" applyFont="1"/>
    <xf numFmtId="43" fontId="2" fillId="0" borderId="0" xfId="0" applyNumberFormat="1" applyFont="1" applyAlignment="1">
      <alignment horizontal="center"/>
    </xf>
    <xf numFmtId="43" fontId="3" fillId="2" borderId="0" xfId="0" applyNumberFormat="1" applyFont="1" applyFill="1"/>
    <xf numFmtId="43" fontId="2" fillId="0" borderId="6" xfId="0" applyNumberFormat="1" applyFont="1" applyBorder="1" applyAlignment="1">
      <alignment wrapText="1"/>
    </xf>
    <xf numFmtId="43" fontId="2" fillId="0" borderId="4" xfId="1" applyNumberFormat="1" applyFont="1" applyBorder="1" applyAlignment="1">
      <alignment horizontal="right" wrapText="1"/>
    </xf>
    <xf numFmtId="43" fontId="2" fillId="0" borderId="4" xfId="1" applyNumberFormat="1" applyFont="1" applyBorder="1" applyAlignment="1">
      <alignment horizontal="right"/>
    </xf>
    <xf numFmtId="43" fontId="2" fillId="2" borderId="1" xfId="0" applyNumberFormat="1" applyFont="1" applyFill="1" applyBorder="1" applyAlignment="1">
      <alignment wrapText="1"/>
    </xf>
    <xf numFmtId="43" fontId="2" fillId="2" borderId="2" xfId="0" applyNumberFormat="1" applyFont="1" applyFill="1" applyBorder="1" applyAlignment="1">
      <alignment wrapText="1"/>
    </xf>
    <xf numFmtId="43" fontId="1" fillId="0" borderId="7" xfId="0" applyNumberFormat="1" applyFont="1" applyBorder="1" applyAlignment="1">
      <alignment wrapText="1"/>
    </xf>
    <xf numFmtId="43" fontId="3" fillId="0" borderId="5" xfId="6" applyNumberFormat="1" applyFont="1" applyBorder="1" applyAlignment="1">
      <alignment vertical="top" wrapText="1"/>
    </xf>
    <xf numFmtId="43" fontId="2" fillId="0" borderId="5" xfId="6" applyNumberFormat="1" applyFont="1" applyBorder="1" applyAlignment="1">
      <alignment horizontal="right"/>
    </xf>
    <xf numFmtId="43" fontId="3" fillId="2" borderId="4" xfId="6" applyNumberFormat="1" applyFont="1" applyFill="1" applyBorder="1" applyAlignment="1" applyProtection="1">
      <alignment vertical="center"/>
      <protection locked="0"/>
    </xf>
    <xf numFmtId="43" fontId="2" fillId="2" borderId="4" xfId="6" applyNumberFormat="1" applyFont="1" applyFill="1" applyBorder="1" applyAlignment="1" applyProtection="1">
      <alignment horizontal="right"/>
      <protection locked="0"/>
    </xf>
    <xf numFmtId="43" fontId="3" fillId="0" borderId="4" xfId="6" applyNumberFormat="1" applyFont="1" applyBorder="1" applyAlignment="1">
      <alignment vertical="center" wrapText="1"/>
    </xf>
    <xf numFmtId="43" fontId="2" fillId="0" borderId="4" xfId="6" applyNumberFormat="1" applyFont="1" applyBorder="1" applyAlignment="1">
      <alignment horizontal="right"/>
    </xf>
    <xf numFmtId="43" fontId="3" fillId="2" borderId="3" xfId="6" applyNumberFormat="1" applyFont="1" applyFill="1" applyBorder="1" applyAlignment="1" applyProtection="1">
      <alignment vertical="center"/>
      <protection locked="0"/>
    </xf>
    <xf numFmtId="43" fontId="2" fillId="2" borderId="3" xfId="6" applyNumberFormat="1" applyFont="1" applyFill="1" applyBorder="1" applyAlignment="1" applyProtection="1">
      <alignment horizontal="right"/>
      <protection locked="0"/>
    </xf>
    <xf numFmtId="43" fontId="3" fillId="2" borderId="16" xfId="6" applyNumberFormat="1" applyFont="1" applyFill="1" applyBorder="1" applyAlignment="1" applyProtection="1">
      <alignment vertical="center"/>
      <protection locked="0"/>
    </xf>
    <xf numFmtId="43" fontId="3" fillId="2" borderId="0" xfId="6" applyNumberFormat="1" applyFont="1" applyFill="1" applyAlignment="1" applyProtection="1">
      <alignment vertical="center" wrapText="1"/>
      <protection locked="0"/>
    </xf>
    <xf numFmtId="43" fontId="3" fillId="2" borderId="12" xfId="6" applyNumberFormat="1" applyFont="1" applyFill="1" applyBorder="1" applyAlignment="1" applyProtection="1">
      <alignment vertical="center" wrapText="1"/>
      <protection locked="0"/>
    </xf>
    <xf numFmtId="43" fontId="13" fillId="0" borderId="5" xfId="6" applyNumberFormat="1" applyFont="1" applyBorder="1" applyAlignment="1">
      <alignment vertical="center" wrapText="1"/>
    </xf>
    <xf numFmtId="43" fontId="2" fillId="0" borderId="5" xfId="0" applyNumberFormat="1" applyFont="1" applyBorder="1" applyAlignment="1">
      <alignment horizontal="right"/>
    </xf>
    <xf numFmtId="43" fontId="13" fillId="0" borderId="4" xfId="6" applyNumberFormat="1" applyFont="1" applyBorder="1" applyAlignment="1">
      <alignment vertical="center" wrapText="1"/>
    </xf>
    <xf numFmtId="43" fontId="2" fillId="0" borderId="4" xfId="0" applyNumberFormat="1" applyFont="1" applyBorder="1" applyAlignment="1">
      <alignment horizontal="right"/>
    </xf>
    <xf numFmtId="43" fontId="13" fillId="0" borderId="3" xfId="6" applyNumberFormat="1" applyFont="1" applyBorder="1" applyAlignment="1">
      <alignment vertical="center" wrapText="1"/>
    </xf>
    <xf numFmtId="43" fontId="2" fillId="0" borderId="3" xfId="0" applyNumberFormat="1" applyFont="1" applyBorder="1" applyAlignment="1">
      <alignment horizontal="right"/>
    </xf>
    <xf numFmtId="43" fontId="2" fillId="2" borderId="6" xfId="0" applyNumberFormat="1" applyFont="1" applyFill="1" applyBorder="1" applyAlignment="1">
      <alignment horizontal="left" vertical="center" wrapText="1"/>
    </xf>
    <xf numFmtId="43" fontId="2" fillId="2" borderId="1" xfId="0" applyNumberFormat="1" applyFont="1" applyFill="1" applyBorder="1" applyAlignment="1">
      <alignment horizontal="left" vertical="center" wrapText="1"/>
    </xf>
    <xf numFmtId="43" fontId="2" fillId="2" borderId="6" xfId="0" applyNumberFormat="1" applyFont="1" applyFill="1" applyBorder="1" applyAlignment="1">
      <alignment horizontal="left" wrapText="1"/>
    </xf>
    <xf numFmtId="43" fontId="2" fillId="2" borderId="6" xfId="0" applyNumberFormat="1" applyFont="1" applyFill="1" applyBorder="1" applyAlignment="1">
      <alignment horizontal="right"/>
    </xf>
    <xf numFmtId="43" fontId="2" fillId="0" borderId="10" xfId="0" applyNumberFormat="1" applyFont="1" applyBorder="1" applyAlignment="1">
      <alignment horizontal="right"/>
    </xf>
    <xf numFmtId="43" fontId="2" fillId="2" borderId="1" xfId="0" applyNumberFormat="1" applyFont="1" applyFill="1" applyBorder="1" applyAlignment="1">
      <alignment horizontal="left" wrapText="1"/>
    </xf>
    <xf numFmtId="43" fontId="2" fillId="2" borderId="1" xfId="0" applyNumberFormat="1" applyFont="1" applyFill="1" applyBorder="1" applyAlignment="1">
      <alignment horizontal="right"/>
    </xf>
    <xf numFmtId="43" fontId="2" fillId="0" borderId="12" xfId="0" applyNumberFormat="1" applyFont="1" applyBorder="1" applyAlignment="1">
      <alignment horizontal="right"/>
    </xf>
    <xf numFmtId="43" fontId="2" fillId="0" borderId="2" xfId="0" applyNumberFormat="1" applyFont="1" applyBorder="1" applyAlignment="1">
      <alignment horizontal="left" wrapText="1"/>
    </xf>
    <xf numFmtId="43" fontId="2" fillId="0" borderId="2" xfId="0" applyNumberFormat="1" applyFont="1" applyBorder="1" applyAlignment="1">
      <alignment horizontal="right"/>
    </xf>
    <xf numFmtId="43" fontId="2" fillId="0" borderId="14" xfId="0" applyNumberFormat="1" applyFont="1" applyBorder="1" applyAlignment="1">
      <alignment horizontal="right"/>
    </xf>
    <xf numFmtId="43" fontId="3" fillId="0" borderId="0" xfId="6" applyNumberFormat="1" applyFont="1" applyAlignment="1">
      <alignment vertical="center" wrapText="1"/>
    </xf>
    <xf numFmtId="43" fontId="3" fillId="2" borderId="0" xfId="6" applyNumberFormat="1" applyFont="1" applyFill="1" applyAlignment="1" applyProtection="1">
      <alignment vertical="center"/>
      <protection locked="0"/>
    </xf>
    <xf numFmtId="43" fontId="2" fillId="0" borderId="0" xfId="0" applyNumberFormat="1" applyFont="1" applyAlignment="1">
      <alignment horizontal="left" vertical="center"/>
    </xf>
    <xf numFmtId="43" fontId="11" fillId="0" borderId="0" xfId="0" applyNumberFormat="1" applyFont="1"/>
    <xf numFmtId="43" fontId="2" fillId="0" borderId="0" xfId="0" applyNumberFormat="1" applyFont="1" applyAlignment="1">
      <alignment horizontal="left"/>
    </xf>
    <xf numFmtId="43" fontId="19" fillId="2" borderId="0" xfId="0" applyNumberFormat="1" applyFont="1" applyFill="1"/>
    <xf numFmtId="43" fontId="2" fillId="0" borderId="5" xfId="38" applyFont="1" applyBorder="1" applyAlignment="1">
      <alignment horizontal="right"/>
    </xf>
    <xf numFmtId="43" fontId="2" fillId="0" borderId="4" xfId="38" applyFont="1" applyBorder="1" applyAlignment="1">
      <alignment horizontal="right"/>
    </xf>
    <xf numFmtId="43" fontId="2" fillId="0" borderId="3" xfId="38" applyFont="1" applyBorder="1" applyAlignment="1">
      <alignment horizontal="right"/>
    </xf>
    <xf numFmtId="43" fontId="2" fillId="2" borderId="5" xfId="38" applyFont="1" applyFill="1" applyBorder="1" applyAlignment="1">
      <alignment horizontal="right"/>
    </xf>
    <xf numFmtId="43" fontId="2" fillId="2" borderId="6" xfId="38" applyFont="1" applyFill="1" applyBorder="1" applyAlignment="1">
      <alignment horizontal="right"/>
    </xf>
    <xf numFmtId="43" fontId="2" fillId="2" borderId="4" xfId="38" applyFont="1" applyFill="1" applyBorder="1" applyAlignment="1">
      <alignment horizontal="right"/>
    </xf>
    <xf numFmtId="43" fontId="2" fillId="2" borderId="1" xfId="38" applyFont="1" applyFill="1" applyBorder="1" applyAlignment="1">
      <alignment horizontal="right"/>
    </xf>
    <xf numFmtId="43" fontId="2" fillId="3" borderId="7" xfId="38" applyFont="1" applyFill="1" applyBorder="1" applyAlignment="1">
      <alignment horizontal="right"/>
    </xf>
    <xf numFmtId="43" fontId="2" fillId="0" borderId="11" xfId="38" applyFont="1" applyFill="1" applyBorder="1" applyAlignment="1">
      <alignment horizontal="center"/>
    </xf>
    <xf numFmtId="43" fontId="2" fillId="0" borderId="0" xfId="38" applyFont="1" applyFill="1" applyBorder="1" applyAlignment="1">
      <alignment horizontal="center"/>
    </xf>
    <xf numFmtId="43" fontId="17" fillId="0" borderId="0" xfId="0" applyNumberFormat="1" applyFont="1"/>
    <xf numFmtId="49" fontId="2" fillId="0" borderId="0" xfId="0" applyNumberFormat="1" applyFont="1"/>
    <xf numFmtId="43" fontId="2" fillId="0" borderId="6" xfId="38" applyFont="1" applyFill="1" applyBorder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 applyAlignment="1">
      <alignment vertical="center"/>
    </xf>
    <xf numFmtId="43" fontId="1" fillId="0" borderId="8" xfId="0" applyNumberFormat="1" applyFont="1" applyBorder="1" applyAlignment="1">
      <alignment horizontal="right"/>
    </xf>
    <xf numFmtId="4" fontId="3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left"/>
    </xf>
    <xf numFmtId="4" fontId="3" fillId="2" borderId="0" xfId="1" applyNumberFormat="1" applyFont="1" applyFill="1" applyAlignment="1">
      <alignment horizontal="left" vertical="center"/>
    </xf>
    <xf numFmtId="4" fontId="3" fillId="2" borderId="0" xfId="1" applyNumberFormat="1" applyFont="1" applyFill="1"/>
    <xf numFmtId="4" fontId="3" fillId="2" borderId="0" xfId="1" applyNumberFormat="1" applyFont="1" applyFill="1" applyAlignment="1">
      <alignment vertical="center"/>
    </xf>
    <xf numFmtId="43" fontId="1" fillId="0" borderId="5" xfId="0" applyNumberFormat="1" applyFont="1" applyBorder="1" applyAlignment="1">
      <alignment horizontal="center"/>
    </xf>
    <xf numFmtId="43" fontId="1" fillId="0" borderId="4" xfId="0" applyNumberFormat="1" applyFont="1" applyBorder="1" applyAlignment="1">
      <alignment horizontal="center"/>
    </xf>
    <xf numFmtId="43" fontId="1" fillId="0" borderId="6" xfId="0" applyNumberFormat="1" applyFont="1" applyBorder="1" applyAlignment="1">
      <alignment horizontal="center"/>
    </xf>
    <xf numFmtId="43" fontId="1" fillId="0" borderId="3" xfId="0" applyNumberFormat="1" applyFont="1" applyBorder="1"/>
    <xf numFmtId="43" fontId="1" fillId="0" borderId="2" xfId="0" applyNumberFormat="1" applyFont="1" applyBorder="1" applyAlignment="1">
      <alignment horizontal="center"/>
    </xf>
    <xf numFmtId="43" fontId="1" fillId="0" borderId="6" xfId="0" applyNumberFormat="1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/>
    </xf>
    <xf numFmtId="43" fontId="1" fillId="0" borderId="11" xfId="0" applyNumberFormat="1" applyFont="1" applyBorder="1" applyAlignment="1">
      <alignment horizontal="center"/>
    </xf>
    <xf numFmtId="43" fontId="1" fillId="0" borderId="4" xfId="0" applyNumberFormat="1" applyFont="1" applyBorder="1"/>
    <xf numFmtId="43" fontId="1" fillId="0" borderId="0" xfId="0" applyNumberFormat="1" applyFont="1" applyAlignment="1">
      <alignment horizontal="center" wrapText="1"/>
    </xf>
    <xf numFmtId="43" fontId="1" fillId="0" borderId="4" xfId="1" applyNumberFormat="1" applyFont="1" applyBorder="1" applyAlignment="1">
      <alignment horizontal="center" vertical="center" wrapText="1"/>
    </xf>
    <xf numFmtId="43" fontId="1" fillId="0" borderId="8" xfId="0" applyNumberFormat="1" applyFont="1" applyBorder="1" applyAlignment="1">
      <alignment horizontal="left" vertical="center"/>
    </xf>
    <xf numFmtId="43" fontId="1" fillId="0" borderId="5" xfId="0" applyNumberFormat="1" applyFont="1" applyBorder="1" applyAlignment="1">
      <alignment horizontal="right"/>
    </xf>
    <xf numFmtId="43" fontId="12" fillId="0" borderId="8" xfId="6" applyNumberFormat="1" applyFont="1" applyBorder="1" applyAlignment="1">
      <alignment vertical="center" wrapText="1"/>
    </xf>
    <xf numFmtId="43" fontId="1" fillId="0" borderId="1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 wrapText="1"/>
    </xf>
    <xf numFmtId="43" fontId="1" fillId="0" borderId="12" xfId="0" applyNumberFormat="1" applyFont="1" applyBorder="1" applyAlignment="1">
      <alignment horizontal="center" vertical="center" wrapText="1"/>
    </xf>
    <xf numFmtId="43" fontId="1" fillId="0" borderId="2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horizontal="center" vertical="center" wrapText="1"/>
    </xf>
    <xf numFmtId="43" fontId="1" fillId="0" borderId="15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vertical="center" wrapText="1"/>
    </xf>
    <xf numFmtId="43" fontId="4" fillId="0" borderId="8" xfId="0" applyNumberFormat="1" applyFont="1" applyBorder="1" applyAlignment="1">
      <alignment horizontal="right"/>
    </xf>
    <xf numFmtId="43" fontId="1" fillId="0" borderId="8" xfId="0" applyNumberFormat="1" applyFont="1" applyBorder="1" applyAlignment="1">
      <alignment horizontal="left" vertical="center" wrapText="1"/>
    </xf>
    <xf numFmtId="43" fontId="2" fillId="0" borderId="1" xfId="0" applyNumberFormat="1" applyFont="1" applyBorder="1"/>
    <xf numFmtId="43" fontId="2" fillId="0" borderId="2" xfId="0" applyNumberFormat="1" applyFont="1" applyBorder="1"/>
    <xf numFmtId="43" fontId="1" fillId="0" borderId="8" xfId="0" applyNumberFormat="1" applyFont="1" applyBorder="1" applyAlignment="1">
      <alignment horizontal="center" vertical="center"/>
    </xf>
    <xf numFmtId="43" fontId="1" fillId="0" borderId="9" xfId="0" applyNumberFormat="1" applyFont="1" applyBorder="1"/>
    <xf numFmtId="43" fontId="1" fillId="0" borderId="10" xfId="0" applyNumberFormat="1" applyFont="1" applyBorder="1" applyAlignment="1">
      <alignment horizontal="center"/>
    </xf>
    <xf numFmtId="43" fontId="1" fillId="0" borderId="5" xfId="1" applyNumberFormat="1" applyFont="1" applyBorder="1" applyAlignment="1">
      <alignment horizontal="center" vertical="top" wrapText="1"/>
    </xf>
    <xf numFmtId="43" fontId="1" fillId="0" borderId="12" xfId="0" applyNumberFormat="1" applyFont="1" applyBorder="1" applyAlignment="1">
      <alignment horizontal="center"/>
    </xf>
    <xf numFmtId="43" fontId="1" fillId="0" borderId="4" xfId="1" applyNumberFormat="1" applyFont="1" applyBorder="1" applyAlignment="1">
      <alignment horizontal="center" vertical="top" wrapText="1"/>
    </xf>
    <xf numFmtId="43" fontId="1" fillId="0" borderId="15" xfId="0" applyNumberFormat="1" applyFont="1" applyBorder="1"/>
    <xf numFmtId="43" fontId="1" fillId="0" borderId="3" xfId="0" applyNumberFormat="1" applyFont="1" applyBorder="1" applyAlignment="1">
      <alignment horizontal="center"/>
    </xf>
    <xf numFmtId="43" fontId="1" fillId="0" borderId="15" xfId="0" applyNumberFormat="1" applyFont="1" applyBorder="1" applyAlignment="1">
      <alignment horizontal="center"/>
    </xf>
    <xf numFmtId="43" fontId="1" fillId="0" borderId="3" xfId="1" applyNumberFormat="1" applyFont="1" applyBorder="1" applyAlignment="1">
      <alignment horizontal="center" vertical="top" wrapText="1"/>
    </xf>
    <xf numFmtId="43" fontId="3" fillId="0" borderId="0" xfId="6" applyNumberFormat="1" applyFont="1" applyAlignment="1" applyProtection="1">
      <alignment vertical="center"/>
      <protection locked="0"/>
    </xf>
    <xf numFmtId="43" fontId="1" fillId="0" borderId="13" xfId="0" applyNumberFormat="1" applyFont="1" applyBorder="1" applyAlignment="1">
      <alignment horizontal="right"/>
    </xf>
    <xf numFmtId="43" fontId="3" fillId="0" borderId="0" xfId="6" applyNumberFormat="1" applyFont="1" applyAlignment="1">
      <alignment vertical="center"/>
    </xf>
    <xf numFmtId="0" fontId="3" fillId="2" borderId="0" xfId="1" applyFont="1" applyFill="1"/>
    <xf numFmtId="43" fontId="3" fillId="0" borderId="0" xfId="0" applyNumberFormat="1" applyFont="1" applyAlignment="1">
      <alignment horizontal="left"/>
    </xf>
    <xf numFmtId="43" fontId="1" fillId="0" borderId="2" xfId="0" applyNumberFormat="1" applyFont="1" applyBorder="1" applyAlignment="1">
      <alignment horizontal="center" vertical="center" wrapText="1"/>
    </xf>
    <xf numFmtId="43" fontId="1" fillId="0" borderId="15" xfId="0" applyNumberFormat="1" applyFont="1" applyBorder="1" applyAlignment="1">
      <alignment horizontal="center" vertical="center" wrapText="1"/>
    </xf>
    <xf numFmtId="43" fontId="1" fillId="0" borderId="7" xfId="0" applyNumberFormat="1" applyFont="1" applyBorder="1" applyAlignment="1">
      <alignment horizontal="center" vertical="center" wrapText="1"/>
    </xf>
    <xf numFmtId="43" fontId="1" fillId="0" borderId="9" xfId="0" applyNumberFormat="1" applyFont="1" applyBorder="1" applyAlignment="1">
      <alignment horizontal="center" vertical="center" wrapText="1"/>
    </xf>
    <xf numFmtId="43" fontId="1" fillId="0" borderId="13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 wrapText="1"/>
    </xf>
    <xf numFmtId="43" fontId="1" fillId="0" borderId="4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horizontal="center" vertical="center" wrapText="1"/>
    </xf>
    <xf numFmtId="43" fontId="4" fillId="0" borderId="5" xfId="0" applyNumberFormat="1" applyFont="1" applyBorder="1" applyAlignment="1">
      <alignment horizontal="center" vertical="center" wrapText="1"/>
    </xf>
    <xf numFmtId="43" fontId="4" fillId="0" borderId="4" xfId="0" applyNumberFormat="1" applyFont="1" applyBorder="1" applyAlignment="1">
      <alignment horizontal="center" vertical="center" wrapText="1"/>
    </xf>
    <xf numFmtId="43" fontId="4" fillId="0" borderId="3" xfId="0" applyNumberFormat="1" applyFont="1" applyBorder="1" applyAlignment="1">
      <alignment horizontal="center" vertical="center" wrapText="1"/>
    </xf>
    <xf numFmtId="43" fontId="1" fillId="0" borderId="6" xfId="0" applyNumberFormat="1" applyFont="1" applyBorder="1" applyAlignment="1">
      <alignment horizontal="center" vertical="center" wrapText="1"/>
    </xf>
    <xf numFmtId="43" fontId="1" fillId="0" borderId="7" xfId="0" applyNumberFormat="1" applyFont="1" applyBorder="1" applyAlignment="1">
      <alignment horizontal="center"/>
    </xf>
    <xf numFmtId="43" fontId="3" fillId="0" borderId="13" xfId="0" applyNumberFormat="1" applyFont="1" applyBorder="1" applyAlignment="1">
      <alignment horizontal="center"/>
    </xf>
    <xf numFmtId="43" fontId="2" fillId="0" borderId="11" xfId="0" applyNumberFormat="1" applyFont="1" applyBorder="1" applyAlignment="1">
      <alignment horizontal="left" vertical="center"/>
    </xf>
    <xf numFmtId="43" fontId="1" fillId="0" borderId="7" xfId="0" applyNumberFormat="1" applyFont="1" applyBorder="1" applyAlignment="1">
      <alignment horizontal="center" vertical="center"/>
    </xf>
    <xf numFmtId="43" fontId="3" fillId="0" borderId="13" xfId="0" applyNumberFormat="1" applyFont="1" applyBorder="1" applyAlignment="1">
      <alignment horizontal="center" vertical="center"/>
    </xf>
    <xf numFmtId="43" fontId="1" fillId="0" borderId="10" xfId="0" applyNumberFormat="1" applyFont="1" applyBorder="1" applyAlignment="1">
      <alignment horizontal="center" vertical="center" wrapText="1"/>
    </xf>
    <xf numFmtId="43" fontId="1" fillId="0" borderId="12" xfId="0" applyNumberFormat="1" applyFont="1" applyBorder="1" applyAlignment="1">
      <alignment horizontal="center" vertical="center" wrapText="1"/>
    </xf>
    <xf numFmtId="43" fontId="1" fillId="0" borderId="14" xfId="0" applyNumberFormat="1" applyFont="1" applyBorder="1" applyAlignment="1">
      <alignment horizontal="center" vertical="center" wrapText="1"/>
    </xf>
    <xf numFmtId="43" fontId="1" fillId="0" borderId="5" xfId="1" applyNumberFormat="1" applyFont="1" applyBorder="1" applyAlignment="1">
      <alignment horizontal="center" vertical="center" wrapText="1"/>
    </xf>
    <xf numFmtId="43" fontId="1" fillId="0" borderId="4" xfId="1" applyNumberFormat="1" applyFont="1" applyBorder="1" applyAlignment="1">
      <alignment horizontal="center" vertical="center" wrapText="1"/>
    </xf>
    <xf numFmtId="43" fontId="1" fillId="0" borderId="13" xfId="0" applyNumberFormat="1" applyFont="1" applyBorder="1" applyAlignment="1">
      <alignment horizontal="center" vertical="center"/>
    </xf>
  </cellXfs>
  <cellStyles count="41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Normal 3 2 2" xfId="5" xr:uid="{00000000-0005-0000-0000-000005000000}"/>
    <cellStyle name="Normal 4 2 3" xfId="6" xr:uid="{00000000-0005-0000-0000-000006000000}"/>
    <cellStyle name="Normal 9 2" xfId="7" xr:uid="{00000000-0005-0000-0000-000007000000}"/>
    <cellStyle name="Separador de milhares 2" xfId="8" xr:uid="{00000000-0005-0000-0000-000008000000}"/>
    <cellStyle name="Separador de milhares 2 2" xfId="9" xr:uid="{00000000-0005-0000-0000-000009000000}"/>
    <cellStyle name="Separador de milhares 2 2 2" xfId="10" xr:uid="{00000000-0005-0000-0000-00000A000000}"/>
    <cellStyle name="Separador de milhares 2 3" xfId="11" xr:uid="{00000000-0005-0000-0000-00000B000000}"/>
    <cellStyle name="Separador de milhares 5" xfId="12" xr:uid="{00000000-0005-0000-0000-00000C000000}"/>
    <cellStyle name="Separador de milhares 5 2" xfId="13" xr:uid="{00000000-0005-0000-0000-00000D000000}"/>
    <cellStyle name="Separador de milhares 8" xfId="14" xr:uid="{00000000-0005-0000-0000-00000E000000}"/>
    <cellStyle name="Separador de milhares 8 2" xfId="15" xr:uid="{00000000-0005-0000-0000-00000F000000}"/>
    <cellStyle name="Separador de milhares 8 2 2" xfId="16" xr:uid="{00000000-0005-0000-0000-000010000000}"/>
    <cellStyle name="Separador de milhares 8 3" xfId="17" xr:uid="{00000000-0005-0000-0000-000011000000}"/>
    <cellStyle name="Vírgula 2" xfId="18" xr:uid="{00000000-0005-0000-0000-000013000000}"/>
    <cellStyle name="Vírgula 2 10" xfId="19" xr:uid="{00000000-0005-0000-0000-000014000000}"/>
    <cellStyle name="Vírgula 2 10 2" xfId="20" xr:uid="{00000000-0005-0000-0000-000015000000}"/>
    <cellStyle name="Vírgula 2 11" xfId="21" xr:uid="{00000000-0005-0000-0000-000016000000}"/>
    <cellStyle name="Vírgula 2 2" xfId="22" xr:uid="{00000000-0005-0000-0000-000017000000}"/>
    <cellStyle name="Vírgula 2 2 2" xfId="23" xr:uid="{00000000-0005-0000-0000-000018000000}"/>
    <cellStyle name="Vírgula 2 3" xfId="24" xr:uid="{00000000-0005-0000-0000-000019000000}"/>
    <cellStyle name="Vírgula 2 3 2" xfId="25" xr:uid="{00000000-0005-0000-0000-00001A000000}"/>
    <cellStyle name="Vírgula 2 4" xfId="26" xr:uid="{00000000-0005-0000-0000-00001B000000}"/>
    <cellStyle name="Vírgula 2 4 2" xfId="27" xr:uid="{00000000-0005-0000-0000-00001C000000}"/>
    <cellStyle name="Vírgula 2 5" xfId="28" xr:uid="{00000000-0005-0000-0000-00001D000000}"/>
    <cellStyle name="Vírgula 2 5 2" xfId="29" xr:uid="{00000000-0005-0000-0000-00001E000000}"/>
    <cellStyle name="Vírgula 2 6" xfId="30" xr:uid="{00000000-0005-0000-0000-00001F000000}"/>
    <cellStyle name="Vírgula 2 6 2" xfId="31" xr:uid="{00000000-0005-0000-0000-000020000000}"/>
    <cellStyle name="Vírgula 2 7" xfId="32" xr:uid="{00000000-0005-0000-0000-000021000000}"/>
    <cellStyle name="Vírgula 2 7 2" xfId="33" xr:uid="{00000000-0005-0000-0000-000022000000}"/>
    <cellStyle name="Vírgula 2 8" xfId="34" xr:uid="{00000000-0005-0000-0000-000023000000}"/>
    <cellStyle name="Vírgula 2 8 2" xfId="35" xr:uid="{00000000-0005-0000-0000-000024000000}"/>
    <cellStyle name="Vírgula 2 9" xfId="36" xr:uid="{00000000-0005-0000-0000-000025000000}"/>
    <cellStyle name="Vírgula 2 9 2" xfId="37" xr:uid="{00000000-0005-0000-0000-000026000000}"/>
    <cellStyle name="Vírgula 3" xfId="38" xr:uid="{00000000-0005-0000-0000-000027000000}"/>
    <cellStyle name="Vírgula 3 2" xfId="39" xr:uid="{00000000-0005-0000-0000-000028000000}"/>
    <cellStyle name="Vírgula 4" xfId="40" xr:uid="{00000000-0005-0000-0000-00002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6"/>
  <dimension ref="A2:K1771"/>
  <sheetViews>
    <sheetView showGridLines="0" tabSelected="1" zoomScaleNormal="100" workbookViewId="0">
      <selection activeCell="D7" sqref="D7"/>
    </sheetView>
  </sheetViews>
  <sheetFormatPr defaultRowHeight="12.75" x14ac:dyDescent="0.2"/>
  <cols>
    <col min="1" max="1" width="78.42578125" style="17" customWidth="1"/>
    <col min="2" max="2" width="17.140625" style="17" customWidth="1"/>
    <col min="3" max="5" width="14.85546875" style="17" customWidth="1"/>
    <col min="6" max="6" width="16.28515625" style="17" customWidth="1"/>
    <col min="7" max="9" width="14.85546875" style="17" customWidth="1"/>
    <col min="10" max="10" width="13.5703125" style="17" customWidth="1"/>
    <col min="11" max="11" width="14" style="17" customWidth="1"/>
    <col min="12" max="14" width="14.85546875" style="17" customWidth="1"/>
    <col min="15" max="16384" width="9.140625" style="17"/>
  </cols>
  <sheetData>
    <row r="2" spans="1:9" ht="25.5" customHeight="1" x14ac:dyDescent="0.35">
      <c r="A2" s="79" t="s">
        <v>166</v>
      </c>
    </row>
    <row r="3" spans="1:9" ht="15.75" customHeight="1" x14ac:dyDescent="0.25">
      <c r="A3" s="24" t="s">
        <v>167</v>
      </c>
    </row>
    <row r="4" spans="1:9" ht="15.75" customHeight="1" x14ac:dyDescent="0.25">
      <c r="A4" s="24" t="s">
        <v>168</v>
      </c>
    </row>
    <row r="5" spans="1:9" ht="15.75" customHeight="1" x14ac:dyDescent="0.25">
      <c r="A5" s="24" t="s">
        <v>169</v>
      </c>
    </row>
    <row r="6" spans="1:9" ht="15.75" x14ac:dyDescent="0.25">
      <c r="A6" s="18" t="s">
        <v>43</v>
      </c>
      <c r="B6" s="27"/>
      <c r="C6" s="27"/>
      <c r="D6" s="27"/>
      <c r="E6" s="27"/>
    </row>
    <row r="8" spans="1:9" x14ac:dyDescent="0.2">
      <c r="A8" s="67" t="s">
        <v>166</v>
      </c>
      <c r="B8" s="19"/>
      <c r="C8" s="19"/>
      <c r="D8" s="19"/>
      <c r="E8" s="19"/>
      <c r="F8" s="19"/>
      <c r="G8" s="19"/>
    </row>
    <row r="9" spans="1:9" x14ac:dyDescent="0.2">
      <c r="A9" s="19" t="s">
        <v>0</v>
      </c>
      <c r="B9" s="19"/>
      <c r="C9" s="19"/>
      <c r="D9" s="19"/>
      <c r="E9" s="19"/>
      <c r="F9" s="19"/>
      <c r="G9" s="19"/>
    </row>
    <row r="10" spans="1:9" x14ac:dyDescent="0.2">
      <c r="A10" s="20" t="s">
        <v>27</v>
      </c>
      <c r="B10" s="20"/>
      <c r="C10" s="20"/>
      <c r="D10" s="20"/>
      <c r="E10" s="20"/>
      <c r="F10" s="20"/>
      <c r="G10" s="20"/>
    </row>
    <row r="11" spans="1:9" x14ac:dyDescent="0.2">
      <c r="A11" s="130" t="s">
        <v>1</v>
      </c>
      <c r="B11" s="130"/>
      <c r="C11" s="130"/>
      <c r="D11" s="130"/>
      <c r="E11" s="130"/>
      <c r="F11" s="130"/>
      <c r="G11" s="130"/>
    </row>
    <row r="12" spans="1:9" x14ac:dyDescent="0.2">
      <c r="A12" s="1" t="s">
        <v>170</v>
      </c>
      <c r="B12" s="25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I12" s="19" t="s">
        <v>177</v>
      </c>
    </row>
    <row r="13" spans="1:9" hidden="1" x14ac:dyDescent="0.2">
      <c r="A13" s="130"/>
      <c r="B13" s="130"/>
      <c r="C13" s="130"/>
      <c r="D13" s="130"/>
      <c r="E13" s="130"/>
      <c r="F13" s="130"/>
      <c r="G13" s="130"/>
    </row>
    <row r="14" spans="1:9" hidden="1" x14ac:dyDescent="0.2">
      <c r="A14" s="130"/>
      <c r="B14" s="130"/>
      <c r="C14" s="130"/>
      <c r="D14" s="130"/>
      <c r="E14" s="130"/>
      <c r="F14" s="130"/>
      <c r="G14" s="130"/>
    </row>
    <row r="16" spans="1:9" x14ac:dyDescent="0.2">
      <c r="A16" s="28" t="s">
        <v>33</v>
      </c>
      <c r="B16" s="21"/>
      <c r="C16" s="21"/>
      <c r="D16" s="21"/>
      <c r="E16" s="22" t="s">
        <v>34</v>
      </c>
    </row>
    <row r="17" spans="1:6" x14ac:dyDescent="0.2">
      <c r="A17" s="136" t="s">
        <v>28</v>
      </c>
      <c r="B17" s="91" t="s">
        <v>2</v>
      </c>
      <c r="C17" s="91" t="s">
        <v>2</v>
      </c>
      <c r="D17" s="143" t="s">
        <v>3</v>
      </c>
      <c r="E17" s="144"/>
    </row>
    <row r="18" spans="1:6" x14ac:dyDescent="0.2">
      <c r="A18" s="137"/>
      <c r="B18" s="92" t="s">
        <v>4</v>
      </c>
      <c r="C18" s="92" t="s">
        <v>5</v>
      </c>
      <c r="D18" s="93" t="str">
        <f>CONCATENATE("Até o  ", B12)</f>
        <v>Até o  Bimestre</v>
      </c>
      <c r="E18" s="91" t="s">
        <v>6</v>
      </c>
    </row>
    <row r="19" spans="1:6" x14ac:dyDescent="0.2">
      <c r="A19" s="138"/>
      <c r="B19" s="94"/>
      <c r="C19" s="95" t="s">
        <v>7</v>
      </c>
      <c r="D19" s="95" t="s">
        <v>8</v>
      </c>
      <c r="E19" s="92" t="s">
        <v>17</v>
      </c>
    </row>
    <row r="20" spans="1:6" x14ac:dyDescent="0.2">
      <c r="A20" s="29" t="s">
        <v>59</v>
      </c>
      <c r="B20" s="7">
        <f>B21+B24+B27+B30</f>
        <v>746494000</v>
      </c>
      <c r="C20" s="7">
        <f>C21+C24+C27+C30</f>
        <v>746494000</v>
      </c>
      <c r="D20" s="7">
        <f>D21+D24+D27+D30</f>
        <v>265803451.41999999</v>
      </c>
      <c r="E20" s="7">
        <f t="shared" ref="E20:E40" si="0">IF(C20&gt;0,D20/C20*100,0)</f>
        <v>35.60691062754691</v>
      </c>
    </row>
    <row r="21" spans="1:6" x14ac:dyDescent="0.2">
      <c r="A21" s="15" t="s">
        <v>47</v>
      </c>
      <c r="B21" s="30">
        <f>SUM(B22:B23)</f>
        <v>234600000</v>
      </c>
      <c r="C21" s="30">
        <f>SUM(C22:C23)</f>
        <v>234600000</v>
      </c>
      <c r="D21" s="30">
        <f>SUM(D22:D23)</f>
        <v>99162981.060000002</v>
      </c>
      <c r="E21" s="30">
        <f t="shared" si="0"/>
        <v>42.268960383631715</v>
      </c>
      <c r="F21" s="15"/>
    </row>
    <row r="22" spans="1:6" x14ac:dyDescent="0.2">
      <c r="A22" s="14" t="s">
        <v>48</v>
      </c>
      <c r="B22" s="31">
        <v>207000000</v>
      </c>
      <c r="C22" s="31">
        <v>207000000</v>
      </c>
      <c r="D22" s="31">
        <v>85392710.829999998</v>
      </c>
      <c r="E22" s="31">
        <f t="shared" si="0"/>
        <v>41.252517309178742</v>
      </c>
      <c r="F22" s="14"/>
    </row>
    <row r="23" spans="1:6" x14ac:dyDescent="0.2">
      <c r="A23" s="14" t="s">
        <v>49</v>
      </c>
      <c r="B23" s="31">
        <v>27600000</v>
      </c>
      <c r="C23" s="31">
        <v>27600000</v>
      </c>
      <c r="D23" s="31">
        <v>13770270.23</v>
      </c>
      <c r="E23" s="31">
        <f t="shared" si="0"/>
        <v>49.89228344202899</v>
      </c>
      <c r="F23" s="14"/>
    </row>
    <row r="24" spans="1:6" x14ac:dyDescent="0.2">
      <c r="A24" s="14" t="s">
        <v>50</v>
      </c>
      <c r="B24" s="31">
        <f>SUM(B25:B26)</f>
        <v>90374000</v>
      </c>
      <c r="C24" s="31">
        <f>SUM(C25:C26)</f>
        <v>90374000</v>
      </c>
      <c r="D24" s="31">
        <f>SUM(D25:D26)</f>
        <v>29925238.52</v>
      </c>
      <c r="E24" s="31">
        <f t="shared" si="0"/>
        <v>33.112663509416421</v>
      </c>
      <c r="F24" s="14"/>
    </row>
    <row r="25" spans="1:6" x14ac:dyDescent="0.2">
      <c r="A25" s="14" t="s">
        <v>51</v>
      </c>
      <c r="B25" s="31">
        <v>90000000</v>
      </c>
      <c r="C25" s="31">
        <v>90000000</v>
      </c>
      <c r="D25" s="31">
        <v>29820616.559999999</v>
      </c>
      <c r="E25" s="31">
        <f t="shared" si="0"/>
        <v>33.134018399999995</v>
      </c>
      <c r="F25" s="14"/>
    </row>
    <row r="26" spans="1:6" x14ac:dyDescent="0.2">
      <c r="A26" s="14" t="s">
        <v>52</v>
      </c>
      <c r="B26" s="31">
        <v>374000</v>
      </c>
      <c r="C26" s="31">
        <v>374000</v>
      </c>
      <c r="D26" s="31">
        <v>104621.96</v>
      </c>
      <c r="E26" s="31">
        <f t="shared" si="0"/>
        <v>27.973786096256685</v>
      </c>
      <c r="F26" s="14"/>
    </row>
    <row r="27" spans="1:6" x14ac:dyDescent="0.2">
      <c r="A27" s="14" t="s">
        <v>53</v>
      </c>
      <c r="B27" s="31">
        <f>SUM(B28:B29)</f>
        <v>297000000</v>
      </c>
      <c r="C27" s="31">
        <f>SUM(C28:C29)</f>
        <v>297000000</v>
      </c>
      <c r="D27" s="31">
        <f>SUM(D28:D29)</f>
        <v>97331252.11999999</v>
      </c>
      <c r="E27" s="31">
        <f t="shared" si="0"/>
        <v>32.77146536026936</v>
      </c>
      <c r="F27" s="14"/>
    </row>
    <row r="28" spans="1:6" x14ac:dyDescent="0.2">
      <c r="A28" s="14" t="s">
        <v>54</v>
      </c>
      <c r="B28" s="31">
        <v>285200000</v>
      </c>
      <c r="C28" s="31">
        <v>285200000</v>
      </c>
      <c r="D28" s="31">
        <v>91969787.769999996</v>
      </c>
      <c r="E28" s="31">
        <f t="shared" si="0"/>
        <v>32.247471167601681</v>
      </c>
      <c r="F28" s="14"/>
    </row>
    <row r="29" spans="1:6" x14ac:dyDescent="0.2">
      <c r="A29" s="14" t="s">
        <v>55</v>
      </c>
      <c r="B29" s="31">
        <v>11800000</v>
      </c>
      <c r="C29" s="31">
        <v>11800000</v>
      </c>
      <c r="D29" s="31">
        <v>5361464.3499999996</v>
      </c>
      <c r="E29" s="31">
        <f t="shared" si="0"/>
        <v>45.436138559322032</v>
      </c>
      <c r="F29" s="14"/>
    </row>
    <row r="30" spans="1:6" x14ac:dyDescent="0.2">
      <c r="A30" s="14" t="s">
        <v>72</v>
      </c>
      <c r="B30" s="31">
        <v>124520000</v>
      </c>
      <c r="C30" s="31">
        <v>124520000</v>
      </c>
      <c r="D30" s="31">
        <v>39383979.719999999</v>
      </c>
      <c r="E30" s="31">
        <f t="shared" si="0"/>
        <v>31.628637744940569</v>
      </c>
      <c r="F30" s="14"/>
    </row>
    <row r="31" spans="1:6" x14ac:dyDescent="0.2">
      <c r="A31" s="32" t="s">
        <v>36</v>
      </c>
      <c r="B31" s="9">
        <f>SUM(B32:B37)</f>
        <v>767500000</v>
      </c>
      <c r="C31" s="9">
        <f>SUM(C32:C37)</f>
        <v>767500000</v>
      </c>
      <c r="D31" s="9">
        <f>SUM(D32:D37)</f>
        <v>313946135.85000002</v>
      </c>
      <c r="E31" s="9">
        <f t="shared" si="0"/>
        <v>40.905033986970686</v>
      </c>
    </row>
    <row r="32" spans="1:6" x14ac:dyDescent="0.2">
      <c r="A32" s="32" t="s">
        <v>37</v>
      </c>
      <c r="B32" s="9">
        <v>152000000</v>
      </c>
      <c r="C32" s="9">
        <v>152000000</v>
      </c>
      <c r="D32" s="9">
        <v>51242442.25</v>
      </c>
      <c r="E32" s="9">
        <f t="shared" si="0"/>
        <v>33.712133059210522</v>
      </c>
    </row>
    <row r="33" spans="1:10" x14ac:dyDescent="0.2">
      <c r="A33" s="32" t="s">
        <v>38</v>
      </c>
      <c r="B33" s="9">
        <v>2000000</v>
      </c>
      <c r="C33" s="9">
        <v>2000000</v>
      </c>
      <c r="D33" s="9">
        <v>69743.14</v>
      </c>
      <c r="E33" s="9">
        <f t="shared" si="0"/>
        <v>3.4871569999999998</v>
      </c>
    </row>
    <row r="34" spans="1:10" x14ac:dyDescent="0.2">
      <c r="A34" s="32" t="s">
        <v>39</v>
      </c>
      <c r="B34" s="9">
        <v>153000000</v>
      </c>
      <c r="C34" s="9">
        <v>153000000</v>
      </c>
      <c r="D34" s="9">
        <v>111543755.29000001</v>
      </c>
      <c r="E34" s="9">
        <f t="shared" si="0"/>
        <v>72.904415222222227</v>
      </c>
    </row>
    <row r="35" spans="1:10" x14ac:dyDescent="0.2">
      <c r="A35" s="32" t="s">
        <v>40</v>
      </c>
      <c r="B35" s="9">
        <v>457000000</v>
      </c>
      <c r="C35" s="9">
        <v>457000000</v>
      </c>
      <c r="D35" s="9">
        <v>149985685.68000001</v>
      </c>
      <c r="E35" s="9">
        <f t="shared" si="0"/>
        <v>32.819624875273526</v>
      </c>
    </row>
    <row r="36" spans="1:10" x14ac:dyDescent="0.2">
      <c r="A36" s="32" t="s">
        <v>30</v>
      </c>
      <c r="B36" s="9">
        <v>3500000</v>
      </c>
      <c r="C36" s="9">
        <v>3500000</v>
      </c>
      <c r="D36" s="9">
        <v>1104509.49</v>
      </c>
      <c r="E36" s="9">
        <f t="shared" si="0"/>
        <v>31.557414000000001</v>
      </c>
    </row>
    <row r="37" spans="1:10" x14ac:dyDescent="0.2">
      <c r="A37" s="32" t="s">
        <v>31</v>
      </c>
      <c r="B37" s="9">
        <f>SUM(B38:B39)</f>
        <v>0</v>
      </c>
      <c r="C37" s="9">
        <f>SUM(C38:C39)</f>
        <v>0</v>
      </c>
      <c r="D37" s="9">
        <f>SUM(D38:D39)</f>
        <v>0</v>
      </c>
      <c r="E37" s="9">
        <f t="shared" si="0"/>
        <v>0</v>
      </c>
    </row>
    <row r="38" spans="1:10" x14ac:dyDescent="0.2">
      <c r="A38" s="32" t="s">
        <v>165</v>
      </c>
      <c r="B38" s="9"/>
      <c r="C38" s="9"/>
      <c r="D38" s="9"/>
      <c r="E38" s="9">
        <f t="shared" si="0"/>
        <v>0</v>
      </c>
    </row>
    <row r="39" spans="1:10" x14ac:dyDescent="0.2">
      <c r="A39" s="33" t="s">
        <v>32</v>
      </c>
      <c r="B39" s="16"/>
      <c r="C39" s="16"/>
      <c r="D39" s="16"/>
      <c r="E39" s="16">
        <f t="shared" si="0"/>
        <v>0</v>
      </c>
    </row>
    <row r="40" spans="1:10" ht="21.75" x14ac:dyDescent="0.2">
      <c r="A40" s="34" t="s">
        <v>60</v>
      </c>
      <c r="B40" s="10">
        <f>B20+B31</f>
        <v>1513994000</v>
      </c>
      <c r="C40" s="10">
        <f>C20+C31</f>
        <v>1513994000</v>
      </c>
      <c r="D40" s="10">
        <f>D20+D31</f>
        <v>579749587.26999998</v>
      </c>
      <c r="E40" s="16">
        <f t="shared" si="0"/>
        <v>38.292726871440699</v>
      </c>
    </row>
    <row r="41" spans="1:10" x14ac:dyDescent="0.2">
      <c r="A41" s="1"/>
      <c r="B41" s="26"/>
      <c r="C41" s="1"/>
      <c r="D41" s="1"/>
      <c r="E41" s="1"/>
      <c r="F41" s="1"/>
      <c r="G41" s="1"/>
    </row>
    <row r="42" spans="1:10" ht="31.5" customHeight="1" x14ac:dyDescent="0.2">
      <c r="A42" s="96" t="s">
        <v>61</v>
      </c>
      <c r="B42" s="91" t="s">
        <v>10</v>
      </c>
      <c r="C42" s="91" t="s">
        <v>10</v>
      </c>
      <c r="D42" s="146" t="s">
        <v>11</v>
      </c>
      <c r="E42" s="153"/>
      <c r="F42" s="146" t="s">
        <v>12</v>
      </c>
      <c r="G42" s="153"/>
      <c r="H42" s="146" t="s">
        <v>56</v>
      </c>
      <c r="I42" s="153"/>
      <c r="J42" s="151" t="s">
        <v>46</v>
      </c>
    </row>
    <row r="43" spans="1:10" x14ac:dyDescent="0.2">
      <c r="A43" s="97" t="s">
        <v>20</v>
      </c>
      <c r="B43" s="92" t="s">
        <v>4</v>
      </c>
      <c r="C43" s="92" t="s">
        <v>5</v>
      </c>
      <c r="D43" s="91" t="str">
        <f>CONCATENATE("Até o  ", B12)</f>
        <v>Até o  Bimestre</v>
      </c>
      <c r="E43" s="98" t="s">
        <v>6</v>
      </c>
      <c r="F43" s="91" t="str">
        <f>CONCATENATE("Até o  ", B12)</f>
        <v>Até o  Bimestre</v>
      </c>
      <c r="G43" s="98" t="s">
        <v>6</v>
      </c>
      <c r="H43" s="91" t="str">
        <f>CONCATENATE("Até o  ", B12)</f>
        <v>Até o  Bimestre</v>
      </c>
      <c r="I43" s="98" t="s">
        <v>6</v>
      </c>
      <c r="J43" s="152"/>
    </row>
    <row r="44" spans="1:10" x14ac:dyDescent="0.2">
      <c r="A44" s="97"/>
      <c r="B44" s="99"/>
      <c r="C44" s="92" t="s">
        <v>9</v>
      </c>
      <c r="D44" s="92" t="s">
        <v>13</v>
      </c>
      <c r="E44" s="100" t="s">
        <v>18</v>
      </c>
      <c r="F44" s="92" t="s">
        <v>14</v>
      </c>
      <c r="G44" s="100" t="s">
        <v>57</v>
      </c>
      <c r="H44" s="92" t="s">
        <v>19</v>
      </c>
      <c r="I44" s="100" t="s">
        <v>58</v>
      </c>
      <c r="J44" s="101" t="s">
        <v>15</v>
      </c>
    </row>
    <row r="45" spans="1:10" x14ac:dyDescent="0.2">
      <c r="A45" s="35" t="s">
        <v>62</v>
      </c>
      <c r="B45" s="36">
        <f>SUM(B46:B47)</f>
        <v>86633000</v>
      </c>
      <c r="C45" s="36">
        <f>SUM(C46:C47)</f>
        <v>97768460.609999999</v>
      </c>
      <c r="D45" s="36">
        <f>SUM(D46:D47)</f>
        <v>33598623.07</v>
      </c>
      <c r="E45" s="36">
        <f t="shared" ref="E45:E66" si="1">IF(C45&gt;0,D45/C45*100,0)</f>
        <v>34.365502801589017</v>
      </c>
      <c r="F45" s="36">
        <f>SUM(F46:F47)</f>
        <v>24212420.210000001</v>
      </c>
      <c r="G45" s="7">
        <f t="shared" ref="G45:G66" si="2">IF(C45&gt;0,F45/C45*100,0)</f>
        <v>24.765062330871448</v>
      </c>
      <c r="H45" s="7">
        <f>SUM(H46:H47)</f>
        <v>17892196.640000001</v>
      </c>
      <c r="I45" s="7">
        <f t="shared" ref="I45:I66" si="3">IF(C45&gt;0,H45/C45*100,0)</f>
        <v>18.300581320772011</v>
      </c>
      <c r="J45" s="69">
        <f>SUM(J46:J47)</f>
        <v>0</v>
      </c>
    </row>
    <row r="46" spans="1:10" x14ac:dyDescent="0.2">
      <c r="A46" s="37" t="s">
        <v>63</v>
      </c>
      <c r="B46" s="38">
        <v>84741000</v>
      </c>
      <c r="C46" s="38">
        <v>89781000</v>
      </c>
      <c r="D46" s="38">
        <v>32726969.32</v>
      </c>
      <c r="E46" s="38">
        <f t="shared" si="1"/>
        <v>36.451999108942871</v>
      </c>
      <c r="F46" s="38">
        <v>24201025.210000001</v>
      </c>
      <c r="G46" s="9">
        <f t="shared" si="2"/>
        <v>26.955620019826021</v>
      </c>
      <c r="H46" s="9">
        <v>17880801.640000001</v>
      </c>
      <c r="I46" s="9">
        <f t="shared" si="3"/>
        <v>19.916019692362529</v>
      </c>
      <c r="J46" s="70"/>
    </row>
    <row r="47" spans="1:10" x14ac:dyDescent="0.2">
      <c r="A47" s="37" t="s">
        <v>64</v>
      </c>
      <c r="B47" s="38">
        <v>1892000</v>
      </c>
      <c r="C47" s="38">
        <v>7987460.6100000003</v>
      </c>
      <c r="D47" s="38">
        <v>871653.75</v>
      </c>
      <c r="E47" s="38">
        <f t="shared" si="1"/>
        <v>10.912776820567007</v>
      </c>
      <c r="F47" s="38">
        <v>11395</v>
      </c>
      <c r="G47" s="9">
        <f t="shared" si="2"/>
        <v>0.14266111041266216</v>
      </c>
      <c r="H47" s="9">
        <v>11395</v>
      </c>
      <c r="I47" s="9">
        <f t="shared" si="3"/>
        <v>0.14266111041266216</v>
      </c>
      <c r="J47" s="70"/>
    </row>
    <row r="48" spans="1:10" x14ac:dyDescent="0.2">
      <c r="A48" s="39" t="s">
        <v>65</v>
      </c>
      <c r="B48" s="40">
        <f>SUM(B49:B50)</f>
        <v>248474000</v>
      </c>
      <c r="C48" s="40">
        <f>SUM(C49:C50)</f>
        <v>288274000</v>
      </c>
      <c r="D48" s="40">
        <f>SUM(D49:D50)</f>
        <v>146726047.31</v>
      </c>
      <c r="E48" s="40">
        <f t="shared" si="1"/>
        <v>50.898120298743557</v>
      </c>
      <c r="F48" s="40">
        <f>SUM(F49:F50)</f>
        <v>87560887.590000004</v>
      </c>
      <c r="G48" s="9">
        <f t="shared" si="2"/>
        <v>30.374188303489042</v>
      </c>
      <c r="H48" s="9">
        <f>SUM(H49:H50)</f>
        <v>64893142.079999998</v>
      </c>
      <c r="I48" s="9">
        <f t="shared" si="3"/>
        <v>22.510924356688427</v>
      </c>
      <c r="J48" s="70">
        <f>SUM(J49:J50)</f>
        <v>0</v>
      </c>
    </row>
    <row r="49" spans="1:10" x14ac:dyDescent="0.2">
      <c r="A49" s="37" t="s">
        <v>63</v>
      </c>
      <c r="B49" s="38">
        <v>237821000</v>
      </c>
      <c r="C49" s="38">
        <v>267821000</v>
      </c>
      <c r="D49" s="38">
        <v>146471085.66</v>
      </c>
      <c r="E49" s="38">
        <f t="shared" si="1"/>
        <v>54.689918139354262</v>
      </c>
      <c r="F49" s="38">
        <v>87511309.590000004</v>
      </c>
      <c r="G49" s="9">
        <f t="shared" si="2"/>
        <v>32.67529790046337</v>
      </c>
      <c r="H49" s="9">
        <v>64843564.079999998</v>
      </c>
      <c r="I49" s="9">
        <f t="shared" si="3"/>
        <v>24.211530865764818</v>
      </c>
      <c r="J49" s="70"/>
    </row>
    <row r="50" spans="1:10" x14ac:dyDescent="0.2">
      <c r="A50" s="37" t="s">
        <v>66</v>
      </c>
      <c r="B50" s="38">
        <v>10653000</v>
      </c>
      <c r="C50" s="38">
        <v>20453000</v>
      </c>
      <c r="D50" s="38">
        <v>254961.65</v>
      </c>
      <c r="E50" s="38">
        <f t="shared" si="1"/>
        <v>1.2465733633207843</v>
      </c>
      <c r="F50" s="38">
        <v>49578</v>
      </c>
      <c r="G50" s="9">
        <f t="shared" si="2"/>
        <v>0.24239964797340247</v>
      </c>
      <c r="H50" s="9">
        <v>49578</v>
      </c>
      <c r="I50" s="9">
        <f t="shared" si="3"/>
        <v>0.24239964797340247</v>
      </c>
      <c r="J50" s="70"/>
    </row>
    <row r="51" spans="1:10" x14ac:dyDescent="0.2">
      <c r="A51" s="39" t="s">
        <v>67</v>
      </c>
      <c r="B51" s="40">
        <f>SUM(B52:B53)</f>
        <v>31452000</v>
      </c>
      <c r="C51" s="40">
        <f>SUM(C52:C53)</f>
        <v>31452000</v>
      </c>
      <c r="D51" s="40">
        <f>SUM(D52:D53)</f>
        <v>6647491.1900000004</v>
      </c>
      <c r="E51" s="40">
        <f t="shared" si="1"/>
        <v>21.135352886938829</v>
      </c>
      <c r="F51" s="40">
        <f>SUM(F52:F53)</f>
        <v>4785985.37</v>
      </c>
      <c r="G51" s="9">
        <f t="shared" si="2"/>
        <v>15.21679184153631</v>
      </c>
      <c r="H51" s="9">
        <f>SUM(H52:H53)</f>
        <v>4263584.4700000007</v>
      </c>
      <c r="I51" s="9">
        <f t="shared" si="3"/>
        <v>13.555845319852475</v>
      </c>
      <c r="J51" s="70">
        <f>SUM(J52:J53)</f>
        <v>0</v>
      </c>
    </row>
    <row r="52" spans="1:10" x14ac:dyDescent="0.2">
      <c r="A52" s="37" t="s">
        <v>63</v>
      </c>
      <c r="B52" s="38">
        <v>31399000</v>
      </c>
      <c r="C52" s="38">
        <v>31399000</v>
      </c>
      <c r="D52" s="38">
        <v>6627996.79</v>
      </c>
      <c r="E52" s="38">
        <f t="shared" si="1"/>
        <v>21.10894229115577</v>
      </c>
      <c r="F52" s="38">
        <v>4773270.97</v>
      </c>
      <c r="G52" s="9">
        <f t="shared" si="2"/>
        <v>15.201984044077834</v>
      </c>
      <c r="H52" s="9">
        <v>4250870.07</v>
      </c>
      <c r="I52" s="9">
        <f t="shared" si="3"/>
        <v>13.538233924647283</v>
      </c>
      <c r="J52" s="70"/>
    </row>
    <row r="53" spans="1:10" x14ac:dyDescent="0.2">
      <c r="A53" s="37" t="s">
        <v>66</v>
      </c>
      <c r="B53" s="38">
        <v>53000</v>
      </c>
      <c r="C53" s="38">
        <v>53000</v>
      </c>
      <c r="D53" s="38">
        <v>19494.400000000001</v>
      </c>
      <c r="E53" s="38">
        <f t="shared" si="1"/>
        <v>36.781886792452831</v>
      </c>
      <c r="F53" s="38">
        <v>12714.4</v>
      </c>
      <c r="G53" s="9">
        <f t="shared" si="2"/>
        <v>23.989433962264151</v>
      </c>
      <c r="H53" s="9">
        <v>12714.4</v>
      </c>
      <c r="I53" s="9">
        <f t="shared" si="3"/>
        <v>23.989433962264151</v>
      </c>
      <c r="J53" s="70"/>
    </row>
    <row r="54" spans="1:10" x14ac:dyDescent="0.2">
      <c r="A54" s="39" t="s">
        <v>68</v>
      </c>
      <c r="B54" s="40">
        <f>SUM(B55:B56)</f>
        <v>2652000</v>
      </c>
      <c r="C54" s="40">
        <f>SUM(C55:C56)</f>
        <v>2652000</v>
      </c>
      <c r="D54" s="40">
        <f>SUM(D55:D56)</f>
        <v>828911.6</v>
      </c>
      <c r="E54" s="40">
        <f t="shared" si="1"/>
        <v>31.256093514328811</v>
      </c>
      <c r="F54" s="40">
        <f>SUM(F55:F56)</f>
        <v>828911.6</v>
      </c>
      <c r="G54" s="9">
        <f t="shared" si="2"/>
        <v>31.256093514328811</v>
      </c>
      <c r="H54" s="9">
        <f>SUM(H55:H56)</f>
        <v>588301.53</v>
      </c>
      <c r="I54" s="9">
        <f t="shared" si="3"/>
        <v>22.183315610859729</v>
      </c>
      <c r="J54" s="70">
        <f>SUM(J55:J56)</f>
        <v>0</v>
      </c>
    </row>
    <row r="55" spans="1:10" x14ac:dyDescent="0.2">
      <c r="A55" s="37" t="s">
        <v>63</v>
      </c>
      <c r="B55" s="38">
        <v>2652000</v>
      </c>
      <c r="C55" s="38">
        <v>2652000</v>
      </c>
      <c r="D55" s="38">
        <v>828911.6</v>
      </c>
      <c r="E55" s="38">
        <f t="shared" si="1"/>
        <v>31.256093514328811</v>
      </c>
      <c r="F55" s="38">
        <v>828911.6</v>
      </c>
      <c r="G55" s="9">
        <f t="shared" si="2"/>
        <v>31.256093514328811</v>
      </c>
      <c r="H55" s="9">
        <v>588301.53</v>
      </c>
      <c r="I55" s="9">
        <f t="shared" si="3"/>
        <v>22.183315610859729</v>
      </c>
      <c r="J55" s="70"/>
    </row>
    <row r="56" spans="1:10" x14ac:dyDescent="0.2">
      <c r="A56" s="37" t="s">
        <v>66</v>
      </c>
      <c r="B56" s="38"/>
      <c r="C56" s="38"/>
      <c r="D56" s="38"/>
      <c r="E56" s="38">
        <f t="shared" si="1"/>
        <v>0</v>
      </c>
      <c r="F56" s="38"/>
      <c r="G56" s="9">
        <f t="shared" si="2"/>
        <v>0</v>
      </c>
      <c r="H56" s="9"/>
      <c r="I56" s="9">
        <f t="shared" si="3"/>
        <v>0</v>
      </c>
      <c r="J56" s="70"/>
    </row>
    <row r="57" spans="1:10" x14ac:dyDescent="0.2">
      <c r="A57" s="39" t="s">
        <v>69</v>
      </c>
      <c r="B57" s="40">
        <f>SUM(B58:B59)</f>
        <v>8151000</v>
      </c>
      <c r="C57" s="40">
        <f>SUM(C58:C59)</f>
        <v>8151000</v>
      </c>
      <c r="D57" s="40">
        <f>SUM(D58:D59)</f>
        <v>3083350.21</v>
      </c>
      <c r="E57" s="40">
        <f t="shared" si="1"/>
        <v>37.82787645687646</v>
      </c>
      <c r="F57" s="40">
        <f>SUM(F58:F59)</f>
        <v>2721122.71</v>
      </c>
      <c r="G57" s="9">
        <f t="shared" si="2"/>
        <v>33.383912526070418</v>
      </c>
      <c r="H57" s="9">
        <f>SUM(H58:H59)</f>
        <v>2003297.63</v>
      </c>
      <c r="I57" s="9">
        <f t="shared" si="3"/>
        <v>24.577323395902344</v>
      </c>
      <c r="J57" s="70">
        <f>SUM(J58:J59)</f>
        <v>0</v>
      </c>
    </row>
    <row r="58" spans="1:10" x14ac:dyDescent="0.2">
      <c r="A58" s="37" t="s">
        <v>63</v>
      </c>
      <c r="B58" s="38">
        <v>8038000</v>
      </c>
      <c r="C58" s="38">
        <v>8038000</v>
      </c>
      <c r="D58" s="38">
        <v>3082650.21</v>
      </c>
      <c r="E58" s="38">
        <f t="shared" si="1"/>
        <v>38.350960562328936</v>
      </c>
      <c r="F58" s="38">
        <v>2721122.71</v>
      </c>
      <c r="G58" s="9">
        <f t="shared" si="2"/>
        <v>33.853231027618804</v>
      </c>
      <c r="H58" s="9">
        <v>2003297.63</v>
      </c>
      <c r="I58" s="9">
        <f t="shared" si="3"/>
        <v>24.922836899726299</v>
      </c>
      <c r="J58" s="70"/>
    </row>
    <row r="59" spans="1:10" x14ac:dyDescent="0.2">
      <c r="A59" s="37" t="s">
        <v>66</v>
      </c>
      <c r="B59" s="38">
        <v>113000</v>
      </c>
      <c r="C59" s="38">
        <v>113000</v>
      </c>
      <c r="D59" s="38">
        <v>700</v>
      </c>
      <c r="E59" s="38">
        <f t="shared" si="1"/>
        <v>0.61946902654867253</v>
      </c>
      <c r="F59" s="38">
        <v>0</v>
      </c>
      <c r="G59" s="9">
        <f t="shared" si="2"/>
        <v>0</v>
      </c>
      <c r="H59" s="9">
        <v>0</v>
      </c>
      <c r="I59" s="9">
        <f t="shared" si="3"/>
        <v>0</v>
      </c>
      <c r="J59" s="70"/>
    </row>
    <row r="60" spans="1:10" x14ac:dyDescent="0.2">
      <c r="A60" s="39" t="s">
        <v>70</v>
      </c>
      <c r="B60" s="40">
        <f>SUM(B61:B62)</f>
        <v>0</v>
      </c>
      <c r="C60" s="40">
        <f>SUM(C61:C62)</f>
        <v>0</v>
      </c>
      <c r="D60" s="40">
        <f>SUM(D61:D62)</f>
        <v>0</v>
      </c>
      <c r="E60" s="40">
        <f t="shared" si="1"/>
        <v>0</v>
      </c>
      <c r="F60" s="40">
        <f>SUM(F61:F62)</f>
        <v>0</v>
      </c>
      <c r="G60" s="9">
        <f t="shared" si="2"/>
        <v>0</v>
      </c>
      <c r="H60" s="9">
        <f>SUM(H61:H62)</f>
        <v>0</v>
      </c>
      <c r="I60" s="9">
        <f t="shared" si="3"/>
        <v>0</v>
      </c>
      <c r="J60" s="70">
        <f>SUM(J61:J62)</f>
        <v>0</v>
      </c>
    </row>
    <row r="61" spans="1:10" x14ac:dyDescent="0.2">
      <c r="A61" s="37" t="s">
        <v>63</v>
      </c>
      <c r="B61" s="38"/>
      <c r="C61" s="38"/>
      <c r="D61" s="38"/>
      <c r="E61" s="38">
        <f t="shared" si="1"/>
        <v>0</v>
      </c>
      <c r="F61" s="38"/>
      <c r="G61" s="9">
        <f t="shared" si="2"/>
        <v>0</v>
      </c>
      <c r="H61" s="9"/>
      <c r="I61" s="9">
        <f t="shared" si="3"/>
        <v>0</v>
      </c>
      <c r="J61" s="70"/>
    </row>
    <row r="62" spans="1:10" x14ac:dyDescent="0.2">
      <c r="A62" s="37" t="s">
        <v>66</v>
      </c>
      <c r="B62" s="38"/>
      <c r="C62" s="38"/>
      <c r="D62" s="38"/>
      <c r="E62" s="38">
        <f t="shared" si="1"/>
        <v>0</v>
      </c>
      <c r="F62" s="38"/>
      <c r="G62" s="9">
        <f t="shared" si="2"/>
        <v>0</v>
      </c>
      <c r="H62" s="9"/>
      <c r="I62" s="9">
        <f t="shared" si="3"/>
        <v>0</v>
      </c>
      <c r="J62" s="70"/>
    </row>
    <row r="63" spans="1:10" x14ac:dyDescent="0.2">
      <c r="A63" s="39" t="s">
        <v>71</v>
      </c>
      <c r="B63" s="40">
        <f>SUM(B64:B65)</f>
        <v>40680000</v>
      </c>
      <c r="C63" s="40">
        <f>SUM(C64:C65)</f>
        <v>40690000</v>
      </c>
      <c r="D63" s="40">
        <f>SUM(D64:D65)</f>
        <v>27241171.959999997</v>
      </c>
      <c r="E63" s="40">
        <f t="shared" si="1"/>
        <v>66.948075595969513</v>
      </c>
      <c r="F63" s="40">
        <f>SUM(F64:F65)</f>
        <v>10292047.560000001</v>
      </c>
      <c r="G63" s="9">
        <f t="shared" si="2"/>
        <v>25.29380083558614</v>
      </c>
      <c r="H63" s="9">
        <f>SUM(H64:H65)</f>
        <v>9042633.5</v>
      </c>
      <c r="I63" s="9">
        <f t="shared" si="3"/>
        <v>22.223232981076432</v>
      </c>
      <c r="J63" s="70">
        <f>SUM(J64:J65)</f>
        <v>0</v>
      </c>
    </row>
    <row r="64" spans="1:10" x14ac:dyDescent="0.2">
      <c r="A64" s="37" t="s">
        <v>63</v>
      </c>
      <c r="B64" s="38">
        <v>40325000</v>
      </c>
      <c r="C64" s="38">
        <v>40335000</v>
      </c>
      <c r="D64" s="38">
        <v>27220769.969999999</v>
      </c>
      <c r="E64" s="38">
        <f t="shared" si="1"/>
        <v>67.486723614726657</v>
      </c>
      <c r="F64" s="38">
        <v>10291557.57</v>
      </c>
      <c r="G64" s="9">
        <f t="shared" si="2"/>
        <v>25.515204090740053</v>
      </c>
      <c r="H64" s="9">
        <v>9042143.5099999998</v>
      </c>
      <c r="I64" s="9">
        <f t="shared" si="3"/>
        <v>22.417611280525598</v>
      </c>
      <c r="J64" s="70"/>
    </row>
    <row r="65" spans="1:10" x14ac:dyDescent="0.2">
      <c r="A65" s="41" t="s">
        <v>66</v>
      </c>
      <c r="B65" s="42">
        <v>355000</v>
      </c>
      <c r="C65" s="42">
        <v>355000</v>
      </c>
      <c r="D65" s="42">
        <v>20401.990000000002</v>
      </c>
      <c r="E65" s="42">
        <f t="shared" si="1"/>
        <v>5.7470394366197182</v>
      </c>
      <c r="F65" s="42">
        <v>489.99</v>
      </c>
      <c r="G65" s="16">
        <f t="shared" si="2"/>
        <v>0.13802535211267605</v>
      </c>
      <c r="H65" s="16">
        <v>489.99</v>
      </c>
      <c r="I65" s="16">
        <f t="shared" si="3"/>
        <v>0.13802535211267605</v>
      </c>
      <c r="J65" s="71"/>
    </row>
    <row r="66" spans="1:10" x14ac:dyDescent="0.2">
      <c r="A66" s="102" t="s">
        <v>160</v>
      </c>
      <c r="B66" s="85">
        <f>B45+B48+B51+B54+B57+B60+B63</f>
        <v>418042000</v>
      </c>
      <c r="C66" s="85">
        <f>C45+C48+C51+C54+C57+C60+C63</f>
        <v>468987460.61000001</v>
      </c>
      <c r="D66" s="85">
        <f>D45+D48+D51+D54+D57+D60+D63</f>
        <v>218125595.34</v>
      </c>
      <c r="E66" s="85">
        <f t="shared" si="1"/>
        <v>46.509899231909017</v>
      </c>
      <c r="F66" s="85">
        <f>F45+F48+F51+F54+F57+F60+F63</f>
        <v>130401375.04000001</v>
      </c>
      <c r="G66" s="85">
        <f t="shared" si="2"/>
        <v>27.804874541931309</v>
      </c>
      <c r="H66" s="85">
        <f>H45+H48+H51+H54+H57+H60+H63</f>
        <v>98683155.849999994</v>
      </c>
      <c r="I66" s="85">
        <f t="shared" si="3"/>
        <v>21.041747197599982</v>
      </c>
      <c r="J66" s="85">
        <f>J45+J48+J51+J54+J57+J60+J63</f>
        <v>0</v>
      </c>
    </row>
    <row r="67" spans="1:10" x14ac:dyDescent="0.2">
      <c r="A67" s="1"/>
      <c r="B67" s="26"/>
      <c r="C67" s="1"/>
      <c r="D67" s="1"/>
      <c r="E67" s="1"/>
      <c r="F67" s="1"/>
      <c r="G67" s="1"/>
    </row>
    <row r="68" spans="1:10" x14ac:dyDescent="0.2">
      <c r="A68" s="136" t="s">
        <v>73</v>
      </c>
      <c r="B68" s="136" t="s">
        <v>11</v>
      </c>
      <c r="C68" s="136" t="s">
        <v>12</v>
      </c>
      <c r="D68" s="136" t="s">
        <v>56</v>
      </c>
    </row>
    <row r="69" spans="1:10" x14ac:dyDescent="0.2">
      <c r="A69" s="137"/>
      <c r="B69" s="137"/>
      <c r="C69" s="137"/>
      <c r="D69" s="137"/>
    </row>
    <row r="70" spans="1:10" ht="13.5" thickBot="1" x14ac:dyDescent="0.25">
      <c r="A70" s="138"/>
      <c r="B70" s="92" t="s">
        <v>13</v>
      </c>
      <c r="C70" s="92" t="s">
        <v>14</v>
      </c>
      <c r="D70" s="92" t="s">
        <v>19</v>
      </c>
    </row>
    <row r="71" spans="1:10" x14ac:dyDescent="0.2">
      <c r="A71" s="43" t="s">
        <v>74</v>
      </c>
      <c r="B71" s="72">
        <f>D66</f>
        <v>218125595.34</v>
      </c>
      <c r="C71" s="73">
        <f>F66</f>
        <v>130401375.04000001</v>
      </c>
      <c r="D71" s="72">
        <f>H66</f>
        <v>98683155.849999994</v>
      </c>
    </row>
    <row r="72" spans="1:10" ht="25.5" x14ac:dyDescent="0.2">
      <c r="A72" s="44" t="s">
        <v>75</v>
      </c>
      <c r="B72" s="74">
        <f>IF(E72-(D66-F66)+J66&gt;0,E72-(D66-F66)+J66,0)</f>
        <v>0</v>
      </c>
      <c r="C72" s="75">
        <f>B72-J66</f>
        <v>0</v>
      </c>
      <c r="D72" s="74"/>
      <c r="E72" s="68">
        <v>86005379.980000004</v>
      </c>
    </row>
    <row r="73" spans="1:10" ht="25.5" x14ac:dyDescent="0.2">
      <c r="A73" s="44" t="s">
        <v>76</v>
      </c>
      <c r="B73" s="74"/>
      <c r="C73" s="75"/>
      <c r="D73" s="74"/>
    </row>
    <row r="74" spans="1:10" ht="25.5" x14ac:dyDescent="0.2">
      <c r="A74" s="45" t="s">
        <v>77</v>
      </c>
      <c r="B74" s="9"/>
      <c r="C74" s="6"/>
      <c r="D74" s="9"/>
    </row>
    <row r="75" spans="1:10" x14ac:dyDescent="0.2">
      <c r="A75" s="102" t="s">
        <v>78</v>
      </c>
      <c r="B75" s="103">
        <f>B71-B72-B73-B74</f>
        <v>218125595.34</v>
      </c>
      <c r="C75" s="103">
        <f>C71-C72-C73-C74</f>
        <v>130401375.04000001</v>
      </c>
      <c r="D75" s="103">
        <f>D71-D72-D73-D74</f>
        <v>98683155.849999994</v>
      </c>
    </row>
    <row r="76" spans="1:10" x14ac:dyDescent="0.2">
      <c r="A76" s="46" t="s">
        <v>79</v>
      </c>
      <c r="B76" s="47">
        <f>ROUND(D40*15/100,2)</f>
        <v>86962438.090000004</v>
      </c>
      <c r="C76" s="47">
        <f>ROUND(D40*15/100,2)</f>
        <v>86962438.090000004</v>
      </c>
      <c r="D76" s="47">
        <f>ROUND(D40*15/100,2)</f>
        <v>86962438.090000004</v>
      </c>
      <c r="E76" s="1"/>
    </row>
    <row r="77" spans="1:10" x14ac:dyDescent="0.2">
      <c r="A77" s="48" t="s">
        <v>80</v>
      </c>
      <c r="B77" s="49">
        <f>ROUND(D41*15/100,2)</f>
        <v>0</v>
      </c>
      <c r="C77" s="49">
        <f>ROUND(D41*15/100,2)</f>
        <v>0</v>
      </c>
      <c r="D77" s="49">
        <f>ROUND(D41*15/100,2)</f>
        <v>0</v>
      </c>
      <c r="E77" s="1"/>
    </row>
    <row r="78" spans="1:10" x14ac:dyDescent="0.2">
      <c r="A78" s="48" t="s">
        <v>81</v>
      </c>
      <c r="B78" s="49">
        <f>B75-B76</f>
        <v>131163157.25</v>
      </c>
      <c r="C78" s="49">
        <f>C75-C76</f>
        <v>43438936.950000003</v>
      </c>
      <c r="D78" s="49">
        <f>D75-D76</f>
        <v>11720717.75999999</v>
      </c>
      <c r="E78" s="1"/>
    </row>
    <row r="79" spans="1:10" x14ac:dyDescent="0.2">
      <c r="A79" s="50" t="s">
        <v>82</v>
      </c>
      <c r="B79" s="51">
        <f>IF(B78&lt;0,B78*-1*100,0)</f>
        <v>0</v>
      </c>
      <c r="C79" s="76"/>
      <c r="D79" s="23"/>
      <c r="E79" s="1"/>
    </row>
    <row r="80" spans="1:10" ht="42.75" x14ac:dyDescent="0.2">
      <c r="A80" s="104" t="s">
        <v>83</v>
      </c>
      <c r="B80" s="85">
        <f>IF(D40&gt;0,B75/D40*100,0)</f>
        <v>37.624105325738668</v>
      </c>
      <c r="C80" s="85">
        <f>IF(D40&gt;0,C75/D40*100,0)</f>
        <v>22.492706834695806</v>
      </c>
      <c r="D80" s="85">
        <f>IF(D40&gt;0,D75/D40*100,0)</f>
        <v>17.021686261941475</v>
      </c>
      <c r="E80" s="1"/>
    </row>
    <row r="81" spans="1:11" x14ac:dyDescent="0.2">
      <c r="A81" s="1"/>
      <c r="B81" s="26"/>
      <c r="C81" s="1"/>
      <c r="D81" s="1"/>
      <c r="E81" s="1"/>
      <c r="F81" s="1"/>
      <c r="G81" s="1"/>
    </row>
    <row r="82" spans="1:11" ht="31.5" customHeight="1" x14ac:dyDescent="0.2">
      <c r="A82" s="148" t="s">
        <v>84</v>
      </c>
      <c r="B82" s="136" t="s">
        <v>93</v>
      </c>
      <c r="C82" s="133" t="s">
        <v>89</v>
      </c>
      <c r="D82" s="134"/>
      <c r="E82" s="135"/>
      <c r="F82" s="136" t="s">
        <v>94</v>
      </c>
    </row>
    <row r="83" spans="1:11" x14ac:dyDescent="0.2">
      <c r="A83" s="149"/>
      <c r="B83" s="137"/>
      <c r="C83" s="105" t="s">
        <v>92</v>
      </c>
      <c r="D83" s="106" t="s">
        <v>91</v>
      </c>
      <c r="E83" s="107" t="s">
        <v>90</v>
      </c>
      <c r="F83" s="137"/>
    </row>
    <row r="84" spans="1:11" ht="18" customHeight="1" x14ac:dyDescent="0.2">
      <c r="A84" s="150"/>
      <c r="B84" s="108" t="s">
        <v>16</v>
      </c>
      <c r="C84" s="108" t="s">
        <v>23</v>
      </c>
      <c r="D84" s="109" t="s">
        <v>21</v>
      </c>
      <c r="E84" s="110" t="s">
        <v>22</v>
      </c>
      <c r="F84" s="111" t="s">
        <v>95</v>
      </c>
    </row>
    <row r="85" spans="1:11" x14ac:dyDescent="0.2">
      <c r="A85" s="52" t="s">
        <v>85</v>
      </c>
      <c r="B85" s="76"/>
      <c r="C85" s="76"/>
      <c r="D85" s="76"/>
      <c r="E85" s="76"/>
      <c r="F85" s="69">
        <f>B79</f>
        <v>0</v>
      </c>
    </row>
    <row r="86" spans="1:11" x14ac:dyDescent="0.2">
      <c r="A86" s="53" t="s">
        <v>86</v>
      </c>
      <c r="B86" s="75"/>
      <c r="C86" s="75"/>
      <c r="D86" s="70"/>
      <c r="E86" s="70"/>
      <c r="F86" s="70"/>
    </row>
    <row r="87" spans="1:11" x14ac:dyDescent="0.2">
      <c r="A87" s="53" t="s">
        <v>87</v>
      </c>
      <c r="B87" s="75"/>
      <c r="C87" s="75"/>
      <c r="D87" s="70"/>
      <c r="E87" s="70"/>
      <c r="F87" s="70"/>
    </row>
    <row r="88" spans="1:11" x14ac:dyDescent="0.2">
      <c r="A88" s="102" t="s">
        <v>88</v>
      </c>
      <c r="B88" s="112">
        <f>B86+B87</f>
        <v>0</v>
      </c>
      <c r="C88" s="112">
        <f>C86+C87</f>
        <v>0</v>
      </c>
      <c r="D88" s="112">
        <f>D86+D87</f>
        <v>0</v>
      </c>
      <c r="E88" s="112">
        <f>E86+E87</f>
        <v>0</v>
      </c>
      <c r="F88" s="112">
        <f>F86+F87</f>
        <v>0</v>
      </c>
    </row>
    <row r="89" spans="1:11" x14ac:dyDescent="0.2">
      <c r="A89" s="1"/>
      <c r="B89" s="26"/>
      <c r="C89" s="1"/>
      <c r="D89" s="1"/>
      <c r="E89" s="1"/>
      <c r="F89" s="1"/>
      <c r="G89" s="1"/>
    </row>
    <row r="90" spans="1:11" ht="21" customHeight="1" x14ac:dyDescent="0.2">
      <c r="A90" s="131" t="s">
        <v>96</v>
      </c>
      <c r="B90" s="132"/>
      <c r="C90" s="132"/>
      <c r="D90" s="132"/>
      <c r="E90" s="132"/>
      <c r="F90" s="132"/>
      <c r="G90" s="132"/>
      <c r="H90" s="132"/>
      <c r="I90" s="132"/>
      <c r="J90" s="132"/>
      <c r="K90" s="132"/>
    </row>
    <row r="91" spans="1:11" ht="71.25" customHeight="1" x14ac:dyDescent="0.2">
      <c r="A91" s="142" t="s">
        <v>97</v>
      </c>
      <c r="B91" s="106" t="s">
        <v>100</v>
      </c>
      <c r="C91" s="106" t="s">
        <v>102</v>
      </c>
      <c r="D91" s="106" t="s">
        <v>104</v>
      </c>
      <c r="E91" s="106" t="s">
        <v>106</v>
      </c>
      <c r="F91" s="106" t="s">
        <v>107</v>
      </c>
      <c r="G91" s="106" t="s">
        <v>109</v>
      </c>
      <c r="H91" s="106" t="s">
        <v>111</v>
      </c>
      <c r="I91" s="106" t="s">
        <v>113</v>
      </c>
      <c r="J91" s="106" t="s">
        <v>116</v>
      </c>
      <c r="K91" s="106" t="s">
        <v>117</v>
      </c>
    </row>
    <row r="92" spans="1:11" ht="27" customHeight="1" x14ac:dyDescent="0.2">
      <c r="A92" s="131"/>
      <c r="B92" s="108" t="s">
        <v>26</v>
      </c>
      <c r="C92" s="108" t="s">
        <v>101</v>
      </c>
      <c r="D92" s="108" t="s">
        <v>103</v>
      </c>
      <c r="E92" s="108" t="s">
        <v>105</v>
      </c>
      <c r="F92" s="108" t="s">
        <v>108</v>
      </c>
      <c r="G92" s="108" t="s">
        <v>110</v>
      </c>
      <c r="H92" s="108" t="s">
        <v>112</v>
      </c>
      <c r="I92" s="108" t="s">
        <v>114</v>
      </c>
      <c r="J92" s="108" t="s">
        <v>115</v>
      </c>
      <c r="K92" s="109" t="s">
        <v>118</v>
      </c>
    </row>
    <row r="93" spans="1:11" x14ac:dyDescent="0.2">
      <c r="A93" s="54" t="s">
        <v>25</v>
      </c>
      <c r="B93" s="55">
        <f>B76</f>
        <v>86962438.090000004</v>
      </c>
      <c r="C93" s="72">
        <f>B75</f>
        <v>218125595.34</v>
      </c>
      <c r="D93" s="72">
        <f>IF(B79&gt;0,B79,0)</f>
        <v>0</v>
      </c>
      <c r="E93" s="72">
        <f>D66-H66</f>
        <v>119442439.49000001</v>
      </c>
      <c r="F93" s="72">
        <f>B72</f>
        <v>0</v>
      </c>
      <c r="G93" s="69">
        <f t="shared" ref="G93:G98" si="4">E93-D93-F93</f>
        <v>119442439.49000001</v>
      </c>
      <c r="H93" s="76"/>
      <c r="I93" s="47">
        <f>E93</f>
        <v>119442439.49000001</v>
      </c>
      <c r="J93" s="23"/>
      <c r="K93" s="56">
        <f t="shared" ref="K93" si="5">D93-J93</f>
        <v>0</v>
      </c>
    </row>
    <row r="94" spans="1:11" x14ac:dyDescent="0.2">
      <c r="A94" s="57" t="s">
        <v>44</v>
      </c>
      <c r="B94" s="58"/>
      <c r="C94" s="74"/>
      <c r="D94" s="74"/>
      <c r="E94" s="74">
        <v>56046226.5</v>
      </c>
      <c r="F94" s="74"/>
      <c r="G94" s="70">
        <f t="shared" si="4"/>
        <v>56046226.5</v>
      </c>
      <c r="H94" s="49">
        <v>50568288.030000001</v>
      </c>
      <c r="I94" s="49">
        <f>SUM(E94-H94-J94)</f>
        <v>4518461.6199999992</v>
      </c>
      <c r="J94" s="49">
        <v>959476.85</v>
      </c>
      <c r="K94" s="59">
        <v>0</v>
      </c>
    </row>
    <row r="95" spans="1:11" x14ac:dyDescent="0.2">
      <c r="A95" s="57" t="s">
        <v>45</v>
      </c>
      <c r="B95" s="58"/>
      <c r="C95" s="74"/>
      <c r="D95" s="74"/>
      <c r="E95" s="74">
        <v>18413324.09</v>
      </c>
      <c r="F95" s="74"/>
      <c r="G95" s="70">
        <f t="shared" si="4"/>
        <v>18413324.09</v>
      </c>
      <c r="H95" s="49">
        <v>17183869.960000001</v>
      </c>
      <c r="I95" s="49">
        <f>SUM(E95-H95-J95)</f>
        <v>7812.849999998929</v>
      </c>
      <c r="J95" s="49">
        <v>1221641.28</v>
      </c>
      <c r="K95" s="59">
        <v>0</v>
      </c>
    </row>
    <row r="96" spans="1:11" x14ac:dyDescent="0.2">
      <c r="A96" s="57" t="s">
        <v>98</v>
      </c>
      <c r="B96" s="58"/>
      <c r="C96" s="74"/>
      <c r="D96" s="74"/>
      <c r="E96" s="74">
        <v>15586270.219999999</v>
      </c>
      <c r="F96" s="74"/>
      <c r="G96" s="70">
        <f t="shared" si="4"/>
        <v>15586270.219999999</v>
      </c>
      <c r="H96" s="49">
        <v>13911829.4</v>
      </c>
      <c r="I96" s="49">
        <f>SUM(E96-H96-J96)</f>
        <v>-1.6298145055770874E-9</v>
      </c>
      <c r="J96" s="49">
        <v>1674440.82</v>
      </c>
      <c r="K96" s="59">
        <v>0</v>
      </c>
    </row>
    <row r="97" spans="1:11" x14ac:dyDescent="0.2">
      <c r="A97" s="57" t="s">
        <v>35</v>
      </c>
      <c r="B97" s="58"/>
      <c r="C97" s="74"/>
      <c r="D97" s="74"/>
      <c r="E97" s="74">
        <v>17290043.269999921</v>
      </c>
      <c r="F97" s="74"/>
      <c r="G97" s="70">
        <f t="shared" si="4"/>
        <v>17290043.269999921</v>
      </c>
      <c r="H97" s="49">
        <v>16022524.91</v>
      </c>
      <c r="I97" s="49">
        <f>SUM(E97-H97-J97)</f>
        <v>-7.8929588198661804E-8</v>
      </c>
      <c r="J97" s="49">
        <v>1267518.3600000001</v>
      </c>
      <c r="K97" s="59">
        <v>0</v>
      </c>
    </row>
    <row r="98" spans="1:11" x14ac:dyDescent="0.2">
      <c r="A98" s="60" t="s">
        <v>99</v>
      </c>
      <c r="B98" s="61"/>
      <c r="C98" s="51"/>
      <c r="D98" s="51"/>
      <c r="E98" s="51">
        <v>15949896.049999982</v>
      </c>
      <c r="F98" s="51"/>
      <c r="G98" s="51">
        <f t="shared" si="4"/>
        <v>15949896.049999982</v>
      </c>
      <c r="H98" s="51">
        <v>14631158.5</v>
      </c>
      <c r="I98" s="51">
        <f>SUM(E98-H98-J98)</f>
        <v>-1.7927959561347961E-8</v>
      </c>
      <c r="J98" s="51">
        <v>1318737.55</v>
      </c>
      <c r="K98" s="62">
        <v>0</v>
      </c>
    </row>
    <row r="99" spans="1:11" x14ac:dyDescent="0.2">
      <c r="A99" s="1"/>
      <c r="B99" s="26"/>
      <c r="C99" s="1"/>
      <c r="D99" s="1"/>
      <c r="E99" s="1"/>
      <c r="F99" s="1"/>
      <c r="G99" s="1"/>
    </row>
    <row r="100" spans="1:11" ht="21" x14ac:dyDescent="0.2">
      <c r="A100" s="113" t="s">
        <v>119</v>
      </c>
      <c r="B100" s="85"/>
      <c r="C100" s="1"/>
      <c r="D100" s="1"/>
      <c r="E100" s="1"/>
      <c r="F100" s="1"/>
      <c r="G100" s="1"/>
    </row>
    <row r="101" spans="1:11" ht="21" x14ac:dyDescent="0.2">
      <c r="A101" s="113" t="s">
        <v>120</v>
      </c>
      <c r="B101" s="85"/>
      <c r="C101" s="1"/>
      <c r="D101" s="1"/>
      <c r="E101" s="1"/>
      <c r="F101" s="1"/>
      <c r="G101" s="1"/>
    </row>
    <row r="102" spans="1:11" ht="21" x14ac:dyDescent="0.2">
      <c r="A102" s="113" t="s">
        <v>121</v>
      </c>
      <c r="B102" s="85">
        <f>B100-B101</f>
        <v>0</v>
      </c>
      <c r="C102" s="1"/>
      <c r="D102" s="1"/>
      <c r="E102" s="1"/>
      <c r="F102" s="1"/>
      <c r="G102" s="1"/>
    </row>
    <row r="103" spans="1:11" x14ac:dyDescent="0.2">
      <c r="A103" s="1"/>
      <c r="B103" s="26"/>
      <c r="C103" s="1"/>
      <c r="D103" s="1"/>
      <c r="E103" s="1"/>
      <c r="F103" s="1"/>
      <c r="G103" s="1"/>
    </row>
    <row r="104" spans="1:11" ht="31.5" customHeight="1" x14ac:dyDescent="0.2">
      <c r="A104" s="148" t="s">
        <v>122</v>
      </c>
      <c r="B104" s="136" t="s">
        <v>93</v>
      </c>
      <c r="C104" s="133" t="s">
        <v>89</v>
      </c>
      <c r="D104" s="134"/>
      <c r="E104" s="135"/>
      <c r="F104" s="136" t="s">
        <v>94</v>
      </c>
      <c r="G104" s="1"/>
    </row>
    <row r="105" spans="1:11" x14ac:dyDescent="0.2">
      <c r="A105" s="149"/>
      <c r="B105" s="137"/>
      <c r="C105" s="105" t="s">
        <v>92</v>
      </c>
      <c r="D105" s="106" t="s">
        <v>91</v>
      </c>
      <c r="E105" s="107" t="s">
        <v>90</v>
      </c>
      <c r="F105" s="137"/>
      <c r="G105" s="1"/>
    </row>
    <row r="106" spans="1:11" ht="24.75" customHeight="1" x14ac:dyDescent="0.2">
      <c r="A106" s="150"/>
      <c r="B106" s="108" t="s">
        <v>124</v>
      </c>
      <c r="C106" s="108" t="s">
        <v>125</v>
      </c>
      <c r="D106" s="109" t="s">
        <v>126</v>
      </c>
      <c r="E106" s="110" t="s">
        <v>127</v>
      </c>
      <c r="F106" s="109" t="s">
        <v>128</v>
      </c>
      <c r="G106" s="1"/>
    </row>
    <row r="107" spans="1:11" ht="12.75" customHeight="1" x14ac:dyDescent="0.2">
      <c r="A107" s="52" t="s">
        <v>161</v>
      </c>
      <c r="B107" s="75"/>
      <c r="C107" s="75"/>
      <c r="D107" s="70"/>
      <c r="E107" s="70"/>
      <c r="F107" s="70">
        <f>B107-C107</f>
        <v>0</v>
      </c>
      <c r="G107" s="1"/>
    </row>
    <row r="108" spans="1:11" ht="12.75" customHeight="1" x14ac:dyDescent="0.2">
      <c r="A108" s="53" t="s">
        <v>162</v>
      </c>
      <c r="B108" s="75"/>
      <c r="C108" s="75"/>
      <c r="D108" s="70"/>
      <c r="E108" s="70"/>
      <c r="F108" s="70">
        <f>B108-C108</f>
        <v>0</v>
      </c>
      <c r="G108" s="1"/>
    </row>
    <row r="109" spans="1:11" ht="13.5" customHeight="1" x14ac:dyDescent="0.2">
      <c r="A109" s="53" t="s">
        <v>163</v>
      </c>
      <c r="B109" s="75"/>
      <c r="C109" s="75"/>
      <c r="D109" s="70"/>
      <c r="E109" s="70"/>
      <c r="F109" s="70">
        <f>B109-C109</f>
        <v>0</v>
      </c>
      <c r="G109" s="1"/>
    </row>
    <row r="110" spans="1:11" x14ac:dyDescent="0.2">
      <c r="A110" s="102" t="s">
        <v>123</v>
      </c>
      <c r="B110" s="85">
        <f>SUM(B107:B109)</f>
        <v>0</v>
      </c>
      <c r="C110" s="85">
        <f>SUM(C107:C109)</f>
        <v>0</v>
      </c>
      <c r="D110" s="85">
        <f>SUM(D107:D109)</f>
        <v>0</v>
      </c>
      <c r="E110" s="85">
        <f>SUM(E107:E109)</f>
        <v>0</v>
      </c>
      <c r="F110" s="85">
        <f>SUM(F107:F109)</f>
        <v>0</v>
      </c>
      <c r="G110" s="1"/>
    </row>
    <row r="111" spans="1:11" x14ac:dyDescent="0.2">
      <c r="A111" s="1"/>
      <c r="B111" s="26"/>
      <c r="C111" s="1"/>
      <c r="D111" s="1"/>
      <c r="E111" s="1"/>
      <c r="F111" s="1"/>
      <c r="G111" s="1"/>
    </row>
    <row r="112" spans="1:11" x14ac:dyDescent="0.2">
      <c r="A112" s="136" t="s">
        <v>132</v>
      </c>
      <c r="B112" s="91" t="s">
        <v>2</v>
      </c>
      <c r="C112" s="91" t="s">
        <v>2</v>
      </c>
      <c r="D112" s="143" t="s">
        <v>3</v>
      </c>
      <c r="E112" s="144"/>
    </row>
    <row r="113" spans="1:10" x14ac:dyDescent="0.2">
      <c r="A113" s="137"/>
      <c r="B113" s="92" t="s">
        <v>4</v>
      </c>
      <c r="C113" s="92" t="s">
        <v>5</v>
      </c>
      <c r="D113" s="93" t="str">
        <f>CONCATENATE("Até o  ", B12)</f>
        <v>Até o  Bimestre</v>
      </c>
      <c r="E113" s="91" t="s">
        <v>6</v>
      </c>
    </row>
    <row r="114" spans="1:10" x14ac:dyDescent="0.2">
      <c r="A114" s="138"/>
      <c r="B114" s="94"/>
      <c r="C114" s="95" t="s">
        <v>9</v>
      </c>
      <c r="D114" s="95" t="s">
        <v>13</v>
      </c>
      <c r="E114" s="92" t="s">
        <v>18</v>
      </c>
    </row>
    <row r="115" spans="1:10" x14ac:dyDescent="0.2">
      <c r="A115" s="114" t="s">
        <v>129</v>
      </c>
      <c r="B115" s="12">
        <f>SUM(B116:B118)</f>
        <v>120180000</v>
      </c>
      <c r="C115" s="12">
        <f>SUM(C116:C118)</f>
        <v>120180000</v>
      </c>
      <c r="D115" s="12">
        <f>SUM(D116:D118)</f>
        <v>40308954.240000002</v>
      </c>
      <c r="E115" s="4">
        <f t="shared" ref="E115:E121" si="6">IF(C115&gt;0,D115/C115*100,0)</f>
        <v>33.540484473290064</v>
      </c>
    </row>
    <row r="116" spans="1:10" x14ac:dyDescent="0.2">
      <c r="A116" s="114" t="s">
        <v>29</v>
      </c>
      <c r="B116" s="3">
        <v>78536000</v>
      </c>
      <c r="C116" s="3">
        <v>78536000</v>
      </c>
      <c r="D116" s="3">
        <v>27220933.34</v>
      </c>
      <c r="E116" s="2">
        <f t="shared" si="6"/>
        <v>34.6604529642457</v>
      </c>
    </row>
    <row r="117" spans="1:10" x14ac:dyDescent="0.2">
      <c r="A117" s="114" t="s">
        <v>41</v>
      </c>
      <c r="B117" s="3">
        <v>41644000</v>
      </c>
      <c r="C117" s="3">
        <v>41644000</v>
      </c>
      <c r="D117" s="3">
        <v>13088020.9</v>
      </c>
      <c r="E117" s="2">
        <f t="shared" si="6"/>
        <v>31.428347180866389</v>
      </c>
    </row>
    <row r="118" spans="1:10" x14ac:dyDescent="0.2">
      <c r="A118" s="114" t="s">
        <v>42</v>
      </c>
      <c r="B118" s="3"/>
      <c r="C118" s="3"/>
      <c r="D118" s="3"/>
      <c r="E118" s="2">
        <f t="shared" si="6"/>
        <v>0</v>
      </c>
    </row>
    <row r="119" spans="1:10" x14ac:dyDescent="0.2">
      <c r="A119" s="114" t="s">
        <v>130</v>
      </c>
      <c r="B119" s="3"/>
      <c r="C119" s="3"/>
      <c r="D119" s="3"/>
      <c r="E119" s="2">
        <f t="shared" si="6"/>
        <v>0</v>
      </c>
    </row>
    <row r="120" spans="1:10" x14ac:dyDescent="0.2">
      <c r="A120" s="115" t="s">
        <v>131</v>
      </c>
      <c r="B120" s="13">
        <v>3128000</v>
      </c>
      <c r="C120" s="13">
        <v>3140000</v>
      </c>
      <c r="D120" s="3">
        <v>2990640.33</v>
      </c>
      <c r="E120" s="11">
        <f t="shared" si="6"/>
        <v>95.243322611464976</v>
      </c>
    </row>
    <row r="121" spans="1:10" ht="21" x14ac:dyDescent="0.2">
      <c r="A121" s="113" t="s">
        <v>133</v>
      </c>
      <c r="B121" s="116">
        <f>B115+B119+B120</f>
        <v>123308000</v>
      </c>
      <c r="C121" s="116">
        <f>C115+C119+C120</f>
        <v>123320000</v>
      </c>
      <c r="D121" s="116">
        <f>D115+D119+D120</f>
        <v>43299594.57</v>
      </c>
      <c r="E121" s="116">
        <f t="shared" si="6"/>
        <v>35.111575227051574</v>
      </c>
    </row>
    <row r="122" spans="1:10" x14ac:dyDescent="0.2">
      <c r="A122" s="26"/>
      <c r="B122" s="117"/>
      <c r="C122" s="117"/>
      <c r="D122" s="117"/>
      <c r="E122" s="117"/>
    </row>
    <row r="123" spans="1:10" ht="42" x14ac:dyDescent="0.2">
      <c r="A123" s="139" t="s">
        <v>24</v>
      </c>
      <c r="B123" s="118" t="s">
        <v>10</v>
      </c>
      <c r="C123" s="91" t="s">
        <v>10</v>
      </c>
      <c r="D123" s="146" t="s">
        <v>11</v>
      </c>
      <c r="E123" s="147"/>
      <c r="F123" s="146" t="s">
        <v>12</v>
      </c>
      <c r="G123" s="147"/>
      <c r="H123" s="146" t="s">
        <v>56</v>
      </c>
      <c r="I123" s="147"/>
      <c r="J123" s="119" t="s">
        <v>46</v>
      </c>
    </row>
    <row r="124" spans="1:10" x14ac:dyDescent="0.2">
      <c r="A124" s="140"/>
      <c r="B124" s="120" t="s">
        <v>4</v>
      </c>
      <c r="C124" s="92" t="s">
        <v>5</v>
      </c>
      <c r="D124" s="91" t="str">
        <f>CONCATENATE("Até o  ", B12)</f>
        <v>Até o  Bimestre</v>
      </c>
      <c r="E124" s="98" t="s">
        <v>6</v>
      </c>
      <c r="F124" s="91" t="str">
        <f>CONCATENATE("Até o  ", B12)</f>
        <v>Até o  Bimestre</v>
      </c>
      <c r="G124" s="98" t="s">
        <v>6</v>
      </c>
      <c r="H124" s="91" t="str">
        <f>CONCATENATE("Até o  ", D12)</f>
        <v xml:space="preserve">Até o  </v>
      </c>
      <c r="I124" s="98" t="s">
        <v>6</v>
      </c>
      <c r="J124" s="121"/>
    </row>
    <row r="125" spans="1:10" x14ac:dyDescent="0.2">
      <c r="A125" s="141"/>
      <c r="B125" s="122"/>
      <c r="C125" s="95" t="s">
        <v>9</v>
      </c>
      <c r="D125" s="123" t="s">
        <v>13</v>
      </c>
      <c r="E125" s="124" t="s">
        <v>142</v>
      </c>
      <c r="F125" s="123" t="s">
        <v>14</v>
      </c>
      <c r="G125" s="124" t="s">
        <v>143</v>
      </c>
      <c r="H125" s="123" t="s">
        <v>19</v>
      </c>
      <c r="I125" s="124" t="s">
        <v>144</v>
      </c>
      <c r="J125" s="125" t="s">
        <v>15</v>
      </c>
    </row>
    <row r="126" spans="1:10" x14ac:dyDescent="0.2">
      <c r="A126" s="63" t="s">
        <v>134</v>
      </c>
      <c r="B126" s="4">
        <f>SUM(B127:B128)</f>
        <v>18070000</v>
      </c>
      <c r="C126" s="4">
        <f>SUM(C127:C128)</f>
        <v>26450853.960000001</v>
      </c>
      <c r="D126" s="4">
        <f>SUM(D127:D128)</f>
        <v>6109969.5099999998</v>
      </c>
      <c r="E126" s="5">
        <f t="shared" ref="E126:E147" si="7">IF(C126&gt;0,D126/C126*100,0)</f>
        <v>23.099327981016156</v>
      </c>
      <c r="F126" s="12">
        <f>SUM(F127:F128)</f>
        <v>5091400.5</v>
      </c>
      <c r="G126" s="4">
        <f t="shared" ref="G126:G147" si="8">IF(C126&gt;0,F126/C126*100,0)</f>
        <v>19.248529774121515</v>
      </c>
      <c r="H126" s="12">
        <f>SUM(H127:H128)</f>
        <v>4000762.58</v>
      </c>
      <c r="I126" s="4">
        <f t="shared" ref="I126:I147" si="9">IF(C126&gt;0,H126/C126*100,0)</f>
        <v>15.125268114406087</v>
      </c>
      <c r="J126" s="4">
        <f>SUM(J127:J128)</f>
        <v>0</v>
      </c>
    </row>
    <row r="127" spans="1:10" x14ac:dyDescent="0.2">
      <c r="A127" s="126" t="s">
        <v>63</v>
      </c>
      <c r="B127" s="2">
        <v>18070000</v>
      </c>
      <c r="C127" s="2">
        <v>25761847.960000001</v>
      </c>
      <c r="D127" s="2">
        <v>5465417.79</v>
      </c>
      <c r="E127" s="5">
        <f t="shared" si="7"/>
        <v>21.215162043057102</v>
      </c>
      <c r="F127" s="3">
        <v>4997961.5</v>
      </c>
      <c r="G127" s="2">
        <f t="shared" si="8"/>
        <v>19.400632702127009</v>
      </c>
      <c r="H127" s="3">
        <v>3907323.58</v>
      </c>
      <c r="I127" s="2">
        <f t="shared" si="9"/>
        <v>15.167093548827854</v>
      </c>
      <c r="J127" s="2"/>
    </row>
    <row r="128" spans="1:10" x14ac:dyDescent="0.2">
      <c r="A128" s="126" t="s">
        <v>64</v>
      </c>
      <c r="B128" s="2">
        <v>0</v>
      </c>
      <c r="C128" s="2">
        <v>689006</v>
      </c>
      <c r="D128" s="2">
        <v>644551.72</v>
      </c>
      <c r="E128" s="5">
        <f t="shared" si="7"/>
        <v>93.548056185287209</v>
      </c>
      <c r="F128" s="3">
        <v>93439</v>
      </c>
      <c r="G128" s="2">
        <f t="shared" si="8"/>
        <v>13.561420364989566</v>
      </c>
      <c r="H128" s="3">
        <v>93439</v>
      </c>
      <c r="I128" s="2">
        <f t="shared" si="9"/>
        <v>13.561420364989566</v>
      </c>
      <c r="J128" s="2"/>
    </row>
    <row r="129" spans="1:10" x14ac:dyDescent="0.2">
      <c r="A129" s="63" t="s">
        <v>135</v>
      </c>
      <c r="B129" s="3">
        <f>SUM(B130:B131)</f>
        <v>96901000</v>
      </c>
      <c r="C129" s="3">
        <f>SUM(C130:C131)</f>
        <v>119694426.14</v>
      </c>
      <c r="D129" s="2">
        <f>SUM(D130:D131)</f>
        <v>74246511.100000009</v>
      </c>
      <c r="E129" s="5">
        <f t="shared" si="7"/>
        <v>62.030048929060356</v>
      </c>
      <c r="F129" s="3">
        <f>SUM(F130:F131)</f>
        <v>26036295.220000003</v>
      </c>
      <c r="G129" s="2">
        <f t="shared" si="8"/>
        <v>21.752303811997709</v>
      </c>
      <c r="H129" s="3">
        <f>SUM(H130:H131)</f>
        <v>20526541.330000002</v>
      </c>
      <c r="I129" s="2">
        <f t="shared" si="9"/>
        <v>17.14912046613702</v>
      </c>
      <c r="J129" s="2">
        <f>SUM(J130:J131)</f>
        <v>0</v>
      </c>
    </row>
    <row r="130" spans="1:10" x14ac:dyDescent="0.2">
      <c r="A130" s="64" t="s">
        <v>63</v>
      </c>
      <c r="B130" s="3">
        <v>96901000</v>
      </c>
      <c r="C130" s="3">
        <v>118743165.87</v>
      </c>
      <c r="D130" s="2">
        <v>73689080.340000004</v>
      </c>
      <c r="E130" s="5">
        <f t="shared" si="7"/>
        <v>62.05753383792613</v>
      </c>
      <c r="F130" s="3">
        <v>25478864.460000001</v>
      </c>
      <c r="G130" s="2">
        <f t="shared" si="8"/>
        <v>21.457120730547356</v>
      </c>
      <c r="H130" s="3">
        <v>19969110.57</v>
      </c>
      <c r="I130" s="2">
        <f t="shared" si="9"/>
        <v>16.817060942995386</v>
      </c>
      <c r="J130" s="2"/>
    </row>
    <row r="131" spans="1:10" x14ac:dyDescent="0.2">
      <c r="A131" s="64" t="s">
        <v>66</v>
      </c>
      <c r="B131" s="3">
        <v>0</v>
      </c>
      <c r="C131" s="3">
        <v>951260.27</v>
      </c>
      <c r="D131" s="2">
        <v>557430.76</v>
      </c>
      <c r="E131" s="5">
        <f t="shared" si="7"/>
        <v>58.599184427202033</v>
      </c>
      <c r="F131" s="3">
        <v>557430.76</v>
      </c>
      <c r="G131" s="2">
        <f t="shared" si="8"/>
        <v>58.599184427202033</v>
      </c>
      <c r="H131" s="3">
        <v>557430.76</v>
      </c>
      <c r="I131" s="2">
        <f t="shared" si="9"/>
        <v>58.599184427202033</v>
      </c>
      <c r="J131" s="2"/>
    </row>
    <row r="132" spans="1:10" x14ac:dyDescent="0.2">
      <c r="A132" s="63" t="s">
        <v>136</v>
      </c>
      <c r="B132" s="3">
        <f>SUM(B133:B134)</f>
        <v>2463000</v>
      </c>
      <c r="C132" s="3">
        <f>SUM(C133:C134)</f>
        <v>3761454.27</v>
      </c>
      <c r="D132" s="2">
        <f>SUM(D133:D134)</f>
        <v>456659.12</v>
      </c>
      <c r="E132" s="5">
        <f t="shared" si="7"/>
        <v>12.140493735153132</v>
      </c>
      <c r="F132" s="3">
        <f>SUM(F133:F134)</f>
        <v>395336.44</v>
      </c>
      <c r="G132" s="2">
        <f t="shared" si="8"/>
        <v>10.5102019490988</v>
      </c>
      <c r="H132" s="3">
        <f>SUM(H133:H134)</f>
        <v>297624.64</v>
      </c>
      <c r="I132" s="2">
        <f t="shared" si="9"/>
        <v>7.9124885918126555</v>
      </c>
      <c r="J132" s="2">
        <f>SUM(J133:J134)</f>
        <v>0</v>
      </c>
    </row>
    <row r="133" spans="1:10" x14ac:dyDescent="0.2">
      <c r="A133" s="64" t="s">
        <v>63</v>
      </c>
      <c r="B133" s="3">
        <v>2463000</v>
      </c>
      <c r="C133" s="3">
        <v>3761454.27</v>
      </c>
      <c r="D133" s="2">
        <v>456659.12</v>
      </c>
      <c r="E133" s="5">
        <f t="shared" si="7"/>
        <v>12.140493735153132</v>
      </c>
      <c r="F133" s="3">
        <v>395336.44</v>
      </c>
      <c r="G133" s="2">
        <f t="shared" si="8"/>
        <v>10.5102019490988</v>
      </c>
      <c r="H133" s="3">
        <v>297624.64</v>
      </c>
      <c r="I133" s="2">
        <f t="shared" si="9"/>
        <v>7.9124885918126555</v>
      </c>
      <c r="J133" s="2"/>
    </row>
    <row r="134" spans="1:10" x14ac:dyDescent="0.2">
      <c r="A134" s="64" t="s">
        <v>66</v>
      </c>
      <c r="B134" s="3"/>
      <c r="C134" s="3"/>
      <c r="D134" s="2"/>
      <c r="E134" s="5">
        <f t="shared" si="7"/>
        <v>0</v>
      </c>
      <c r="F134" s="3"/>
      <c r="G134" s="2">
        <f t="shared" si="8"/>
        <v>0</v>
      </c>
      <c r="H134" s="3"/>
      <c r="I134" s="2">
        <f t="shared" si="9"/>
        <v>0</v>
      </c>
      <c r="J134" s="2"/>
    </row>
    <row r="135" spans="1:10" x14ac:dyDescent="0.2">
      <c r="A135" s="63" t="s">
        <v>137</v>
      </c>
      <c r="B135" s="3">
        <f>SUM(B136:B137)</f>
        <v>2000000</v>
      </c>
      <c r="C135" s="3">
        <f>SUM(C136:C137)</f>
        <v>2665286.42</v>
      </c>
      <c r="D135" s="2">
        <f>SUM(D136:D137)</f>
        <v>474130.72</v>
      </c>
      <c r="E135" s="5">
        <f t="shared" si="7"/>
        <v>17.789109509663881</v>
      </c>
      <c r="F135" s="3">
        <f>SUM(F136:F137)</f>
        <v>443689.27</v>
      </c>
      <c r="G135" s="2">
        <f t="shared" si="8"/>
        <v>16.646963968697971</v>
      </c>
      <c r="H135" s="3">
        <f>SUM(H136:H137)</f>
        <v>358098.27</v>
      </c>
      <c r="I135" s="2">
        <f t="shared" si="9"/>
        <v>13.435639311140152</v>
      </c>
      <c r="J135" s="2">
        <f>SUM(J136:J137)</f>
        <v>0</v>
      </c>
    </row>
    <row r="136" spans="1:10" x14ac:dyDescent="0.2">
      <c r="A136" s="64" t="s">
        <v>63</v>
      </c>
      <c r="B136" s="3">
        <v>1830000</v>
      </c>
      <c r="C136" s="3">
        <v>1980000</v>
      </c>
      <c r="D136" s="2">
        <v>474130.72</v>
      </c>
      <c r="E136" s="5">
        <f t="shared" si="7"/>
        <v>23.945995959595958</v>
      </c>
      <c r="F136" s="3">
        <v>443689.27</v>
      </c>
      <c r="G136" s="2">
        <f t="shared" si="8"/>
        <v>22.408548989898989</v>
      </c>
      <c r="H136" s="3">
        <v>358098.27</v>
      </c>
      <c r="I136" s="2">
        <f t="shared" si="9"/>
        <v>18.085771212121212</v>
      </c>
      <c r="J136" s="2"/>
    </row>
    <row r="137" spans="1:10" x14ac:dyDescent="0.2">
      <c r="A137" s="64" t="s">
        <v>66</v>
      </c>
      <c r="B137" s="3">
        <v>170000</v>
      </c>
      <c r="C137" s="3">
        <v>685286.42</v>
      </c>
      <c r="D137" s="2">
        <v>0</v>
      </c>
      <c r="E137" s="5">
        <f t="shared" si="7"/>
        <v>0</v>
      </c>
      <c r="F137" s="3">
        <v>0</v>
      </c>
      <c r="G137" s="2">
        <f t="shared" si="8"/>
        <v>0</v>
      </c>
      <c r="H137" s="3">
        <v>0</v>
      </c>
      <c r="I137" s="2">
        <f t="shared" si="9"/>
        <v>0</v>
      </c>
      <c r="J137" s="2"/>
    </row>
    <row r="138" spans="1:10" x14ac:dyDescent="0.2">
      <c r="A138" s="63" t="s">
        <v>138</v>
      </c>
      <c r="B138" s="3">
        <f>SUM(B139:B140)</f>
        <v>2466000</v>
      </c>
      <c r="C138" s="3">
        <f>SUM(C139:C140)</f>
        <v>4341339.3099999996</v>
      </c>
      <c r="D138" s="2">
        <f>SUM(D139:D140)</f>
        <v>1012920.53</v>
      </c>
      <c r="E138" s="5">
        <f t="shared" si="7"/>
        <v>23.331982544345287</v>
      </c>
      <c r="F138" s="3">
        <f>SUM(F139:F140)</f>
        <v>604192.63</v>
      </c>
      <c r="G138" s="2">
        <f t="shared" si="8"/>
        <v>13.91719436921875</v>
      </c>
      <c r="H138" s="3">
        <f>SUM(H139:H140)</f>
        <v>500574.69</v>
      </c>
      <c r="I138" s="2">
        <f t="shared" si="9"/>
        <v>11.530420781599769</v>
      </c>
      <c r="J138" s="2">
        <f>SUM(J139:J140)</f>
        <v>0</v>
      </c>
    </row>
    <row r="139" spans="1:10" x14ac:dyDescent="0.2">
      <c r="A139" s="64" t="s">
        <v>63</v>
      </c>
      <c r="B139" s="3">
        <v>2441000</v>
      </c>
      <c r="C139" s="3">
        <v>4316339.3099999996</v>
      </c>
      <c r="D139" s="2">
        <v>1012920.53</v>
      </c>
      <c r="E139" s="5">
        <f t="shared" si="7"/>
        <v>23.467120104605495</v>
      </c>
      <c r="F139" s="3">
        <v>604192.63</v>
      </c>
      <c r="G139" s="2">
        <f t="shared" si="8"/>
        <v>13.997801993930825</v>
      </c>
      <c r="H139" s="3">
        <v>500574.69</v>
      </c>
      <c r="I139" s="2">
        <f t="shared" si="9"/>
        <v>11.597204344901236</v>
      </c>
      <c r="J139" s="2"/>
    </row>
    <row r="140" spans="1:10" x14ac:dyDescent="0.2">
      <c r="A140" s="64" t="s">
        <v>66</v>
      </c>
      <c r="B140" s="3">
        <v>25000</v>
      </c>
      <c r="C140" s="3">
        <v>25000</v>
      </c>
      <c r="D140" s="2">
        <v>0</v>
      </c>
      <c r="E140" s="5">
        <f t="shared" si="7"/>
        <v>0</v>
      </c>
      <c r="F140" s="3">
        <v>0</v>
      </c>
      <c r="G140" s="2">
        <f t="shared" si="8"/>
        <v>0</v>
      </c>
      <c r="H140" s="3">
        <v>0</v>
      </c>
      <c r="I140" s="2">
        <f t="shared" si="9"/>
        <v>0</v>
      </c>
      <c r="J140" s="2"/>
    </row>
    <row r="141" spans="1:10" x14ac:dyDescent="0.2">
      <c r="A141" s="63" t="s">
        <v>139</v>
      </c>
      <c r="B141" s="3">
        <f>SUM(B142:B143)</f>
        <v>0</v>
      </c>
      <c r="C141" s="3">
        <f>SUM(C142:C143)</f>
        <v>0</v>
      </c>
      <c r="D141" s="2">
        <f>SUM(D142:D143)</f>
        <v>0</v>
      </c>
      <c r="E141" s="5">
        <f t="shared" si="7"/>
        <v>0</v>
      </c>
      <c r="F141" s="3">
        <f>SUM(F142:F143)</f>
        <v>0</v>
      </c>
      <c r="G141" s="2">
        <f t="shared" si="8"/>
        <v>0</v>
      </c>
      <c r="H141" s="3">
        <f>SUM(H142:H143)</f>
        <v>0</v>
      </c>
      <c r="I141" s="2">
        <f t="shared" si="9"/>
        <v>0</v>
      </c>
      <c r="J141" s="2">
        <f>SUM(J142:J143)</f>
        <v>0</v>
      </c>
    </row>
    <row r="142" spans="1:10" x14ac:dyDescent="0.2">
      <c r="A142" s="64" t="s">
        <v>63</v>
      </c>
      <c r="B142" s="3"/>
      <c r="C142" s="3"/>
      <c r="D142" s="2"/>
      <c r="E142" s="5">
        <f t="shared" si="7"/>
        <v>0</v>
      </c>
      <c r="F142" s="3"/>
      <c r="G142" s="2">
        <f t="shared" si="8"/>
        <v>0</v>
      </c>
      <c r="H142" s="3"/>
      <c r="I142" s="2">
        <f t="shared" si="9"/>
        <v>0</v>
      </c>
      <c r="J142" s="2"/>
    </row>
    <row r="143" spans="1:10" x14ac:dyDescent="0.2">
      <c r="A143" s="64" t="s">
        <v>66</v>
      </c>
      <c r="B143" s="3"/>
      <c r="C143" s="3"/>
      <c r="D143" s="2"/>
      <c r="E143" s="5">
        <f t="shared" si="7"/>
        <v>0</v>
      </c>
      <c r="F143" s="3"/>
      <c r="G143" s="2">
        <f t="shared" si="8"/>
        <v>0</v>
      </c>
      <c r="H143" s="3"/>
      <c r="I143" s="2">
        <f t="shared" si="9"/>
        <v>0</v>
      </c>
      <c r="J143" s="2"/>
    </row>
    <row r="144" spans="1:10" x14ac:dyDescent="0.2">
      <c r="A144" s="63" t="s">
        <v>140</v>
      </c>
      <c r="B144" s="3">
        <f>SUM(B145:B146)</f>
        <v>1400000</v>
      </c>
      <c r="C144" s="3">
        <f>SUM(C145:C146)</f>
        <v>1682193.03</v>
      </c>
      <c r="D144" s="2">
        <f>SUM(D145:D146)</f>
        <v>712000</v>
      </c>
      <c r="E144" s="5">
        <f t="shared" si="7"/>
        <v>42.325701468398066</v>
      </c>
      <c r="F144" s="3">
        <f>SUM(F145:F146)</f>
        <v>117779.98</v>
      </c>
      <c r="G144" s="2">
        <f t="shared" si="8"/>
        <v>7.0015734163397401</v>
      </c>
      <c r="H144" s="3">
        <f>SUM(H145:H146)</f>
        <v>117779.98</v>
      </c>
      <c r="I144" s="2">
        <f t="shared" si="9"/>
        <v>7.0015734163397401</v>
      </c>
      <c r="J144" s="2">
        <f>SUM(J145:J146)</f>
        <v>0</v>
      </c>
    </row>
    <row r="145" spans="1:10" x14ac:dyDescent="0.2">
      <c r="A145" s="64" t="s">
        <v>63</v>
      </c>
      <c r="B145" s="3">
        <v>1400000</v>
      </c>
      <c r="C145" s="3">
        <v>1682193.03</v>
      </c>
      <c r="D145" s="2">
        <v>712000</v>
      </c>
      <c r="E145" s="5">
        <f t="shared" si="7"/>
        <v>42.325701468398066</v>
      </c>
      <c r="F145" s="3">
        <v>117779.98</v>
      </c>
      <c r="G145" s="2">
        <f t="shared" si="8"/>
        <v>7.0015734163397401</v>
      </c>
      <c r="H145" s="3">
        <v>117779.98</v>
      </c>
      <c r="I145" s="2">
        <f t="shared" si="9"/>
        <v>7.0015734163397401</v>
      </c>
      <c r="J145" s="2"/>
    </row>
    <row r="146" spans="1:10" x14ac:dyDescent="0.2">
      <c r="A146" s="64" t="s">
        <v>66</v>
      </c>
      <c r="B146" s="3"/>
      <c r="C146" s="3"/>
      <c r="D146" s="11"/>
      <c r="E146" s="5">
        <f t="shared" si="7"/>
        <v>0</v>
      </c>
      <c r="F146" s="3"/>
      <c r="G146" s="2">
        <f t="shared" si="8"/>
        <v>0</v>
      </c>
      <c r="H146" s="3"/>
      <c r="I146" s="2">
        <f t="shared" si="9"/>
        <v>0</v>
      </c>
      <c r="J146" s="2"/>
    </row>
    <row r="147" spans="1:10" ht="21" x14ac:dyDescent="0.2">
      <c r="A147" s="113" t="s">
        <v>141</v>
      </c>
      <c r="B147" s="127">
        <f>B126+B129+B132+B135+B138+B141+B144</f>
        <v>123300000</v>
      </c>
      <c r="C147" s="85">
        <f>C126+C129+C132+C135+C138+C141+C144</f>
        <v>158595553.13</v>
      </c>
      <c r="D147" s="85">
        <f>D126+D129+D132+D135+D138+D141+D144</f>
        <v>83012190.980000019</v>
      </c>
      <c r="E147" s="85">
        <f t="shared" si="7"/>
        <v>52.342067190216447</v>
      </c>
      <c r="F147" s="85">
        <f>F126+F129+F132+F135+F138+F141+F144</f>
        <v>32688694.040000003</v>
      </c>
      <c r="G147" s="85">
        <f t="shared" si="8"/>
        <v>20.611355990041687</v>
      </c>
      <c r="H147" s="85">
        <f>H126+H129+H132+H135+H138+H141+H144</f>
        <v>25801381.490000006</v>
      </c>
      <c r="I147" s="85">
        <f t="shared" si="9"/>
        <v>16.268666416422622</v>
      </c>
      <c r="J147" s="85">
        <f>J126+J129+J132+J135+J138+J141+J144</f>
        <v>0</v>
      </c>
    </row>
    <row r="148" spans="1:10" x14ac:dyDescent="0.2">
      <c r="A148" s="100"/>
      <c r="B148" s="77"/>
      <c r="C148" s="78"/>
      <c r="D148" s="78"/>
      <c r="E148" s="78"/>
      <c r="F148" s="5"/>
      <c r="G148" s="5"/>
      <c r="H148" s="5"/>
    </row>
    <row r="149" spans="1:10" ht="12.75" customHeight="1" x14ac:dyDescent="0.2">
      <c r="A149" s="136" t="s">
        <v>145</v>
      </c>
      <c r="B149" s="118" t="s">
        <v>10</v>
      </c>
      <c r="C149" s="91" t="s">
        <v>10</v>
      </c>
      <c r="D149" s="146" t="s">
        <v>11</v>
      </c>
      <c r="E149" s="147"/>
      <c r="F149" s="146" t="s">
        <v>12</v>
      </c>
      <c r="G149" s="147"/>
      <c r="H149" s="146" t="s">
        <v>56</v>
      </c>
      <c r="I149" s="147"/>
      <c r="J149" s="119" t="s">
        <v>46</v>
      </c>
    </row>
    <row r="150" spans="1:10" x14ac:dyDescent="0.2">
      <c r="A150" s="137"/>
      <c r="B150" s="120" t="s">
        <v>4</v>
      </c>
      <c r="C150" s="92" t="s">
        <v>5</v>
      </c>
      <c r="D150" s="91" t="str">
        <f>CONCATENATE("Até o  ", B39)</f>
        <v xml:space="preserve">Até o  </v>
      </c>
      <c r="E150" s="98" t="s">
        <v>6</v>
      </c>
      <c r="F150" s="91" t="str">
        <f>CONCATENATE("Até o  ", B39)</f>
        <v xml:space="preserve">Até o  </v>
      </c>
      <c r="G150" s="98" t="s">
        <v>6</v>
      </c>
      <c r="H150" s="91" t="str">
        <f>CONCATENATE("Até o  ", D39)</f>
        <v xml:space="preserve">Até o  </v>
      </c>
      <c r="I150" s="98" t="s">
        <v>6</v>
      </c>
      <c r="J150" s="121"/>
    </row>
    <row r="151" spans="1:10" x14ac:dyDescent="0.2">
      <c r="A151" s="138"/>
      <c r="B151" s="122"/>
      <c r="C151" s="95" t="s">
        <v>9</v>
      </c>
      <c r="D151" s="123" t="s">
        <v>13</v>
      </c>
      <c r="E151" s="124" t="s">
        <v>142</v>
      </c>
      <c r="F151" s="123" t="s">
        <v>14</v>
      </c>
      <c r="G151" s="124" t="s">
        <v>143</v>
      </c>
      <c r="H151" s="123" t="s">
        <v>19</v>
      </c>
      <c r="I151" s="124" t="s">
        <v>144</v>
      </c>
      <c r="J151" s="125" t="s">
        <v>15</v>
      </c>
    </row>
    <row r="152" spans="1:10" x14ac:dyDescent="0.2">
      <c r="A152" s="63" t="s">
        <v>146</v>
      </c>
      <c r="B152" s="7">
        <f>B45+B126</f>
        <v>104703000</v>
      </c>
      <c r="C152" s="7">
        <f>C45+C126</f>
        <v>124219314.56999999</v>
      </c>
      <c r="D152" s="7">
        <f>D45+D126</f>
        <v>39708592.579999998</v>
      </c>
      <c r="E152" s="8">
        <f t="shared" ref="E152:E161" si="10">IF(C152&gt;0,D152/C152*100,0)</f>
        <v>31.966520438030138</v>
      </c>
      <c r="F152" s="81">
        <f>F45+F126</f>
        <v>29303820.710000001</v>
      </c>
      <c r="G152" s="7">
        <f t="shared" ref="G152:G161" si="11">IF(C152&gt;0,F152/C152*100,0)</f>
        <v>23.59038995782474</v>
      </c>
      <c r="H152" s="81">
        <f>H45+H126</f>
        <v>21892959.219999999</v>
      </c>
      <c r="I152" s="7">
        <f t="shared" ref="I152:I161" si="12">IF(C152&gt;0,H152/C152*100,0)</f>
        <v>17.624440527453476</v>
      </c>
      <c r="J152" s="7">
        <f>J45+J126</f>
        <v>0</v>
      </c>
    </row>
    <row r="153" spans="1:10" x14ac:dyDescent="0.2">
      <c r="A153" s="63" t="s">
        <v>147</v>
      </c>
      <c r="B153" s="9">
        <f>B48+B129</f>
        <v>345375000</v>
      </c>
      <c r="C153" s="9">
        <f>C48+C129</f>
        <v>407968426.13999999</v>
      </c>
      <c r="D153" s="9">
        <f>D48+D129</f>
        <v>220972558.41000003</v>
      </c>
      <c r="E153" s="8">
        <f t="shared" si="10"/>
        <v>54.164132381698153</v>
      </c>
      <c r="F153" s="6">
        <f>F48+F129</f>
        <v>113597182.81</v>
      </c>
      <c r="G153" s="9">
        <f t="shared" si="11"/>
        <v>27.844601574882059</v>
      </c>
      <c r="H153" s="6">
        <f>H48+H129</f>
        <v>85419683.409999996</v>
      </c>
      <c r="I153" s="9">
        <f t="shared" si="12"/>
        <v>20.937817227229996</v>
      </c>
      <c r="J153" s="9">
        <f>J48+J129</f>
        <v>0</v>
      </c>
    </row>
    <row r="154" spans="1:10" x14ac:dyDescent="0.2">
      <c r="A154" s="63" t="s">
        <v>148</v>
      </c>
      <c r="B154" s="9">
        <f>B51+B132</f>
        <v>33915000</v>
      </c>
      <c r="C154" s="9">
        <f>C51+C132</f>
        <v>35213454.270000003</v>
      </c>
      <c r="D154" s="9">
        <f>D51+D132</f>
        <v>7104150.3100000005</v>
      </c>
      <c r="E154" s="8">
        <f t="shared" si="10"/>
        <v>20.174534016256281</v>
      </c>
      <c r="F154" s="6">
        <f>F51+F132</f>
        <v>5181321.8100000005</v>
      </c>
      <c r="G154" s="9">
        <f t="shared" si="11"/>
        <v>14.714040179847428</v>
      </c>
      <c r="H154" s="6">
        <f>H51+H132</f>
        <v>4561209.1100000003</v>
      </c>
      <c r="I154" s="9">
        <f t="shared" si="12"/>
        <v>12.953029472845296</v>
      </c>
      <c r="J154" s="9">
        <f>J51+J132</f>
        <v>0</v>
      </c>
    </row>
    <row r="155" spans="1:10" x14ac:dyDescent="0.2">
      <c r="A155" s="63" t="s">
        <v>149</v>
      </c>
      <c r="B155" s="9">
        <f>B54+B135</f>
        <v>4652000</v>
      </c>
      <c r="C155" s="9">
        <f>C54+C135</f>
        <v>5317286.42</v>
      </c>
      <c r="D155" s="9">
        <f>D54+D135</f>
        <v>1303042.3199999998</v>
      </c>
      <c r="E155" s="8">
        <f t="shared" si="10"/>
        <v>24.50577638809985</v>
      </c>
      <c r="F155" s="6">
        <f>F54+F135</f>
        <v>1272600.8700000001</v>
      </c>
      <c r="G155" s="9">
        <f t="shared" si="11"/>
        <v>23.933276665581619</v>
      </c>
      <c r="H155" s="6">
        <f>H54+H135</f>
        <v>946399.8</v>
      </c>
      <c r="I155" s="9">
        <f t="shared" si="12"/>
        <v>17.798548455849403</v>
      </c>
      <c r="J155" s="9">
        <f>J54+J135</f>
        <v>0</v>
      </c>
    </row>
    <row r="156" spans="1:10" x14ac:dyDescent="0.2">
      <c r="A156" s="63" t="s">
        <v>150</v>
      </c>
      <c r="B156" s="9">
        <f>B57+B138</f>
        <v>10617000</v>
      </c>
      <c r="C156" s="9">
        <f>C57+C138</f>
        <v>12492339.309999999</v>
      </c>
      <c r="D156" s="9">
        <f>D57+D138</f>
        <v>4096270.74</v>
      </c>
      <c r="E156" s="8">
        <f t="shared" si="10"/>
        <v>32.790261602332357</v>
      </c>
      <c r="F156" s="6">
        <f>F57+F138</f>
        <v>3325315.34</v>
      </c>
      <c r="G156" s="9">
        <f t="shared" si="11"/>
        <v>26.618836212190587</v>
      </c>
      <c r="H156" s="6">
        <f>H57+H138</f>
        <v>2503872.3199999998</v>
      </c>
      <c r="I156" s="9">
        <f t="shared" si="12"/>
        <v>20.043262177450412</v>
      </c>
      <c r="J156" s="9">
        <f>J57+J138</f>
        <v>0</v>
      </c>
    </row>
    <row r="157" spans="1:10" x14ac:dyDescent="0.2">
      <c r="A157" s="63" t="s">
        <v>151</v>
      </c>
      <c r="B157" s="9">
        <f>B60+B141</f>
        <v>0</v>
      </c>
      <c r="C157" s="9">
        <f>C60+C141</f>
        <v>0</v>
      </c>
      <c r="D157" s="9">
        <f>D60+D141</f>
        <v>0</v>
      </c>
      <c r="E157" s="8">
        <f t="shared" si="10"/>
        <v>0</v>
      </c>
      <c r="F157" s="6">
        <f>F60+F141</f>
        <v>0</v>
      </c>
      <c r="G157" s="9">
        <f t="shared" si="11"/>
        <v>0</v>
      </c>
      <c r="H157" s="6">
        <f>H60+H141</f>
        <v>0</v>
      </c>
      <c r="I157" s="9">
        <f t="shared" si="12"/>
        <v>0</v>
      </c>
      <c r="J157" s="9">
        <f>J60+J141</f>
        <v>0</v>
      </c>
    </row>
    <row r="158" spans="1:10" x14ac:dyDescent="0.2">
      <c r="A158" s="63" t="s">
        <v>152</v>
      </c>
      <c r="B158" s="9">
        <f>B63+B144</f>
        <v>42080000</v>
      </c>
      <c r="C158" s="9">
        <f>C63+C144</f>
        <v>42372193.030000001</v>
      </c>
      <c r="D158" s="9">
        <f>D63+D144</f>
        <v>27953171.959999997</v>
      </c>
      <c r="E158" s="8">
        <f t="shared" si="10"/>
        <v>65.970557483793272</v>
      </c>
      <c r="F158" s="6">
        <f>F63+F144</f>
        <v>10409827.540000001</v>
      </c>
      <c r="G158" s="9">
        <f t="shared" si="11"/>
        <v>24.567592082453043</v>
      </c>
      <c r="H158" s="6">
        <f>H63+H144</f>
        <v>9160413.4800000004</v>
      </c>
      <c r="I158" s="9">
        <f t="shared" si="12"/>
        <v>21.618927001286721</v>
      </c>
      <c r="J158" s="9">
        <f>J63+J144</f>
        <v>0</v>
      </c>
    </row>
    <row r="159" spans="1:10" x14ac:dyDescent="0.2">
      <c r="A159" s="113" t="s">
        <v>153</v>
      </c>
      <c r="B159" s="127">
        <f>B66+B147</f>
        <v>541342000</v>
      </c>
      <c r="C159" s="85">
        <f>C66+C147</f>
        <v>627583013.74000001</v>
      </c>
      <c r="D159" s="85">
        <f>D66+D147</f>
        <v>301137786.32000005</v>
      </c>
      <c r="E159" s="85">
        <f t="shared" si="10"/>
        <v>47.983737565713938</v>
      </c>
      <c r="F159" s="85">
        <f>F66+F147</f>
        <v>163090069.08000001</v>
      </c>
      <c r="G159" s="85">
        <f t="shared" si="11"/>
        <v>25.987011360949015</v>
      </c>
      <c r="H159" s="85">
        <f>H66+H147</f>
        <v>124484537.34</v>
      </c>
      <c r="I159" s="85">
        <f t="shared" si="12"/>
        <v>19.835549180681365</v>
      </c>
      <c r="J159" s="85">
        <f>J66+J147</f>
        <v>0</v>
      </c>
    </row>
    <row r="160" spans="1:10" ht="15.75" x14ac:dyDescent="0.2">
      <c r="A160" s="128" t="s">
        <v>154</v>
      </c>
      <c r="B160" s="9">
        <v>123300000</v>
      </c>
      <c r="C160" s="9">
        <v>158595553.13</v>
      </c>
      <c r="D160" s="9">
        <v>83012190.980000004</v>
      </c>
      <c r="E160" s="8">
        <f t="shared" si="10"/>
        <v>52.342067190216433</v>
      </c>
      <c r="F160" s="6">
        <v>32688694.039999999</v>
      </c>
      <c r="G160" s="9">
        <f t="shared" si="11"/>
        <v>20.611355990041684</v>
      </c>
      <c r="H160" s="6">
        <v>25801381.489999998</v>
      </c>
      <c r="I160" s="9">
        <f t="shared" si="12"/>
        <v>16.268666416422619</v>
      </c>
      <c r="J160" s="9"/>
    </row>
    <row r="161" spans="1:10" x14ac:dyDescent="0.2">
      <c r="A161" s="113" t="s">
        <v>155</v>
      </c>
      <c r="B161" s="127">
        <f>B159-B160</f>
        <v>418042000</v>
      </c>
      <c r="C161" s="85">
        <f>C159-C160</f>
        <v>468987460.61000001</v>
      </c>
      <c r="D161" s="85">
        <f>D159-D160</f>
        <v>218125595.34000003</v>
      </c>
      <c r="E161" s="85">
        <f t="shared" si="10"/>
        <v>46.509899231909024</v>
      </c>
      <c r="F161" s="85">
        <f>F159-F160</f>
        <v>130401375.04000002</v>
      </c>
      <c r="G161" s="85">
        <f t="shared" si="11"/>
        <v>27.804874541931309</v>
      </c>
      <c r="H161" s="85">
        <f>H159-H160</f>
        <v>98683155.850000009</v>
      </c>
      <c r="I161" s="85">
        <f t="shared" si="12"/>
        <v>21.041747197599982</v>
      </c>
      <c r="J161" s="85">
        <f>J159-J160</f>
        <v>0</v>
      </c>
    </row>
    <row r="162" spans="1:10" x14ac:dyDescent="0.2">
      <c r="A162" s="145" t="s">
        <v>176</v>
      </c>
      <c r="B162" s="145"/>
      <c r="C162" s="145"/>
      <c r="D162" s="145"/>
      <c r="E162" s="145"/>
      <c r="F162" s="145"/>
      <c r="G162" s="145"/>
      <c r="H162" s="145"/>
    </row>
    <row r="163" spans="1:10" x14ac:dyDescent="0.2">
      <c r="A163" s="65" t="s">
        <v>159</v>
      </c>
      <c r="B163" s="65"/>
      <c r="C163" s="65"/>
      <c r="D163" s="65"/>
      <c r="E163" s="65"/>
      <c r="F163" s="65"/>
      <c r="G163" s="65"/>
      <c r="H163" s="65"/>
    </row>
    <row r="164" spans="1:10" x14ac:dyDescent="0.2">
      <c r="A164" s="1" t="s">
        <v>156</v>
      </c>
      <c r="B164" s="66"/>
      <c r="C164" s="66"/>
      <c r="D164" s="1"/>
      <c r="E164" s="1"/>
    </row>
    <row r="165" spans="1:10" x14ac:dyDescent="0.2">
      <c r="A165" s="80" t="s">
        <v>157</v>
      </c>
      <c r="B165" s="66"/>
      <c r="C165" s="66"/>
      <c r="D165" s="1"/>
      <c r="E165" s="1"/>
    </row>
    <row r="166" spans="1:10" x14ac:dyDescent="0.2">
      <c r="A166" s="1" t="s">
        <v>158</v>
      </c>
      <c r="B166" s="66"/>
      <c r="C166" s="66"/>
      <c r="D166" s="1"/>
      <c r="E166" s="1"/>
    </row>
    <row r="170" spans="1:10" x14ac:dyDescent="0.2">
      <c r="A170" s="86" t="s">
        <v>171</v>
      </c>
      <c r="B170" s="89"/>
      <c r="C170" s="89"/>
      <c r="D170" s="82" t="s">
        <v>172</v>
      </c>
      <c r="E170" s="89"/>
      <c r="F170" s="89"/>
      <c r="G170" s="83"/>
    </row>
    <row r="171" spans="1:10" x14ac:dyDescent="0.2">
      <c r="A171" s="87" t="s">
        <v>164</v>
      </c>
      <c r="B171" s="89"/>
      <c r="C171" s="89"/>
      <c r="D171" s="82" t="s">
        <v>173</v>
      </c>
      <c r="E171" s="89"/>
      <c r="F171" s="89"/>
      <c r="G171" s="83"/>
    </row>
    <row r="172" spans="1:10" x14ac:dyDescent="0.2">
      <c r="A172" s="88"/>
      <c r="B172" s="129"/>
      <c r="C172" s="90"/>
      <c r="D172" s="82" t="s">
        <v>178</v>
      </c>
      <c r="E172" s="90"/>
      <c r="F172" s="90"/>
      <c r="G172" s="82"/>
    </row>
    <row r="176" spans="1:10" x14ac:dyDescent="0.2">
      <c r="A176" s="88" t="s">
        <v>180</v>
      </c>
      <c r="B176" s="129"/>
      <c r="C176" s="129"/>
      <c r="D176" s="84" t="s">
        <v>174</v>
      </c>
      <c r="E176" s="84"/>
      <c r="F176" s="84"/>
      <c r="G176" s="83"/>
    </row>
    <row r="177" spans="1:7" x14ac:dyDescent="0.2">
      <c r="A177" s="87" t="s">
        <v>181</v>
      </c>
      <c r="B177" s="129"/>
      <c r="C177" s="129"/>
      <c r="D177" s="82" t="s">
        <v>175</v>
      </c>
      <c r="E177" s="84"/>
      <c r="F177" s="84"/>
      <c r="G177" s="83"/>
    </row>
    <row r="178" spans="1:7" x14ac:dyDescent="0.2">
      <c r="A178" s="83"/>
      <c r="B178" s="83"/>
      <c r="C178" s="83"/>
      <c r="D178" s="84" t="s">
        <v>179</v>
      </c>
      <c r="E178" s="84"/>
      <c r="F178" s="84"/>
      <c r="G178" s="83"/>
    </row>
    <row r="1771" spans="5:5" x14ac:dyDescent="0.2">
      <c r="E1771" s="1"/>
    </row>
  </sheetData>
  <mergeCells count="34">
    <mergeCell ref="J42:J43"/>
    <mergeCell ref="A68:A70"/>
    <mergeCell ref="B68:B69"/>
    <mergeCell ref="C68:C69"/>
    <mergeCell ref="A82:A84"/>
    <mergeCell ref="D42:E42"/>
    <mergeCell ref="F42:G42"/>
    <mergeCell ref="H42:I42"/>
    <mergeCell ref="D68:D69"/>
    <mergeCell ref="C82:E82"/>
    <mergeCell ref="B82:B83"/>
    <mergeCell ref="F82:F83"/>
    <mergeCell ref="A11:G11"/>
    <mergeCell ref="A13:G13"/>
    <mergeCell ref="A14:G14"/>
    <mergeCell ref="D17:E17"/>
    <mergeCell ref="A162:H162"/>
    <mergeCell ref="D123:E123"/>
    <mergeCell ref="F123:G123"/>
    <mergeCell ref="D112:E112"/>
    <mergeCell ref="A104:A106"/>
    <mergeCell ref="B104:B105"/>
    <mergeCell ref="A17:A19"/>
    <mergeCell ref="H123:I123"/>
    <mergeCell ref="D149:E149"/>
    <mergeCell ref="F149:G149"/>
    <mergeCell ref="H149:I149"/>
    <mergeCell ref="A149:A151"/>
    <mergeCell ref="A90:K90"/>
    <mergeCell ref="C104:E104"/>
    <mergeCell ref="F104:F105"/>
    <mergeCell ref="A112:A114"/>
    <mergeCell ref="A123:A125"/>
    <mergeCell ref="A91:A92"/>
  </mergeCells>
  <pageMargins left="0.511811024" right="0.511811024" top="0.78740157499999996" bottom="0.78740157499999996" header="0.31496062000000002" footer="0.31496062000000002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RREO-Anexo 12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Felipe Rocha Paião</cp:lastModifiedBy>
  <cp:lastPrinted>2026-05-22T17:45:24Z</cp:lastPrinted>
  <dcterms:created xsi:type="dcterms:W3CDTF">2004-08-09T19:29:24Z</dcterms:created>
  <dcterms:modified xsi:type="dcterms:W3CDTF">2026-06-03T18:11:57Z</dcterms:modified>
</cp:coreProperties>
</file>