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edinamq\Desktop\prefeitura\"/>
    </mc:Choice>
  </mc:AlternateContent>
  <xr:revisionPtr revIDLastSave="0" documentId="13_ncr:1_{FD4FCC03-AB83-477A-9610-00CF1196151D}" xr6:coauthVersionLast="47" xr6:coauthVersionMax="47" xr10:uidLastSave="{00000000-0000-0000-0000-000000000000}"/>
  <bookViews>
    <workbookView xWindow="-120" yWindow="-120" windowWidth="29040" windowHeight="15840" tabRatio="548" xr2:uid="{393EEC88-5C53-466C-ACD4-6E94B629D767}"/>
  </bookViews>
  <sheets>
    <sheet name="RREO-Anexo 12" sheetId="85" r:id="rId1"/>
  </sheets>
  <definedNames>
    <definedName name="_xlnm.Print_Area" localSheetId="0">'RREO-Anexo 12'!$A$1:$K$181</definedName>
    <definedName name="Cancela">#REF!,#REF!</definedName>
    <definedName name="fdsafs">#REF!,#REF!</definedName>
    <definedName name="fdsf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8" i="85" l="1"/>
  <c r="I97" i="85"/>
  <c r="I96" i="85"/>
  <c r="I95" i="85"/>
  <c r="I94" i="85"/>
  <c r="F108" i="85" l="1"/>
  <c r="E122" i="85"/>
  <c r="E121" i="85"/>
  <c r="D120" i="85"/>
  <c r="D126" i="85" s="1"/>
  <c r="C120" i="85"/>
  <c r="B120" i="85"/>
  <c r="B126" i="85" s="1"/>
  <c r="E110" i="85"/>
  <c r="D110" i="85"/>
  <c r="C110" i="85"/>
  <c r="B110" i="85"/>
  <c r="F109" i="85"/>
  <c r="F107" i="85"/>
  <c r="F110" i="85" s="1"/>
  <c r="B102" i="85"/>
  <c r="G98" i="85"/>
  <c r="G97" i="85"/>
  <c r="G96" i="85"/>
  <c r="I135" i="85"/>
  <c r="G135" i="85"/>
  <c r="E135" i="85"/>
  <c r="J134" i="85"/>
  <c r="H134" i="85"/>
  <c r="F134" i="85"/>
  <c r="D134" i="85"/>
  <c r="C134" i="85"/>
  <c r="B134" i="85"/>
  <c r="F88" i="85"/>
  <c r="E88" i="85"/>
  <c r="D88" i="85"/>
  <c r="C88" i="85"/>
  <c r="B88" i="85"/>
  <c r="I59" i="85"/>
  <c r="G59" i="85"/>
  <c r="E59" i="85"/>
  <c r="I58" i="85"/>
  <c r="G58" i="85"/>
  <c r="E58" i="85"/>
  <c r="J57" i="85"/>
  <c r="H57" i="85"/>
  <c r="F57" i="85"/>
  <c r="D57" i="85"/>
  <c r="C57" i="85"/>
  <c r="B57" i="85"/>
  <c r="I151" i="85"/>
  <c r="G151" i="85"/>
  <c r="E151" i="85"/>
  <c r="I150" i="85"/>
  <c r="G150" i="85"/>
  <c r="E150" i="85"/>
  <c r="J149" i="85"/>
  <c r="H149" i="85"/>
  <c r="F149" i="85"/>
  <c r="D149" i="85"/>
  <c r="C149" i="85"/>
  <c r="B149" i="85"/>
  <c r="I148" i="85"/>
  <c r="G148" i="85"/>
  <c r="E148" i="85"/>
  <c r="I147" i="85"/>
  <c r="G147" i="85"/>
  <c r="E147" i="85"/>
  <c r="J146" i="85"/>
  <c r="H146" i="85"/>
  <c r="F146" i="85"/>
  <c r="D146" i="85"/>
  <c r="C146" i="85"/>
  <c r="B146" i="85"/>
  <c r="I145" i="85"/>
  <c r="G145" i="85"/>
  <c r="E145" i="85"/>
  <c r="I144" i="85"/>
  <c r="G144" i="85"/>
  <c r="E144" i="85"/>
  <c r="J143" i="85"/>
  <c r="H143" i="85"/>
  <c r="F143" i="85"/>
  <c r="F161" i="85" s="1"/>
  <c r="D143" i="85"/>
  <c r="C143" i="85"/>
  <c r="B143" i="85"/>
  <c r="B161" i="85" s="1"/>
  <c r="I142" i="85"/>
  <c r="G142" i="85"/>
  <c r="E142" i="85"/>
  <c r="I141" i="85"/>
  <c r="G141" i="85"/>
  <c r="E141" i="85"/>
  <c r="J140" i="85"/>
  <c r="H140" i="85"/>
  <c r="F140" i="85"/>
  <c r="D140" i="85"/>
  <c r="C140" i="85"/>
  <c r="B140" i="85"/>
  <c r="I139" i="85"/>
  <c r="G139" i="85"/>
  <c r="E139" i="85"/>
  <c r="I138" i="85"/>
  <c r="G138" i="85"/>
  <c r="E138" i="85"/>
  <c r="J137" i="85"/>
  <c r="H137" i="85"/>
  <c r="F137" i="85"/>
  <c r="D137" i="85"/>
  <c r="C137" i="85"/>
  <c r="B137" i="85"/>
  <c r="I136" i="85"/>
  <c r="G136" i="85"/>
  <c r="E136" i="85"/>
  <c r="E23" i="85"/>
  <c r="E22" i="85"/>
  <c r="E30" i="85"/>
  <c r="I165" i="85"/>
  <c r="G165" i="85"/>
  <c r="E165" i="85"/>
  <c r="D21" i="85"/>
  <c r="C21" i="85"/>
  <c r="E21" i="85" s="1"/>
  <c r="B21" i="85"/>
  <c r="D77" i="85"/>
  <c r="C77" i="85"/>
  <c r="B77" i="85"/>
  <c r="D27" i="85"/>
  <c r="C27" i="85"/>
  <c r="E27" i="85" s="1"/>
  <c r="B27" i="85"/>
  <c r="E26" i="85"/>
  <c r="E25" i="85"/>
  <c r="D24" i="85"/>
  <c r="D20" i="85" s="1"/>
  <c r="C24" i="85"/>
  <c r="B24" i="85"/>
  <c r="B20" i="85" s="1"/>
  <c r="I65" i="85"/>
  <c r="G65" i="85"/>
  <c r="E65" i="85"/>
  <c r="I64" i="85"/>
  <c r="G64" i="85"/>
  <c r="E64" i="85"/>
  <c r="J63" i="85"/>
  <c r="J163" i="85" s="1"/>
  <c r="H63" i="85"/>
  <c r="H163" i="85" s="1"/>
  <c r="F63" i="85"/>
  <c r="F163" i="85" s="1"/>
  <c r="D63" i="85"/>
  <c r="D163" i="85" s="1"/>
  <c r="C63" i="85"/>
  <c r="B63" i="85"/>
  <c r="B163" i="85" s="1"/>
  <c r="I62" i="85"/>
  <c r="G62" i="85"/>
  <c r="E62" i="85"/>
  <c r="I61" i="85"/>
  <c r="G61" i="85"/>
  <c r="E61" i="85"/>
  <c r="J60" i="85"/>
  <c r="J162" i="85" s="1"/>
  <c r="H60" i="85"/>
  <c r="H162" i="85" s="1"/>
  <c r="F60" i="85"/>
  <c r="F162" i="85" s="1"/>
  <c r="D60" i="85"/>
  <c r="D162" i="85" s="1"/>
  <c r="C60" i="85"/>
  <c r="B60" i="85"/>
  <c r="B162" i="85" s="1"/>
  <c r="E39" i="85"/>
  <c r="E38" i="85"/>
  <c r="D37" i="85"/>
  <c r="D31" i="85" s="1"/>
  <c r="C37" i="85"/>
  <c r="B37" i="85"/>
  <c r="B31" i="85" s="1"/>
  <c r="E36" i="85"/>
  <c r="E35" i="85"/>
  <c r="E34" i="85"/>
  <c r="E33" i="85"/>
  <c r="E32" i="85"/>
  <c r="J51" i="85"/>
  <c r="J159" i="85" s="1"/>
  <c r="H51" i="85"/>
  <c r="F51" i="85"/>
  <c r="D51" i="85"/>
  <c r="C51" i="85"/>
  <c r="B51" i="85"/>
  <c r="I50" i="85"/>
  <c r="G50" i="85"/>
  <c r="E50" i="85"/>
  <c r="I49" i="85"/>
  <c r="G49" i="85"/>
  <c r="E49" i="85"/>
  <c r="J48" i="85"/>
  <c r="H48" i="85"/>
  <c r="F48" i="85"/>
  <c r="D48" i="85"/>
  <c r="D158" i="85" s="1"/>
  <c r="C48" i="85"/>
  <c r="C158" i="85" s="1"/>
  <c r="B48" i="85"/>
  <c r="I47" i="85"/>
  <c r="G47" i="85"/>
  <c r="E47" i="85"/>
  <c r="I46" i="85"/>
  <c r="G46" i="85"/>
  <c r="E46" i="85"/>
  <c r="I56" i="85"/>
  <c r="G56" i="85"/>
  <c r="E56" i="85"/>
  <c r="I55" i="85"/>
  <c r="G55" i="85"/>
  <c r="E55" i="85"/>
  <c r="J54" i="85"/>
  <c r="H54" i="85"/>
  <c r="H160" i="85" s="1"/>
  <c r="F54" i="85"/>
  <c r="F160" i="85" s="1"/>
  <c r="D54" i="85"/>
  <c r="D160" i="85" s="1"/>
  <c r="C54" i="85"/>
  <c r="B54" i="85"/>
  <c r="B160" i="85" s="1"/>
  <c r="I53" i="85"/>
  <c r="G53" i="85"/>
  <c r="E53" i="85"/>
  <c r="I52" i="85"/>
  <c r="G52" i="85"/>
  <c r="E52" i="85"/>
  <c r="J45" i="85"/>
  <c r="J66" i="85" s="1"/>
  <c r="H45" i="85"/>
  <c r="H66" i="85" s="1"/>
  <c r="F45" i="85"/>
  <c r="F66" i="85" s="1"/>
  <c r="D45" i="85"/>
  <c r="D66" i="85" s="1"/>
  <c r="C45" i="85"/>
  <c r="B45" i="85"/>
  <c r="B66" i="85" s="1"/>
  <c r="J160" i="85"/>
  <c r="H159" i="85"/>
  <c r="F159" i="85"/>
  <c r="D159" i="85"/>
  <c r="B159" i="85"/>
  <c r="J158" i="85"/>
  <c r="H158" i="85"/>
  <c r="F158" i="85"/>
  <c r="B158" i="85"/>
  <c r="I133" i="85"/>
  <c r="G133" i="85"/>
  <c r="E133" i="85"/>
  <c r="I132" i="85"/>
  <c r="G132" i="85"/>
  <c r="E132" i="85"/>
  <c r="J131" i="85"/>
  <c r="H131" i="85"/>
  <c r="F131" i="85"/>
  <c r="D131" i="85"/>
  <c r="C131" i="85"/>
  <c r="C152" i="85" s="1"/>
  <c r="B131" i="85"/>
  <c r="E125" i="85"/>
  <c r="E124" i="85"/>
  <c r="E123" i="85"/>
  <c r="G95" i="85"/>
  <c r="G94" i="85"/>
  <c r="E28" i="85"/>
  <c r="E29" i="85"/>
  <c r="B12" i="85"/>
  <c r="H129" i="85"/>
  <c r="D155" i="85"/>
  <c r="F155" i="85"/>
  <c r="H155" i="85"/>
  <c r="G158" i="85" l="1"/>
  <c r="I158" i="85"/>
  <c r="D161" i="85"/>
  <c r="H161" i="85"/>
  <c r="C161" i="85"/>
  <c r="E120" i="85"/>
  <c r="C126" i="85"/>
  <c r="E126" i="85" s="1"/>
  <c r="G161" i="85"/>
  <c r="E158" i="85"/>
  <c r="J161" i="85"/>
  <c r="E161" i="85"/>
  <c r="I161" i="85"/>
  <c r="J157" i="85"/>
  <c r="J152" i="85"/>
  <c r="J164" i="85" s="1"/>
  <c r="J166" i="85" s="1"/>
  <c r="H157" i="85"/>
  <c r="H152" i="85"/>
  <c r="F157" i="85"/>
  <c r="F152" i="85"/>
  <c r="D157" i="85"/>
  <c r="D152" i="85"/>
  <c r="E152" i="85" s="1"/>
  <c r="G152" i="85"/>
  <c r="I152" i="85"/>
  <c r="B157" i="85"/>
  <c r="B152" i="85"/>
  <c r="B164" i="85" s="1"/>
  <c r="B166" i="85" s="1"/>
  <c r="D43" i="85"/>
  <c r="F129" i="85"/>
  <c r="F43" i="85"/>
  <c r="D129" i="85"/>
  <c r="H43" i="85"/>
  <c r="D18" i="85"/>
  <c r="D118" i="85"/>
  <c r="E134" i="85"/>
  <c r="I134" i="85"/>
  <c r="G134" i="85"/>
  <c r="E57" i="85"/>
  <c r="I57" i="85"/>
  <c r="G57" i="85"/>
  <c r="E149" i="85"/>
  <c r="G149" i="85"/>
  <c r="I149" i="85"/>
  <c r="G146" i="85"/>
  <c r="I146" i="85"/>
  <c r="E146" i="85"/>
  <c r="E143" i="85"/>
  <c r="G143" i="85"/>
  <c r="I143" i="85"/>
  <c r="I140" i="85"/>
  <c r="E140" i="85"/>
  <c r="G140" i="85"/>
  <c r="I137" i="85"/>
  <c r="G137" i="85"/>
  <c r="E137" i="85"/>
  <c r="C20" i="85"/>
  <c r="E24" i="85"/>
  <c r="C163" i="85"/>
  <c r="I63" i="85"/>
  <c r="G63" i="85"/>
  <c r="E63" i="85"/>
  <c r="C162" i="85"/>
  <c r="I60" i="85"/>
  <c r="G60" i="85"/>
  <c r="E60" i="85"/>
  <c r="E37" i="85"/>
  <c r="C31" i="85"/>
  <c r="E31" i="85" s="1"/>
  <c r="I51" i="85"/>
  <c r="G51" i="85"/>
  <c r="E51" i="85"/>
  <c r="C159" i="85"/>
  <c r="I48" i="85"/>
  <c r="G48" i="85"/>
  <c r="E48" i="85"/>
  <c r="E54" i="85"/>
  <c r="C160" i="85"/>
  <c r="I54" i="85"/>
  <c r="G54" i="85"/>
  <c r="H164" i="85"/>
  <c r="H166" i="85" s="1"/>
  <c r="D71" i="85"/>
  <c r="D75" i="85" s="1"/>
  <c r="C71" i="85"/>
  <c r="F164" i="85"/>
  <c r="F166" i="85" s="1"/>
  <c r="B71" i="85"/>
  <c r="E93" i="85"/>
  <c r="B72" i="85"/>
  <c r="D164" i="85"/>
  <c r="D166" i="85" s="1"/>
  <c r="E45" i="85"/>
  <c r="C66" i="85"/>
  <c r="G45" i="85"/>
  <c r="I45" i="85"/>
  <c r="C157" i="85"/>
  <c r="I131" i="85"/>
  <c r="G131" i="85"/>
  <c r="E131" i="85"/>
  <c r="D40" i="85"/>
  <c r="B40" i="85"/>
  <c r="E20" i="85" l="1"/>
  <c r="C40" i="85"/>
  <c r="E40" i="85" s="1"/>
  <c r="I163" i="85"/>
  <c r="E163" i="85"/>
  <c r="G163" i="85"/>
  <c r="E162" i="85"/>
  <c r="G162" i="85"/>
  <c r="I162" i="85"/>
  <c r="E159" i="85"/>
  <c r="G159" i="85"/>
  <c r="I159" i="85"/>
  <c r="G160" i="85"/>
  <c r="E160" i="85"/>
  <c r="I160" i="85"/>
  <c r="I93" i="85"/>
  <c r="C72" i="85"/>
  <c r="C75" i="85" s="1"/>
  <c r="F93" i="85"/>
  <c r="G66" i="85"/>
  <c r="C164" i="85"/>
  <c r="E66" i="85"/>
  <c r="I66" i="85"/>
  <c r="E157" i="85"/>
  <c r="G157" i="85"/>
  <c r="I157" i="85"/>
  <c r="B76" i="85"/>
  <c r="B93" i="85" s="1"/>
  <c r="D76" i="85"/>
  <c r="D78" i="85" s="1"/>
  <c r="C76" i="85"/>
  <c r="B75" i="85"/>
  <c r="B80" i="85" s="1"/>
  <c r="E164" i="85" l="1"/>
  <c r="C166" i="85"/>
  <c r="G164" i="85"/>
  <c r="I164" i="85"/>
  <c r="C93" i="85"/>
  <c r="B78" i="85"/>
  <c r="B79" i="85" s="1"/>
  <c r="C78" i="85"/>
  <c r="C80" i="85"/>
  <c r="I166" i="85" l="1"/>
  <c r="E166" i="85"/>
  <c r="G166" i="85"/>
  <c r="D93" i="85"/>
  <c r="F85" i="85"/>
  <c r="G93" i="85" l="1"/>
  <c r="K93" i="85"/>
</calcChain>
</file>

<file path=xl/sharedStrings.xml><?xml version="1.0" encoding="utf-8"?>
<sst xmlns="http://schemas.openxmlformats.org/spreadsheetml/2006/main" count="267" uniqueCount="177">
  <si>
    <t>RELATÓRIO RESUMIDO DA EXECUÇÃO ORÇAMENTÁRIA</t>
  </si>
  <si>
    <t>ORÇAMENTOS FISCAL E DA SEGURIDADE SOCIAL</t>
  </si>
  <si>
    <t>PREVISÃO</t>
  </si>
  <si>
    <t>RECEITAS REALIZADAS</t>
  </si>
  <si>
    <t>INICIAL</t>
  </si>
  <si>
    <t>ATUALIZADA</t>
  </si>
  <si>
    <t>%</t>
  </si>
  <si>
    <t>(a)</t>
  </si>
  <si>
    <t>(b)</t>
  </si>
  <si>
    <t>(c)</t>
  </si>
  <si>
    <t>DOTAÇÃO</t>
  </si>
  <si>
    <t>DESPESAS EMPENHADAS</t>
  </si>
  <si>
    <t>DESPESAS LIQUIDADAS</t>
  </si>
  <si>
    <t>(d)</t>
  </si>
  <si>
    <t>(e)</t>
  </si>
  <si>
    <t>(g)</t>
  </si>
  <si>
    <t>(h)</t>
  </si>
  <si>
    <t>(b/a) x 100</t>
  </si>
  <si>
    <t>(d/c) x 100</t>
  </si>
  <si>
    <t>(f)</t>
  </si>
  <si>
    <t>(Por Subfunção)</t>
  </si>
  <si>
    <t>(j)</t>
  </si>
  <si>
    <t>(k)</t>
  </si>
  <si>
    <t>(i)</t>
  </si>
  <si>
    <t>DESPESAS COM SAÚDE NÃO COMPUTADAS PARA FINS DE APURAÇÃO DO PERCENTUAL MÍNIMO</t>
  </si>
  <si>
    <t>Inscritos em &lt;Exercício de Referência&gt;</t>
  </si>
  <si>
    <t>(m)</t>
  </si>
  <si>
    <t>DEMONSTRATIVO DAS RECEITAS E DESPESAS COM AÇÕES E SERVIÇOS PÚBLICOS DE SAÚDE</t>
  </si>
  <si>
    <t>RECEITAS PARA APURAÇÃO DA APLICAÇÃO EM AÇÕES E SERVIÇOS PÚBLICOS DE SAÚDE</t>
  </si>
  <si>
    <t xml:space="preserve">   Provenientes da União</t>
  </si>
  <si>
    <t xml:space="preserve">   Cota-Parte IPI-Exportação</t>
  </si>
  <si>
    <t xml:space="preserve">   Compensações Financeiras Provenientes de Impostos e Transferências Constitucionais</t>
  </si>
  <si>
    <t xml:space="preserve">      Outras</t>
  </si>
  <si>
    <t>RREO – ANEXO  12 (LC 141/2012, art. 35)</t>
  </si>
  <si>
    <t>Em Reais</t>
  </si>
  <si>
    <t>Inscritos em &lt;Exercício de Referência - 4&gt;</t>
  </si>
  <si>
    <t>RECEITA DE TRANSFERÊNCIAS CONSTITUCIONAIS E LEGAIS (II)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</si>
  <si>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</si>
  <si>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</si>
  <si>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</si>
  <si>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</si>
  <si>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Provenientes dos Estados</t>
  </si>
  <si>
    <t xml:space="preserve">   Provenientes de Outros Municípios</t>
  </si>
  <si>
    <t>Tabela 12.2 - Demonstrativo das Despesas com Saúde - Municípios</t>
  </si>
  <si>
    <t>Inscritos em &lt;Exercício de Referência - 1&gt;</t>
  </si>
  <si>
    <t>Inscritos em &lt;Exercício de Referência - 2&gt;</t>
  </si>
  <si>
    <r>
      <t>Inscritas em Restos a Pagar não Processados</t>
    </r>
    <r>
      <rPr>
        <b/>
        <vertAlign val="superscript"/>
        <sz val="8"/>
        <rFont val="Times New Roman"/>
        <family val="1"/>
      </rPr>
      <t>7</t>
    </r>
  </si>
  <si>
    <t xml:space="preserve">    Receita Resultante do Imposto Predial e Territorial Urbano - IPTU</t>
  </si>
  <si>
    <t xml:space="preserve">        IPTU</t>
  </si>
  <si>
    <t xml:space="preserve">        Multas, Juros de Mora, Divida Ativa e Outros Encargos do IPTU</t>
  </si>
  <si>
    <t xml:space="preserve">    Receita Resultante do Imposto sobre Transmissão Inter Vivos - ITBI</t>
  </si>
  <si>
    <t xml:space="preserve">        ITBI</t>
  </si>
  <si>
    <t xml:space="preserve">        Multas, Juros de Mora, Dívida Ativa e Outros Encargos do ITBI</t>
  </si>
  <si>
    <t xml:space="preserve">    Receita Resultante do Imposto sobre Serviços de Qualquer Natureza - ISS</t>
  </si>
  <si>
    <t xml:space="preserve">        ISS</t>
  </si>
  <si>
    <t xml:space="preserve">        Multas, Juros de Mora, Dívida Ativa e Outros Encargos do ISS</t>
  </si>
  <si>
    <t>DESPESAS PAGAS</t>
  </si>
  <si>
    <t>(e/c) x 100</t>
  </si>
  <si>
    <t>(f/c) x 100</t>
  </si>
  <si>
    <t>RECEITA DE IMPOSTOS (I)</t>
  </si>
  <si>
    <t>TOTAL DAS RECEITAS RESULTANTES DE IMPOSTOS E TRANFERÊNCIAS CONSTITUCIONAIS E LEGAIS - (III) = (I) + (II)</t>
  </si>
  <si>
    <t>DESPESAS COM AÇÕES E SERVIÇOS PÚBLICOS DE SAÚDE (ASPS) –  POR SUBFUNÇÃO E CATEGORIA ECONÔMICA</t>
  </si>
  <si>
    <t>ATENÇÃO BÁSICA  (IV)</t>
  </si>
  <si>
    <t xml:space="preserve">     Despesas Correntes </t>
  </si>
  <si>
    <t xml:space="preserve">     Despesas de Capital</t>
  </si>
  <si>
    <t>ASSISTÊNCIA HOSPITALAR E AMBULATORIAL  (V)</t>
  </si>
  <si>
    <t xml:space="preserve">     Despesas de Capital </t>
  </si>
  <si>
    <t>SUPORTE PROFILÁTICO E TERAPÊUTICO  (VI)</t>
  </si>
  <si>
    <t>VIGILÂNCIA SANITÁRIA  (VII)</t>
  </si>
  <si>
    <t>VIGILÂNCIA EPIDEMIOLÓGICA (VIII)</t>
  </si>
  <si>
    <t>ALIMENTAÇÃO E NUTRIÇÃO (IX)</t>
  </si>
  <si>
    <t>OUTRAS SUBFUNÇÕES (X)</t>
  </si>
  <si>
    <t xml:space="preserve">    Receita Resultante do IRRF</t>
  </si>
  <si>
    <t>APURAÇÃO DO CUMPRIMENTO DO LIMITE MÍNIMO PARA APLICAÇÃO EM ASPS</t>
  </si>
  <si>
    <t>Total das Despesas com ASPS (XII) = (XI)</t>
  </si>
  <si>
    <t>(-) Restos a Pagar Não Processados Inscritos Indevidamente no Exercício sem Disponibilidade Financeira (XIII)</t>
  </si>
  <si>
    <t>(-) Despesas Custeadas com Recursos Vinculados à Parcela do Percentual Mínimo que não foi Aplicada em ASPS em Exercícios Anteriores (XIV)</t>
  </si>
  <si>
    <t>(-) Despesas Custeadas com Disponibilidade de Caixa Vinculada aos Restos a Pagar Cancelados (XV)</t>
  </si>
  <si>
    <t>(=) VALOR APLICADO EM ASPS (XVI) = (XII - XIII - XIV - XV)</t>
  </si>
  <si>
    <t>Despesa Mínima a ser Aplicada em ASPS (XVII) = (III) x 15% (LC 141/2012)</t>
  </si>
  <si>
    <t>Despesa Mínima a ser Aplicada em ASPS (XVII) = (III) x % (Lei Orgânica Municipal)</t>
  </si>
  <si>
    <r>
      <t>Diferença entre o Valor Aplicado e a Despesa Mínima a ser Aplicada (XVIII) = (XVI (d ou e) - XVII)</t>
    </r>
    <r>
      <rPr>
        <vertAlign val="superscript"/>
        <sz val="9"/>
        <rFont val="Times New Roman"/>
        <family val="1"/>
      </rPr>
      <t>1</t>
    </r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</si>
  <si>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</si>
  <si>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</si>
  <si>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 xml:space="preserve"> CONTROLE DO VALOR REFERENTE AO PERCENTUAL MÍNIMO NÃO CUMPRIDO EM EXERCÍCIOS ANTERIORES PARA FINS DE APLICAÇÃO DOS RECURSOS VINCULADOS CONFORME ARTIGOS 25 E 26 DA LC 141/2012</t>
  </si>
  <si>
    <t>Diferença de limite não cumprido no exercício</t>
  </si>
  <si>
    <t>Diferença de limite não cumprido no exercício anterior</t>
  </si>
  <si>
    <t>Diferença de limite não cumprido em exercícios anteriores</t>
  </si>
  <si>
    <t>TOTAL DA DIFERENÇA DE LIMITE NÃO CUMPRIDO EM EXERCÍCIOS ANTERIORES (XX)</t>
  </si>
  <si>
    <t>Despesas Custeadas no Exercício de Referência</t>
  </si>
  <si>
    <t>Pagas</t>
  </si>
  <si>
    <t>Liquidadas</t>
  </si>
  <si>
    <t>Empenhadad</t>
  </si>
  <si>
    <t xml:space="preserve">Saldo Inicial                                       (no exercicio atual)                             </t>
  </si>
  <si>
    <t xml:space="preserve">Saldo Final                               (não aplicado)1                                             </t>
  </si>
  <si>
    <t>(l) = (h - (i ou j))</t>
  </si>
  <si>
    <t>EXECUÇÃO DE RESTOS A PAGAR</t>
  </si>
  <si>
    <t>EXERÍCIO DO EMPENHO</t>
  </si>
  <si>
    <t>Inscritos em &lt;Exercício de Referência - 3&gt;</t>
  </si>
  <si>
    <t>Inscritos em exercícios anteriores</t>
  </si>
  <si>
    <t xml:space="preserve"> Valor Mínimo para aplicação em ASPS                                                </t>
  </si>
  <si>
    <t>(n)</t>
  </si>
  <si>
    <t xml:space="preserve"> Valor aplicado em ASPS no exercício</t>
  </si>
  <si>
    <t>(o) = (n - m)</t>
  </si>
  <si>
    <t>Valor aplicado além do limite mínimo</t>
  </si>
  <si>
    <t>(p)</t>
  </si>
  <si>
    <t>Total inscrito em RP no exercício</t>
  </si>
  <si>
    <t xml:space="preserve">RPNP Inscritos Indevidamente no Exercício sem Disponibilidade Financeira         </t>
  </si>
  <si>
    <t>q = (XIIId)</t>
  </si>
  <si>
    <t xml:space="preserve">Valor inscrito em RP considerado no Limite                                  </t>
  </si>
  <si>
    <t xml:space="preserve">(r) = (p - (o + q))           </t>
  </si>
  <si>
    <t xml:space="preserve">Total de RP pagos                </t>
  </si>
  <si>
    <t>(s)</t>
  </si>
  <si>
    <t xml:space="preserve">Total de RP a pagar                     </t>
  </si>
  <si>
    <t>(t)</t>
  </si>
  <si>
    <t>(u)</t>
  </si>
  <si>
    <t>Total de RP cancelados ou prescritos</t>
  </si>
  <si>
    <t xml:space="preserve">Diferença entre o valor aplicado além do limite e o total de RP cancelados                                                       </t>
  </si>
  <si>
    <t>(v) = ((o + q) - u))</t>
  </si>
  <si>
    <t xml:space="preserve">TOTAL DOS RESTOS A PAGAR CANCELADOS OU PRESCRITOS ATÉ O FINAL DO EXERCÍCIO ATUAL QUE AFETARAM O CUMPRIMENTO DO LIMITE (XXI) 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</si>
  <si>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</si>
  <si>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</si>
  <si>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</si>
  <si>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TOTAL DE RESTOS A PAGAR CANCELADOS OU PRESCRITOS A COMPENSAR (XXVII)</t>
  </si>
  <si>
    <t>(W)</t>
  </si>
  <si>
    <t>(x)</t>
  </si>
  <si>
    <t>(y)</t>
  </si>
  <si>
    <t>(z)</t>
  </si>
  <si>
    <t>(aa) = (w - (x ou y))</t>
  </si>
  <si>
    <t>RECEITAS DE TRANSFERÊNCIAS PARA A SAÚDE  (XXVIII)</t>
  </si>
  <si>
    <t>RECEITA DE OPERAÇÕES DE CRÉDITO INTERNAS E EXTERNAS VINCULADAS A SAÚDE (XXIX)</t>
  </si>
  <si>
    <t>OUTRAS RECEITAS (XXX)</t>
  </si>
  <si>
    <t>RECEITAS ADICIONAIS PARA O FINANCIAMENTO DA SAÚDE NÃO COMPUTADAS NO CÁLCULO DO MÍNIMO</t>
  </si>
  <si>
    <t>TOTAL DE RECEITAS ADICIONAIS PARA FINANCIAMENTO DA SAÚDE (XXXI) = (XXVIII + XXIX + XXX)</t>
  </si>
  <si>
    <t>ATENÇÃO BÁSICA (XXXII)</t>
  </si>
  <si>
    <t>ASSISTÊNCIA HOSPITALAR E AMBULATORIAL (XXXIII)</t>
  </si>
  <si>
    <t>SUPORTE PROFILÁTICO E TERAPÊUTICO (XXXIV)</t>
  </si>
  <si>
    <t>VIGILÂNCIA SANITÁRIA (XXXV)</t>
  </si>
  <si>
    <t>VIGILÂNCIA EPIDEMIOLÓGICA (XXXVI)</t>
  </si>
  <si>
    <t>ALIMENTAÇÃO E NUTRIÇÃO (XXXVII)</t>
  </si>
  <si>
    <t>OUTRAS SUBFUNÇÕES (XXXVIII)</t>
  </si>
  <si>
    <t>TOTAL DAS DESPESAS NÃO COMPUTADAS NO CÁLCULO DO MÍNIMO  (XXXIX) = (XXXII + XXXIII + XXXIV + XXXV + XXXVI + XXXVII + XXXVIII)</t>
  </si>
  <si>
    <t>(d/c)x100</t>
  </si>
  <si>
    <t>(e/c)x100</t>
  </si>
  <si>
    <t>(f/c)x100</t>
  </si>
  <si>
    <t>DESPESAS TOTAIS COM SAÚDE EXECUTADAS COM COM RECURSOS PRÓPRIOS E COM RECURSOS TRANSFERIDOS DE OUTROS ENTES</t>
  </si>
  <si>
    <t>ATENÇÃO BÁSICA (XL) = (IV + XXXII)</t>
  </si>
  <si>
    <t>ASSISTÊNCIA HOSPITALAR E AMBULATORIAL (XLI) = (V + XXXIII)</t>
  </si>
  <si>
    <t>SUPORTE PROFILÁTICO E TERAPÊUTICO (XLII) = (VI + XXXIV)</t>
  </si>
  <si>
    <t>VIGILÂNCIA SANITÁRIA (XLIII) = (VII + XXXV)</t>
  </si>
  <si>
    <t>VIGILÂNCIA EPIDEMIOLÓGICA (XLIV) = (VIII + XXXVI)</t>
  </si>
  <si>
    <t>ALIMENTAÇÃO E NUTRIÇÃO (XLV) = (XIX + XXXVII)</t>
  </si>
  <si>
    <t>OUTRAS SUBFUNÇÕES (XLVI) = (X + XXXVIII)</t>
  </si>
  <si>
    <t>TOTAL DAS DESPESAS COM SAÚDE (XLVII) = (XI + XXXIX)</t>
  </si>
  <si>
    <r>
      <t>(-) Despesas executadas com recursos provenientes das transferências de recursos de outros entes</t>
    </r>
    <r>
      <rPr>
        <b/>
        <vertAlign val="superscript"/>
        <sz val="10"/>
        <rFont val="Times New Roman"/>
        <family val="1"/>
      </rPr>
      <t>3</t>
    </r>
  </si>
  <si>
    <t>TOTAL DAS DESPESAS EXECUTADAS COM RECURSOS PRÓPRIOS (XLVIII)</t>
  </si>
  <si>
    <t>¹Nos cinco primeiros bimestres do exercício, o acompanhamento será feito com base na despesa liquidada. No último bimestre do exercício, o valor deverá corresponder ao total da despesa empenhada.</t>
  </si>
  <si>
    <t>2Até o exercício de 2018, o controle da execução dos restos a pagar considerava apenas os valores dos restos a pagar não processados (regra antiga). A partir do exercício de 2019, o controle da execução dos restos a pagar considera os restos a pagar processados e não processados (regra nova).</t>
  </si>
  <si>
    <t>3Essas despesas são consideradas executadas pelo ente transferidor.</t>
  </si>
  <si>
    <t>Notas:</t>
  </si>
  <si>
    <t>TOTAL (XI) = (IV + V + VI + VII + VIII + IX + X)</t>
  </si>
  <si>
    <t xml:space="preserve"> Restos a pagar cancelados ou prescritos em 2020 a serem compensados (XXIV) </t>
  </si>
  <si>
    <t xml:space="preserve"> Restos a pagar cancelados ou prescritos em 2019 a serem compensados (XXV)</t>
  </si>
  <si>
    <t xml:space="preserve"> Restos a pagar cancelados ou prescritos em exercícios anteriores a serem compensados (XXVI) </t>
  </si>
  <si>
    <t>PREFEITO MUNICIPAL</t>
  </si>
  <si>
    <t xml:space="preserve">      Desoneração ICMS (LC 194/2022)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</si>
  <si>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</si>
  <si>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</si>
  <si>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</si>
  <si>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</si>
  <si>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3º Bimestre</t>
  </si>
  <si>
    <t>DR. CUSTÓDIO TAVARES DIAS NETO</t>
  </si>
  <si>
    <t>MARIA DA PENHA F. DA SILVA</t>
  </si>
  <si>
    <t>CONTADORA</t>
  </si>
  <si>
    <t>FELIPE ROCHA PAIAO</t>
  </si>
  <si>
    <t>CONTADOR</t>
  </si>
  <si>
    <t>FONTE: Sistema CECAM, Unidade Responsável: CONTABILIDADE. Emissão: 17/07/2026, às 08:06:29. Assinado Digitalmente no dia 17/07/2026, às 08:06:29.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</si>
</sst>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1" x14ac:knownFonts="1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u/>
      <sz val="8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vertAlign val="superscript"/>
      <sz val="8"/>
      <name val="Times New Roman"/>
      <family val="1"/>
    </font>
    <font>
      <vertAlign val="superscript"/>
      <sz val="8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vertAlign val="superscript"/>
      <sz val="9"/>
      <name val="Times New Roman"/>
      <family val="1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b/>
      <sz val="20"/>
      <name val="Times New Roman"/>
      <family val="1"/>
    </font>
    <font>
      <sz val="11"/>
      <color theme="1"/>
      <name val="Calibri"/>
      <family val="2"/>
      <scheme val="minor"/>
    </font>
    <font>
      <sz val="10"/>
      <color theme="0"/>
      <name val="Times New Roman"/>
      <family val="1"/>
    </font>
    <font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9847407452621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1">
    <xf numFmtId="0" fontId="0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8" fillId="0" borderId="0"/>
    <xf numFmtId="0" fontId="18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58">
    <xf numFmtId="0" fontId="0" fillId="0" borderId="0" xfId="0"/>
    <xf numFmtId="43" fontId="2" fillId="0" borderId="0" xfId="0" applyNumberFormat="1" applyFont="1"/>
    <xf numFmtId="43" fontId="2" fillId="0" borderId="4" xfId="38" applyFont="1" applyFill="1" applyBorder="1" applyAlignment="1"/>
    <xf numFmtId="43" fontId="2" fillId="0" borderId="1" xfId="38" applyFont="1" applyFill="1" applyBorder="1" applyAlignment="1"/>
    <xf numFmtId="43" fontId="2" fillId="0" borderId="5" xfId="38" applyFont="1" applyFill="1" applyBorder="1" applyAlignment="1"/>
    <xf numFmtId="43" fontId="2" fillId="0" borderId="0" xfId="38" applyFont="1" applyFill="1" applyBorder="1" applyAlignment="1"/>
    <xf numFmtId="43" fontId="2" fillId="0" borderId="1" xfId="38" applyFont="1" applyFill="1" applyBorder="1" applyAlignment="1">
      <alignment horizontal="right"/>
    </xf>
    <xf numFmtId="43" fontId="2" fillId="0" borderId="5" xfId="38" applyFont="1" applyFill="1" applyBorder="1" applyAlignment="1">
      <alignment horizontal="right"/>
    </xf>
    <xf numFmtId="43" fontId="2" fillId="0" borderId="0" xfId="38" applyFont="1" applyFill="1" applyBorder="1" applyAlignment="1">
      <alignment horizontal="right"/>
    </xf>
    <xf numFmtId="43" fontId="2" fillId="0" borderId="4" xfId="38" applyFont="1" applyFill="1" applyBorder="1" applyAlignment="1">
      <alignment horizontal="right"/>
    </xf>
    <xf numFmtId="43" fontId="2" fillId="0" borderId="8" xfId="38" applyFont="1" applyFill="1" applyBorder="1" applyAlignment="1">
      <alignment horizontal="right"/>
    </xf>
    <xf numFmtId="43" fontId="2" fillId="0" borderId="3" xfId="38" applyFont="1" applyFill="1" applyBorder="1" applyAlignment="1"/>
    <xf numFmtId="43" fontId="2" fillId="0" borderId="6" xfId="38" applyFont="1" applyFill="1" applyBorder="1" applyAlignment="1"/>
    <xf numFmtId="43" fontId="2" fillId="0" borderId="2" xfId="38" applyFont="1" applyFill="1" applyBorder="1" applyAlignment="1"/>
    <xf numFmtId="43" fontId="3" fillId="0" borderId="0" xfId="1" applyNumberFormat="1" applyFont="1" applyAlignment="1">
      <alignment vertical="center"/>
    </xf>
    <xf numFmtId="43" fontId="3" fillId="0" borderId="0" xfId="1" applyNumberFormat="1" applyFont="1" applyAlignment="1">
      <alignment vertical="center" wrapText="1"/>
    </xf>
    <xf numFmtId="43" fontId="2" fillId="0" borderId="3" xfId="38" applyFont="1" applyFill="1" applyBorder="1" applyAlignment="1">
      <alignment horizontal="right"/>
    </xf>
    <xf numFmtId="43" fontId="3" fillId="0" borderId="0" xfId="0" applyNumberFormat="1" applyFont="1"/>
    <xf numFmtId="43" fontId="7" fillId="0" borderId="0" xfId="0" applyNumberFormat="1" applyFont="1"/>
    <xf numFmtId="43" fontId="3" fillId="0" borderId="0" xfId="0" applyNumberFormat="1" applyFont="1" applyAlignment="1">
      <alignment horizontal="left"/>
    </xf>
    <xf numFmtId="43" fontId="6" fillId="0" borderId="0" xfId="0" applyNumberFormat="1" applyFont="1" applyAlignment="1">
      <alignment horizontal="left"/>
    </xf>
    <xf numFmtId="43" fontId="3" fillId="0" borderId="0" xfId="0" applyNumberFormat="1" applyFont="1" applyAlignment="1">
      <alignment horizontal="center"/>
    </xf>
    <xf numFmtId="43" fontId="3" fillId="0" borderId="0" xfId="0" applyNumberFormat="1" applyFont="1" applyAlignment="1">
      <alignment horizontal="right"/>
    </xf>
    <xf numFmtId="43" fontId="2" fillId="4" borderId="8" xfId="38" applyFont="1" applyFill="1" applyBorder="1" applyAlignment="1">
      <alignment horizontal="right"/>
    </xf>
    <xf numFmtId="43" fontId="8" fillId="0" borderId="0" xfId="0" applyNumberFormat="1" applyFont="1"/>
    <xf numFmtId="43" fontId="19" fillId="0" borderId="0" xfId="1" applyNumberFormat="1" applyFont="1"/>
    <xf numFmtId="43" fontId="1" fillId="0" borderId="0" xfId="0" applyNumberFormat="1" applyFont="1"/>
    <xf numFmtId="43" fontId="2" fillId="0" borderId="0" xfId="0" applyNumberFormat="1" applyFont="1" applyAlignment="1">
      <alignment horizontal="center"/>
    </xf>
    <xf numFmtId="43" fontId="3" fillId="3" borderId="0" xfId="0" applyNumberFormat="1" applyFont="1" applyFill="1"/>
    <xf numFmtId="43" fontId="2" fillId="0" borderId="6" xfId="0" applyNumberFormat="1" applyFont="1" applyBorder="1" applyAlignment="1">
      <alignment wrapText="1"/>
    </xf>
    <xf numFmtId="43" fontId="2" fillId="0" borderId="4" xfId="1" applyNumberFormat="1" applyFont="1" applyBorder="1" applyAlignment="1">
      <alignment horizontal="right" wrapText="1"/>
    </xf>
    <xf numFmtId="43" fontId="2" fillId="0" borderId="4" xfId="1" applyNumberFormat="1" applyFont="1" applyBorder="1" applyAlignment="1">
      <alignment horizontal="right"/>
    </xf>
    <xf numFmtId="43" fontId="2" fillId="3" borderId="1" xfId="0" applyNumberFormat="1" applyFont="1" applyFill="1" applyBorder="1" applyAlignment="1">
      <alignment wrapText="1"/>
    </xf>
    <xf numFmtId="43" fontId="2" fillId="3" borderId="2" xfId="0" applyNumberFormat="1" applyFont="1" applyFill="1" applyBorder="1" applyAlignment="1">
      <alignment wrapText="1"/>
    </xf>
    <xf numFmtId="43" fontId="1" fillId="0" borderId="7" xfId="0" applyNumberFormat="1" applyFont="1" applyBorder="1" applyAlignment="1">
      <alignment wrapText="1"/>
    </xf>
    <xf numFmtId="43" fontId="3" fillId="0" borderId="5" xfId="6" applyNumberFormat="1" applyFont="1" applyBorder="1" applyAlignment="1">
      <alignment vertical="top" wrapText="1"/>
    </xf>
    <xf numFmtId="43" fontId="2" fillId="0" borderId="5" xfId="6" applyNumberFormat="1" applyFont="1" applyBorder="1" applyAlignment="1">
      <alignment horizontal="right"/>
    </xf>
    <xf numFmtId="43" fontId="3" fillId="3" borderId="4" xfId="6" applyNumberFormat="1" applyFont="1" applyFill="1" applyBorder="1" applyAlignment="1" applyProtection="1">
      <alignment vertical="center"/>
      <protection locked="0"/>
    </xf>
    <xf numFmtId="43" fontId="2" fillId="3" borderId="4" xfId="6" applyNumberFormat="1" applyFont="1" applyFill="1" applyBorder="1" applyAlignment="1" applyProtection="1">
      <alignment horizontal="right"/>
      <protection locked="0"/>
    </xf>
    <xf numFmtId="43" fontId="3" fillId="0" borderId="4" xfId="6" applyNumberFormat="1" applyFont="1" applyBorder="1" applyAlignment="1">
      <alignment vertical="center" wrapText="1"/>
    </xf>
    <xf numFmtId="43" fontId="2" fillId="0" borderId="4" xfId="6" applyNumberFormat="1" applyFont="1" applyBorder="1" applyAlignment="1">
      <alignment horizontal="right"/>
    </xf>
    <xf numFmtId="43" fontId="3" fillId="3" borderId="3" xfId="6" applyNumberFormat="1" applyFont="1" applyFill="1" applyBorder="1" applyAlignment="1" applyProtection="1">
      <alignment vertical="center"/>
      <protection locked="0"/>
    </xf>
    <xf numFmtId="43" fontId="2" fillId="3" borderId="3" xfId="6" applyNumberFormat="1" applyFont="1" applyFill="1" applyBorder="1" applyAlignment="1" applyProtection="1">
      <alignment horizontal="right"/>
      <protection locked="0"/>
    </xf>
    <xf numFmtId="43" fontId="1" fillId="2" borderId="8" xfId="0" applyNumberFormat="1" applyFont="1" applyFill="1" applyBorder="1" applyAlignment="1">
      <alignment horizontal="left" vertical="center"/>
    </xf>
    <xf numFmtId="43" fontId="1" fillId="2" borderId="8" xfId="0" applyNumberFormat="1" applyFont="1" applyFill="1" applyBorder="1" applyAlignment="1">
      <alignment horizontal="right"/>
    </xf>
    <xf numFmtId="43" fontId="3" fillId="3" borderId="16" xfId="6" applyNumberFormat="1" applyFont="1" applyFill="1" applyBorder="1" applyAlignment="1" applyProtection="1">
      <alignment vertical="center"/>
      <protection locked="0"/>
    </xf>
    <xf numFmtId="43" fontId="3" fillId="3" borderId="0" xfId="6" applyNumberFormat="1" applyFont="1" applyFill="1" applyAlignment="1" applyProtection="1">
      <alignment vertical="center" wrapText="1"/>
      <protection locked="0"/>
    </xf>
    <xf numFmtId="43" fontId="3" fillId="3" borderId="12" xfId="6" applyNumberFormat="1" applyFont="1" applyFill="1" applyBorder="1" applyAlignment="1" applyProtection="1">
      <alignment vertical="center" wrapText="1"/>
      <protection locked="0"/>
    </xf>
    <xf numFmtId="43" fontId="1" fillId="2" borderId="5" xfId="0" applyNumberFormat="1" applyFont="1" applyFill="1" applyBorder="1" applyAlignment="1">
      <alignment horizontal="right"/>
    </xf>
    <xf numFmtId="43" fontId="13" fillId="0" borderId="5" xfId="6" applyNumberFormat="1" applyFont="1" applyBorder="1" applyAlignment="1">
      <alignment vertical="center" wrapText="1"/>
    </xf>
    <xf numFmtId="43" fontId="2" fillId="0" borderId="5" xfId="0" applyNumberFormat="1" applyFont="1" applyBorder="1" applyAlignment="1">
      <alignment horizontal="right"/>
    </xf>
    <xf numFmtId="43" fontId="13" fillId="0" borderId="4" xfId="6" applyNumberFormat="1" applyFont="1" applyBorder="1" applyAlignment="1">
      <alignment vertical="center" wrapText="1"/>
    </xf>
    <xf numFmtId="43" fontId="2" fillId="0" borderId="4" xfId="0" applyNumberFormat="1" applyFont="1" applyBorder="1" applyAlignment="1">
      <alignment horizontal="right"/>
    </xf>
    <xf numFmtId="43" fontId="13" fillId="0" borderId="3" xfId="6" applyNumberFormat="1" applyFont="1" applyBorder="1" applyAlignment="1">
      <alignment vertical="center" wrapText="1"/>
    </xf>
    <xf numFmtId="43" fontId="2" fillId="0" borderId="3" xfId="0" applyNumberFormat="1" applyFont="1" applyBorder="1" applyAlignment="1">
      <alignment horizontal="right"/>
    </xf>
    <xf numFmtId="43" fontId="2" fillId="3" borderId="6" xfId="0" applyNumberFormat="1" applyFont="1" applyFill="1" applyBorder="1" applyAlignment="1">
      <alignment horizontal="left" vertical="center" wrapText="1"/>
    </xf>
    <xf numFmtId="43" fontId="2" fillId="3" borderId="1" xfId="0" applyNumberFormat="1" applyFont="1" applyFill="1" applyBorder="1" applyAlignment="1">
      <alignment horizontal="left" vertical="center" wrapText="1"/>
    </xf>
    <xf numFmtId="43" fontId="4" fillId="2" borderId="8" xfId="0" applyNumberFormat="1" applyFont="1" applyFill="1" applyBorder="1" applyAlignment="1">
      <alignment horizontal="right"/>
    </xf>
    <xf numFmtId="43" fontId="2" fillId="3" borderId="6" xfId="0" applyNumberFormat="1" applyFont="1" applyFill="1" applyBorder="1" applyAlignment="1">
      <alignment horizontal="left" wrapText="1"/>
    </xf>
    <xf numFmtId="43" fontId="2" fillId="3" borderId="6" xfId="0" applyNumberFormat="1" applyFont="1" applyFill="1" applyBorder="1" applyAlignment="1">
      <alignment horizontal="right"/>
    </xf>
    <xf numFmtId="43" fontId="2" fillId="0" borderId="10" xfId="0" applyNumberFormat="1" applyFont="1" applyBorder="1" applyAlignment="1">
      <alignment horizontal="right"/>
    </xf>
    <xf numFmtId="43" fontId="2" fillId="3" borderId="1" xfId="0" applyNumberFormat="1" applyFont="1" applyFill="1" applyBorder="1" applyAlignment="1">
      <alignment horizontal="left" wrapText="1"/>
    </xf>
    <xf numFmtId="43" fontId="2" fillId="3" borderId="1" xfId="0" applyNumberFormat="1" applyFont="1" applyFill="1" applyBorder="1" applyAlignment="1">
      <alignment horizontal="right"/>
    </xf>
    <xf numFmtId="43" fontId="2" fillId="0" borderId="12" xfId="0" applyNumberFormat="1" applyFont="1" applyBorder="1" applyAlignment="1">
      <alignment horizontal="right"/>
    </xf>
    <xf numFmtId="43" fontId="2" fillId="0" borderId="2" xfId="0" applyNumberFormat="1" applyFont="1" applyBorder="1" applyAlignment="1">
      <alignment horizontal="left" wrapText="1"/>
    </xf>
    <xf numFmtId="43" fontId="2" fillId="0" borderId="2" xfId="0" applyNumberFormat="1" applyFont="1" applyBorder="1" applyAlignment="1">
      <alignment horizontal="right"/>
    </xf>
    <xf numFmtId="43" fontId="2" fillId="0" borderId="14" xfId="0" applyNumberFormat="1" applyFont="1" applyBorder="1" applyAlignment="1">
      <alignment horizontal="right"/>
    </xf>
    <xf numFmtId="43" fontId="1" fillId="2" borderId="8" xfId="0" applyNumberFormat="1" applyFont="1" applyFill="1" applyBorder="1" applyAlignment="1">
      <alignment horizontal="left" vertical="center" wrapText="1"/>
    </xf>
    <xf numFmtId="43" fontId="2" fillId="3" borderId="1" xfId="0" applyNumberFormat="1" applyFont="1" applyFill="1" applyBorder="1"/>
    <xf numFmtId="43" fontId="2" fillId="3" borderId="2" xfId="0" applyNumberFormat="1" applyFont="1" applyFill="1" applyBorder="1"/>
    <xf numFmtId="43" fontId="1" fillId="2" borderId="8" xfId="0" applyNumberFormat="1" applyFont="1" applyFill="1" applyBorder="1" applyAlignment="1">
      <alignment horizontal="center" vertical="center"/>
    </xf>
    <xf numFmtId="43" fontId="1" fillId="0" borderId="9" xfId="0" applyNumberFormat="1" applyFont="1" applyBorder="1"/>
    <xf numFmtId="43" fontId="3" fillId="0" borderId="0" xfId="6" applyNumberFormat="1" applyFont="1" applyAlignment="1">
      <alignment vertical="center" wrapText="1"/>
    </xf>
    <xf numFmtId="43" fontId="3" fillId="3" borderId="0" xfId="6" applyNumberFormat="1" applyFont="1" applyFill="1" applyAlignment="1" applyProtection="1">
      <alignment vertical="center"/>
      <protection locked="0"/>
    </xf>
    <xf numFmtId="43" fontId="1" fillId="2" borderId="13" xfId="0" applyNumberFormat="1" applyFont="1" applyFill="1" applyBorder="1" applyAlignment="1">
      <alignment horizontal="right"/>
    </xf>
    <xf numFmtId="43" fontId="1" fillId="0" borderId="0" xfId="0" applyNumberFormat="1" applyFont="1" applyAlignment="1">
      <alignment horizontal="center" wrapText="1"/>
    </xf>
    <xf numFmtId="43" fontId="3" fillId="0" borderId="0" xfId="6" applyNumberFormat="1" applyFont="1" applyAlignment="1">
      <alignment vertical="center"/>
    </xf>
    <xf numFmtId="43" fontId="2" fillId="0" borderId="0" xfId="0" applyNumberFormat="1" applyFont="1" applyAlignment="1">
      <alignment horizontal="left" vertical="center"/>
    </xf>
    <xf numFmtId="43" fontId="11" fillId="0" borderId="0" xfId="0" applyNumberFormat="1" applyFont="1"/>
    <xf numFmtId="43" fontId="2" fillId="0" borderId="0" xfId="0" applyNumberFormat="1" applyFont="1" applyAlignment="1">
      <alignment horizontal="left"/>
    </xf>
    <xf numFmtId="43" fontId="19" fillId="3" borderId="0" xfId="0" applyNumberFormat="1" applyFont="1" applyFill="1"/>
    <xf numFmtId="43" fontId="2" fillId="0" borderId="0" xfId="38" applyFont="1" applyBorder="1" applyAlignment="1"/>
    <xf numFmtId="43" fontId="2" fillId="0" borderId="5" xfId="38" applyFont="1" applyBorder="1" applyAlignment="1">
      <alignment horizontal="right"/>
    </xf>
    <xf numFmtId="43" fontId="2" fillId="0" borderId="4" xfId="38" applyFont="1" applyBorder="1" applyAlignment="1">
      <alignment horizontal="right"/>
    </xf>
    <xf numFmtId="43" fontId="2" fillId="0" borderId="3" xfId="38" applyFont="1" applyBorder="1" applyAlignment="1">
      <alignment horizontal="right"/>
    </xf>
    <xf numFmtId="43" fontId="2" fillId="3" borderId="5" xfId="38" applyFont="1" applyFill="1" applyBorder="1" applyAlignment="1">
      <alignment horizontal="right"/>
    </xf>
    <xf numFmtId="43" fontId="2" fillId="3" borderId="6" xfId="38" applyFont="1" applyFill="1" applyBorder="1" applyAlignment="1">
      <alignment horizontal="right"/>
    </xf>
    <xf numFmtId="43" fontId="2" fillId="3" borderId="4" xfId="38" applyFont="1" applyFill="1" applyBorder="1" applyAlignment="1">
      <alignment horizontal="right"/>
    </xf>
    <xf numFmtId="43" fontId="2" fillId="3" borderId="1" xfId="38" applyFont="1" applyFill="1" applyBorder="1" applyAlignment="1">
      <alignment horizontal="right"/>
    </xf>
    <xf numFmtId="43" fontId="2" fillId="4" borderId="7" xfId="38" applyFont="1" applyFill="1" applyBorder="1" applyAlignment="1">
      <alignment horizontal="right"/>
    </xf>
    <xf numFmtId="43" fontId="2" fillId="3" borderId="5" xfId="38" applyFont="1" applyFill="1" applyBorder="1" applyAlignment="1"/>
    <xf numFmtId="43" fontId="2" fillId="3" borderId="6" xfId="38" applyFont="1" applyFill="1" applyBorder="1" applyAlignment="1"/>
    <xf numFmtId="43" fontId="2" fillId="3" borderId="4" xfId="38" applyFont="1" applyFill="1" applyBorder="1" applyAlignment="1"/>
    <xf numFmtId="43" fontId="2" fillId="3" borderId="1" xfId="38" applyFont="1" applyFill="1" applyBorder="1" applyAlignment="1"/>
    <xf numFmtId="43" fontId="2" fillId="0" borderId="11" xfId="38" applyFont="1" applyFill="1" applyBorder="1" applyAlignment="1">
      <alignment horizontal="center"/>
    </xf>
    <xf numFmtId="43" fontId="2" fillId="0" borderId="0" xfId="38" applyFont="1" applyFill="1" applyBorder="1" applyAlignment="1">
      <alignment horizontal="center"/>
    </xf>
    <xf numFmtId="43" fontId="1" fillId="0" borderId="5" xfId="0" applyNumberFormat="1" applyFont="1" applyBorder="1" applyAlignment="1">
      <alignment horizontal="center" vertical="center" wrapText="1"/>
    </xf>
    <xf numFmtId="43" fontId="17" fillId="0" borderId="0" xfId="0" applyNumberFormat="1" applyFont="1"/>
    <xf numFmtId="49" fontId="2" fillId="0" borderId="0" xfId="0" applyNumberFormat="1" applyFont="1"/>
    <xf numFmtId="43" fontId="1" fillId="0" borderId="5" xfId="0" applyNumberFormat="1" applyFont="1" applyBorder="1" applyAlignment="1">
      <alignment horizontal="center"/>
    </xf>
    <xf numFmtId="43" fontId="1" fillId="0" borderId="4" xfId="0" applyNumberFormat="1" applyFont="1" applyBorder="1" applyAlignment="1">
      <alignment horizontal="center"/>
    </xf>
    <xf numFmtId="43" fontId="1" fillId="0" borderId="6" xfId="0" applyNumberFormat="1" applyFont="1" applyBorder="1" applyAlignment="1">
      <alignment horizontal="center"/>
    </xf>
    <xf numFmtId="43" fontId="1" fillId="0" borderId="3" xfId="0" applyNumberFormat="1" applyFont="1" applyBorder="1" applyAlignment="1">
      <alignment horizontal="center" vertical="center" wrapText="1"/>
    </xf>
    <xf numFmtId="43" fontId="1" fillId="0" borderId="3" xfId="0" applyNumberFormat="1" applyFont="1" applyBorder="1"/>
    <xf numFmtId="43" fontId="1" fillId="0" borderId="2" xfId="0" applyNumberFormat="1" applyFont="1" applyBorder="1" applyAlignment="1">
      <alignment horizontal="center"/>
    </xf>
    <xf numFmtId="43" fontId="1" fillId="0" borderId="6" xfId="0" applyNumberFormat="1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/>
    </xf>
    <xf numFmtId="43" fontId="1" fillId="0" borderId="11" xfId="0" applyNumberFormat="1" applyFont="1" applyBorder="1" applyAlignment="1">
      <alignment horizontal="center"/>
    </xf>
    <xf numFmtId="43" fontId="1" fillId="0" borderId="4" xfId="1" applyNumberFormat="1" applyFont="1" applyBorder="1" applyAlignment="1">
      <alignment horizontal="center" vertical="center" wrapText="1"/>
    </xf>
    <xf numFmtId="43" fontId="1" fillId="0" borderId="4" xfId="0" applyNumberFormat="1" applyFont="1" applyBorder="1"/>
    <xf numFmtId="43" fontId="12" fillId="0" borderId="8" xfId="6" applyNumberFormat="1" applyFont="1" applyBorder="1" applyAlignment="1">
      <alignment vertical="center" wrapText="1"/>
    </xf>
    <xf numFmtId="43" fontId="1" fillId="0" borderId="8" xfId="0" applyNumberFormat="1" applyFont="1" applyBorder="1" applyAlignment="1">
      <alignment horizontal="right"/>
    </xf>
    <xf numFmtId="43" fontId="1" fillId="0" borderId="8" xfId="38" applyFont="1" applyFill="1" applyBorder="1" applyAlignment="1">
      <alignment horizontal="right"/>
    </xf>
    <xf numFmtId="43" fontId="1" fillId="0" borderId="12" xfId="0" applyNumberFormat="1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center" vertical="center" wrapText="1"/>
    </xf>
    <xf numFmtId="43" fontId="1" fillId="0" borderId="2" xfId="0" applyNumberFormat="1" applyFont="1" applyBorder="1" applyAlignment="1">
      <alignment horizontal="center" vertical="center" wrapText="1"/>
    </xf>
    <xf numFmtId="43" fontId="1" fillId="0" borderId="15" xfId="0" applyNumberFormat="1" applyFont="1" applyBorder="1" applyAlignment="1">
      <alignment horizontal="center" vertical="center" wrapText="1"/>
    </xf>
    <xf numFmtId="43" fontId="1" fillId="0" borderId="3" xfId="0" applyNumberFormat="1" applyFont="1" applyBorder="1" applyAlignment="1">
      <alignment vertical="center" wrapText="1"/>
    </xf>
    <xf numFmtId="43" fontId="20" fillId="0" borderId="4" xfId="0" applyNumberFormat="1" applyFont="1" applyBorder="1" applyAlignment="1">
      <alignment horizontal="right"/>
    </xf>
    <xf numFmtId="43" fontId="1" fillId="0" borderId="8" xfId="0" applyNumberFormat="1" applyFont="1" applyBorder="1" applyAlignment="1">
      <alignment horizontal="left" vertical="center" wrapText="1"/>
    </xf>
    <xf numFmtId="43" fontId="1" fillId="0" borderId="10" xfId="0" applyNumberFormat="1" applyFont="1" applyBorder="1" applyAlignment="1">
      <alignment horizontal="center"/>
    </xf>
    <xf numFmtId="43" fontId="1" fillId="0" borderId="5" xfId="1" applyNumberFormat="1" applyFont="1" applyBorder="1" applyAlignment="1">
      <alignment horizontal="center" vertical="top" wrapText="1"/>
    </xf>
    <xf numFmtId="43" fontId="1" fillId="0" borderId="12" xfId="0" applyNumberFormat="1" applyFont="1" applyBorder="1" applyAlignment="1">
      <alignment horizontal="center"/>
    </xf>
    <xf numFmtId="43" fontId="1" fillId="0" borderId="4" xfId="1" applyNumberFormat="1" applyFont="1" applyBorder="1" applyAlignment="1">
      <alignment horizontal="center" vertical="top" wrapText="1"/>
    </xf>
    <xf numFmtId="43" fontId="1" fillId="0" borderId="15" xfId="0" applyNumberFormat="1" applyFont="1" applyBorder="1"/>
    <xf numFmtId="43" fontId="1" fillId="0" borderId="3" xfId="0" applyNumberFormat="1" applyFont="1" applyBorder="1" applyAlignment="1">
      <alignment horizontal="center"/>
    </xf>
    <xf numFmtId="43" fontId="1" fillId="0" borderId="15" xfId="0" applyNumberFormat="1" applyFont="1" applyBorder="1" applyAlignment="1">
      <alignment horizontal="center"/>
    </xf>
    <xf numFmtId="43" fontId="1" fillId="0" borderId="3" xfId="1" applyNumberFormat="1" applyFont="1" applyBorder="1" applyAlignment="1">
      <alignment horizontal="center" vertical="top" wrapText="1"/>
    </xf>
    <xf numFmtId="43" fontId="2" fillId="0" borderId="0" xfId="0" applyNumberFormat="1" applyFont="1" applyAlignment="1">
      <alignment horizontal="right" vertical="center"/>
    </xf>
    <xf numFmtId="43" fontId="2" fillId="0" borderId="0" xfId="0" applyNumberFormat="1" applyFont="1" applyAlignment="1">
      <alignment horizontal="left" vertical="center"/>
    </xf>
    <xf numFmtId="43" fontId="2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left"/>
    </xf>
    <xf numFmtId="43" fontId="3" fillId="0" borderId="0" xfId="0" applyNumberFormat="1" applyFont="1" applyAlignment="1">
      <alignment horizontal="left" vertical="center"/>
    </xf>
    <xf numFmtId="43" fontId="3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right" vertical="center"/>
    </xf>
    <xf numFmtId="43" fontId="1" fillId="0" borderId="5" xfId="1" applyNumberFormat="1" applyFont="1" applyBorder="1" applyAlignment="1">
      <alignment horizontal="center" vertical="center" wrapText="1"/>
    </xf>
    <xf numFmtId="43" fontId="1" fillId="0" borderId="4" xfId="1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 wrapText="1"/>
    </xf>
    <xf numFmtId="43" fontId="1" fillId="0" borderId="4" xfId="0" applyNumberFormat="1" applyFont="1" applyBorder="1" applyAlignment="1">
      <alignment horizontal="center" vertical="center" wrapText="1"/>
    </xf>
    <xf numFmtId="43" fontId="1" fillId="0" borderId="3" xfId="0" applyNumberFormat="1" applyFont="1" applyBorder="1" applyAlignment="1">
      <alignment horizontal="center" vertical="center" wrapText="1"/>
    </xf>
    <xf numFmtId="43" fontId="1" fillId="0" borderId="10" xfId="0" applyNumberFormat="1" applyFont="1" applyBorder="1" applyAlignment="1">
      <alignment horizontal="center" vertical="center" wrapText="1"/>
    </xf>
    <xf numFmtId="43" fontId="1" fillId="0" borderId="12" xfId="0" applyNumberFormat="1" applyFont="1" applyBorder="1" applyAlignment="1">
      <alignment horizontal="center" vertical="center" wrapText="1"/>
    </xf>
    <xf numFmtId="43" fontId="1" fillId="0" borderId="14" xfId="0" applyNumberFormat="1" applyFont="1" applyBorder="1" applyAlignment="1">
      <alignment horizontal="center" vertical="center" wrapText="1"/>
    </xf>
    <xf numFmtId="43" fontId="1" fillId="0" borderId="7" xfId="0" applyNumberFormat="1" applyFont="1" applyBorder="1" applyAlignment="1">
      <alignment horizontal="center" vertical="center"/>
    </xf>
    <xf numFmtId="43" fontId="1" fillId="0" borderId="13" xfId="0" applyNumberFormat="1" applyFont="1" applyBorder="1" applyAlignment="1">
      <alignment horizontal="center" vertical="center"/>
    </xf>
    <xf numFmtId="43" fontId="1" fillId="0" borderId="7" xfId="0" applyNumberFormat="1" applyFont="1" applyBorder="1" applyAlignment="1">
      <alignment horizontal="center" vertical="center" wrapText="1"/>
    </xf>
    <xf numFmtId="43" fontId="1" fillId="0" borderId="9" xfId="0" applyNumberFormat="1" applyFont="1" applyBorder="1" applyAlignment="1">
      <alignment horizontal="center" vertical="center" wrapText="1"/>
    </xf>
    <xf numFmtId="43" fontId="1" fillId="0" borderId="13" xfId="0" applyNumberFormat="1" applyFont="1" applyBorder="1" applyAlignment="1">
      <alignment horizontal="center" vertical="center" wrapText="1"/>
    </xf>
    <xf numFmtId="43" fontId="1" fillId="0" borderId="7" xfId="0" applyNumberFormat="1" applyFont="1" applyBorder="1" applyAlignment="1">
      <alignment horizontal="center"/>
    </xf>
    <xf numFmtId="43" fontId="3" fillId="0" borderId="13" xfId="0" applyNumberFormat="1" applyFont="1" applyBorder="1" applyAlignment="1">
      <alignment horizontal="center"/>
    </xf>
    <xf numFmtId="43" fontId="2" fillId="0" borderId="11" xfId="0" applyNumberFormat="1" applyFont="1" applyBorder="1" applyAlignment="1">
      <alignment horizontal="left" vertical="center"/>
    </xf>
    <xf numFmtId="43" fontId="3" fillId="0" borderId="13" xfId="0" applyNumberFormat="1" applyFont="1" applyBorder="1" applyAlignment="1">
      <alignment horizontal="center" vertical="center"/>
    </xf>
    <xf numFmtId="43" fontId="1" fillId="0" borderId="2" xfId="0" applyNumberFormat="1" applyFont="1" applyBorder="1" applyAlignment="1">
      <alignment horizontal="center" vertical="center" wrapText="1"/>
    </xf>
    <xf numFmtId="43" fontId="1" fillId="0" borderId="15" xfId="0" applyNumberFormat="1" applyFont="1" applyBorder="1" applyAlignment="1">
      <alignment horizontal="center" vertical="center" wrapText="1"/>
    </xf>
    <xf numFmtId="43" fontId="4" fillId="0" borderId="5" xfId="0" applyNumberFormat="1" applyFont="1" applyBorder="1" applyAlignment="1">
      <alignment horizontal="center" vertical="center" wrapText="1"/>
    </xf>
    <xf numFmtId="43" fontId="4" fillId="0" borderId="4" xfId="0" applyNumberFormat="1" applyFont="1" applyBorder="1" applyAlignment="1">
      <alignment horizontal="center" vertical="center" wrapText="1"/>
    </xf>
    <xf numFmtId="43" fontId="4" fillId="0" borderId="3" xfId="0" applyNumberFormat="1" applyFont="1" applyBorder="1" applyAlignment="1">
      <alignment horizontal="center" vertical="center" wrapText="1"/>
    </xf>
    <xf numFmtId="43" fontId="1" fillId="0" borderId="6" xfId="0" applyNumberFormat="1" applyFont="1" applyBorder="1" applyAlignment="1">
      <alignment horizontal="center" vertical="center" wrapText="1"/>
    </xf>
  </cellXfs>
  <cellStyles count="41">
    <cellStyle name="Normal" xfId="0" builtinId="0"/>
    <cellStyle name="Normal 2" xfId="1" xr:uid="{9B36BCC2-89E2-411C-B7CF-07384C4B4B77}"/>
    <cellStyle name="Normal 2 2" xfId="2" xr:uid="{89AF42BD-E699-48F5-A978-5E1504272EB8}"/>
    <cellStyle name="Normal 3" xfId="3" xr:uid="{117F1932-2BF5-4415-AD35-62260C893736}"/>
    <cellStyle name="Normal 3 2" xfId="4" xr:uid="{7C677333-8BB0-4300-86E0-8661347EECF2}"/>
    <cellStyle name="Normal 3 2 2" xfId="5" xr:uid="{D53D8DFD-41AE-4DBA-B078-B8F4F00904A5}"/>
    <cellStyle name="Normal 4 2 3" xfId="6" xr:uid="{88788B88-684D-4CAD-B7B5-73657C676C6B}"/>
    <cellStyle name="Normal 9 2" xfId="7" xr:uid="{87CA56E0-0DA6-4098-8209-43B0F8DB3180}"/>
    <cellStyle name="Separador de milhares 2" xfId="8" xr:uid="{254CBCB6-38C0-40C6-95CB-5DA4A0191CC3}"/>
    <cellStyle name="Separador de milhares 2 2" xfId="9" xr:uid="{A6DDBD5B-3F8D-4F90-BB1D-FABC80F8D757}"/>
    <cellStyle name="Separador de milhares 2 2 2" xfId="10" xr:uid="{69E5DA83-5632-4487-8CE4-5CA8A94CF2A3}"/>
    <cellStyle name="Separador de milhares 2 3" xfId="11" xr:uid="{07344E2B-EE64-42F8-A709-76F799B29D21}"/>
    <cellStyle name="Separador de milhares 5" xfId="12" xr:uid="{A4F47560-E150-4163-B106-8AF153EB9754}"/>
    <cellStyle name="Separador de milhares 5 2" xfId="13" xr:uid="{BAD77EB3-9BAC-484B-BA6E-0928D285AAC0}"/>
    <cellStyle name="Separador de milhares 8" xfId="14" xr:uid="{04F2681F-61D1-4B5C-8450-A4788BBEC45A}"/>
    <cellStyle name="Separador de milhares 8 2" xfId="15" xr:uid="{5FCC6F81-C2C5-4CBE-A84A-3D9184F830A3}"/>
    <cellStyle name="Separador de milhares 8 2 2" xfId="16" xr:uid="{5F509D95-01CB-4452-84CB-80D121E0FC44}"/>
    <cellStyle name="Separador de milhares 8 3" xfId="17" xr:uid="{C5C8FFC0-FE52-4A14-9FC9-CE16D884E66C}"/>
    <cellStyle name="Vírgula 2" xfId="18" xr:uid="{EC3F736B-7AF6-426A-8B26-815989E2CE1A}"/>
    <cellStyle name="Vírgula 2 10" xfId="19" xr:uid="{AA4AFCD0-97B6-40DB-B5D4-C9FD1AAEE048}"/>
    <cellStyle name="Vírgula 2 10 2" xfId="20" xr:uid="{87DC8E03-3471-4797-B530-8D10E134680D}"/>
    <cellStyle name="Vírgula 2 11" xfId="21" xr:uid="{532E1682-A50B-4445-A57F-328B573B84DF}"/>
    <cellStyle name="Vírgula 2 2" xfId="22" xr:uid="{DE149A2A-2806-438B-8A3D-E8F5B6076B11}"/>
    <cellStyle name="Vírgula 2 2 2" xfId="23" xr:uid="{E914C11F-0449-4136-960F-E7A696E850CF}"/>
    <cellStyle name="Vírgula 2 3" xfId="24" xr:uid="{60452904-483C-4F6E-9215-0AD2959414AF}"/>
    <cellStyle name="Vírgula 2 3 2" xfId="25" xr:uid="{55268C73-39B3-43FC-95F8-7A2A920EEDA3}"/>
    <cellStyle name="Vírgula 2 4" xfId="26" xr:uid="{72BEB171-3C76-47F9-860D-00225DE01CA6}"/>
    <cellStyle name="Vírgula 2 4 2" xfId="27" xr:uid="{D9806838-2C8C-4432-BDE0-AA26B102CF9F}"/>
    <cellStyle name="Vírgula 2 5" xfId="28" xr:uid="{7D37B176-83BD-4480-9668-5CCDA03788DB}"/>
    <cellStyle name="Vírgula 2 5 2" xfId="29" xr:uid="{1DE13621-DAB6-448B-A4ED-9619D437CA50}"/>
    <cellStyle name="Vírgula 2 6" xfId="30" xr:uid="{16775B74-1A43-4532-B8BA-32B980965FBF}"/>
    <cellStyle name="Vírgula 2 6 2" xfId="31" xr:uid="{E196FC3F-1272-48C3-82A5-C94947CC63F5}"/>
    <cellStyle name="Vírgula 2 7" xfId="32" xr:uid="{91EB532D-4312-4B99-B1B7-02D44A0DB0AD}"/>
    <cellStyle name="Vírgula 2 7 2" xfId="33" xr:uid="{020A00CF-9DC7-4050-902D-4266780A0CFA}"/>
    <cellStyle name="Vírgula 2 8" xfId="34" xr:uid="{E5A35A73-3CA0-44A2-87E5-B4B3E66BA7BE}"/>
    <cellStyle name="Vírgula 2 8 2" xfId="35" xr:uid="{EA9B65E8-447C-46FD-BBA7-C09F5438A992}"/>
    <cellStyle name="Vírgula 2 9" xfId="36" xr:uid="{76EE911F-CE57-43CF-839A-652AB32736C3}"/>
    <cellStyle name="Vírgula 2 9 2" xfId="37" xr:uid="{DC7315F3-D216-4754-A184-A3EF6CD5798C}"/>
    <cellStyle name="Vírgula 3" xfId="38" xr:uid="{48AF52D2-99C3-4B6C-A893-6791BC195894}"/>
    <cellStyle name="Vírgula 3 2" xfId="39" xr:uid="{20A31435-4637-4E14-A6B2-90841ED4B961}"/>
    <cellStyle name="Vírgula 4" xfId="40" xr:uid="{E8B605A6-C273-4074-AEB9-5A468B93D3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47734-841B-495E-863C-402DAE994884}">
  <sheetPr codeName="Plan6"/>
  <dimension ref="A2:K1778"/>
  <sheetViews>
    <sheetView showGridLines="0" tabSelected="1" zoomScale="85" zoomScaleNormal="85" workbookViewId="0">
      <selection activeCell="A190" sqref="A190"/>
    </sheetView>
  </sheetViews>
  <sheetFormatPr defaultRowHeight="12.75" x14ac:dyDescent="0.2"/>
  <cols>
    <col min="1" max="1" width="78.42578125" style="17" customWidth="1"/>
    <col min="2" max="2" width="14.85546875" style="17" customWidth="1"/>
    <col min="3" max="3" width="16.140625" style="17" customWidth="1"/>
    <col min="4" max="4" width="19.28515625" style="17" bestFit="1" customWidth="1"/>
    <col min="5" max="14" width="14.85546875" style="17" customWidth="1"/>
    <col min="15" max="16384" width="9.140625" style="17"/>
  </cols>
  <sheetData>
    <row r="2" spans="1:7" ht="25.5" customHeight="1" x14ac:dyDescent="0.35">
      <c r="A2" s="97" t="s">
        <v>166</v>
      </c>
    </row>
    <row r="3" spans="1:7" ht="15.75" customHeight="1" x14ac:dyDescent="0.25">
      <c r="A3" s="24" t="s">
        <v>167</v>
      </c>
    </row>
    <row r="4" spans="1:7" ht="15.75" customHeight="1" x14ac:dyDescent="0.25">
      <c r="A4" s="24" t="s">
        <v>168</v>
      </c>
    </row>
    <row r="5" spans="1:7" ht="15.75" customHeight="1" x14ac:dyDescent="0.25">
      <c r="A5" s="24" t="s">
        <v>169</v>
      </c>
    </row>
    <row r="6" spans="1:7" ht="15.75" x14ac:dyDescent="0.25">
      <c r="A6" s="18" t="s">
        <v>43</v>
      </c>
      <c r="B6" s="27"/>
      <c r="C6" s="27"/>
      <c r="D6" s="27"/>
      <c r="E6" s="27"/>
    </row>
    <row r="8" spans="1:7" x14ac:dyDescent="0.2">
      <c r="A8" s="79" t="s">
        <v>166</v>
      </c>
      <c r="B8" s="19"/>
      <c r="C8" s="19"/>
      <c r="D8" s="19"/>
      <c r="E8" s="19"/>
      <c r="F8" s="19"/>
      <c r="G8" s="19"/>
    </row>
    <row r="9" spans="1:7" x14ac:dyDescent="0.2">
      <c r="A9" s="19" t="s">
        <v>0</v>
      </c>
      <c r="B9" s="19"/>
      <c r="C9" s="19"/>
      <c r="D9" s="19"/>
      <c r="E9" s="19"/>
      <c r="F9" s="19"/>
      <c r="G9" s="19"/>
    </row>
    <row r="10" spans="1:7" x14ac:dyDescent="0.2">
      <c r="A10" s="20" t="s">
        <v>27</v>
      </c>
      <c r="B10" s="20"/>
      <c r="C10" s="20"/>
      <c r="D10" s="20"/>
      <c r="E10" s="20"/>
      <c r="F10" s="20"/>
      <c r="G10" s="20"/>
    </row>
    <row r="11" spans="1:7" x14ac:dyDescent="0.2">
      <c r="A11" s="131" t="s">
        <v>1</v>
      </c>
      <c r="B11" s="131"/>
      <c r="C11" s="131"/>
      <c r="D11" s="131"/>
      <c r="E11" s="131"/>
      <c r="F11" s="131"/>
      <c r="G11" s="131"/>
    </row>
    <row r="12" spans="1:7" x14ac:dyDescent="0.2">
      <c r="A12" s="1" t="s">
        <v>170</v>
      </c>
      <c r="B12" s="25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</row>
    <row r="13" spans="1:7" hidden="1" x14ac:dyDescent="0.2">
      <c r="A13" s="131"/>
      <c r="B13" s="131"/>
      <c r="C13" s="131"/>
      <c r="D13" s="131"/>
      <c r="E13" s="131"/>
      <c r="F13" s="131"/>
      <c r="G13" s="131"/>
    </row>
    <row r="14" spans="1:7" hidden="1" x14ac:dyDescent="0.2">
      <c r="A14" s="131"/>
      <c r="B14" s="131"/>
      <c r="C14" s="131"/>
      <c r="D14" s="131"/>
      <c r="E14" s="131"/>
      <c r="F14" s="131"/>
      <c r="G14" s="131"/>
    </row>
    <row r="16" spans="1:7" x14ac:dyDescent="0.2">
      <c r="A16" s="28" t="s">
        <v>33</v>
      </c>
      <c r="B16" s="21"/>
      <c r="C16" s="21"/>
      <c r="D16" s="21"/>
      <c r="E16" s="22" t="s">
        <v>34</v>
      </c>
    </row>
    <row r="17" spans="1:6" x14ac:dyDescent="0.2">
      <c r="A17" s="137" t="s">
        <v>28</v>
      </c>
      <c r="B17" s="99" t="s">
        <v>2</v>
      </c>
      <c r="C17" s="99" t="s">
        <v>2</v>
      </c>
      <c r="D17" s="148" t="s">
        <v>3</v>
      </c>
      <c r="E17" s="149"/>
    </row>
    <row r="18" spans="1:6" x14ac:dyDescent="0.2">
      <c r="A18" s="138"/>
      <c r="B18" s="100" t="s">
        <v>4</v>
      </c>
      <c r="C18" s="100" t="s">
        <v>5</v>
      </c>
      <c r="D18" s="101" t="str">
        <f>CONCATENATE("Até o  ", B12)</f>
        <v>Até o  Bimestre</v>
      </c>
      <c r="E18" s="99" t="s">
        <v>6</v>
      </c>
    </row>
    <row r="19" spans="1:6" x14ac:dyDescent="0.2">
      <c r="A19" s="139"/>
      <c r="B19" s="103"/>
      <c r="C19" s="104" t="s">
        <v>7</v>
      </c>
      <c r="D19" s="104" t="s">
        <v>8</v>
      </c>
      <c r="E19" s="100" t="s">
        <v>17</v>
      </c>
    </row>
    <row r="20" spans="1:6" x14ac:dyDescent="0.2">
      <c r="A20" s="29" t="s">
        <v>59</v>
      </c>
      <c r="B20" s="7">
        <f>B21+B24+B27+B30</f>
        <v>746494000</v>
      </c>
      <c r="C20" s="7">
        <f>C21+C24+C27+C30</f>
        <v>746494000</v>
      </c>
      <c r="D20" s="7">
        <f>D21+D24+D27+D30</f>
        <v>395598937.25999999</v>
      </c>
      <c r="E20" s="7">
        <f t="shared" ref="E20:E40" si="0">IF(C20&gt;0,D20/C20*100,0)</f>
        <v>52.994255447465079</v>
      </c>
    </row>
    <row r="21" spans="1:6" x14ac:dyDescent="0.2">
      <c r="A21" s="15" t="s">
        <v>47</v>
      </c>
      <c r="B21" s="30">
        <f>SUM(B22:B23)</f>
        <v>234600000</v>
      </c>
      <c r="C21" s="30">
        <f>SUM(C22:C23)</f>
        <v>234600000</v>
      </c>
      <c r="D21" s="30">
        <f>SUM(D22:D23)</f>
        <v>136738935.66</v>
      </c>
      <c r="E21" s="30">
        <f t="shared" si="0"/>
        <v>58.28599132992327</v>
      </c>
      <c r="F21" s="15"/>
    </row>
    <row r="22" spans="1:6" x14ac:dyDescent="0.2">
      <c r="A22" s="14" t="s">
        <v>48</v>
      </c>
      <c r="B22" s="31">
        <v>207000000</v>
      </c>
      <c r="C22" s="31">
        <v>207000000</v>
      </c>
      <c r="D22" s="31">
        <v>116102178.54000001</v>
      </c>
      <c r="E22" s="31">
        <f t="shared" si="0"/>
        <v>56.08800895652174</v>
      </c>
      <c r="F22" s="14"/>
    </row>
    <row r="23" spans="1:6" x14ac:dyDescent="0.2">
      <c r="A23" s="14" t="s">
        <v>49</v>
      </c>
      <c r="B23" s="31">
        <v>27600000</v>
      </c>
      <c r="C23" s="31">
        <v>27600000</v>
      </c>
      <c r="D23" s="31">
        <v>20636757.120000001</v>
      </c>
      <c r="E23" s="31">
        <f t="shared" si="0"/>
        <v>74.770859130434786</v>
      </c>
      <c r="F23" s="14"/>
    </row>
    <row r="24" spans="1:6" x14ac:dyDescent="0.2">
      <c r="A24" s="14" t="s">
        <v>50</v>
      </c>
      <c r="B24" s="31">
        <f>SUM(B25:B26)</f>
        <v>90374000</v>
      </c>
      <c r="C24" s="31">
        <f>SUM(C25:C26)</f>
        <v>90374000</v>
      </c>
      <c r="D24" s="31">
        <f>SUM(D25:D26)</f>
        <v>50107519.420000002</v>
      </c>
      <c r="E24" s="31">
        <f t="shared" si="0"/>
        <v>55.444618385818934</v>
      </c>
      <c r="F24" s="14"/>
    </row>
    <row r="25" spans="1:6" x14ac:dyDescent="0.2">
      <c r="A25" s="14" t="s">
        <v>51</v>
      </c>
      <c r="B25" s="31">
        <v>90000000</v>
      </c>
      <c r="C25" s="31">
        <v>90000000</v>
      </c>
      <c r="D25" s="31">
        <v>49571820.950000003</v>
      </c>
      <c r="E25" s="31">
        <f t="shared" si="0"/>
        <v>55.079801055555556</v>
      </c>
      <c r="F25" s="14"/>
    </row>
    <row r="26" spans="1:6" x14ac:dyDescent="0.2">
      <c r="A26" s="14" t="s">
        <v>52</v>
      </c>
      <c r="B26" s="31">
        <v>374000</v>
      </c>
      <c r="C26" s="31">
        <v>374000</v>
      </c>
      <c r="D26" s="31">
        <v>535698.47</v>
      </c>
      <c r="E26" s="31">
        <f t="shared" si="0"/>
        <v>143.23488502673797</v>
      </c>
      <c r="F26" s="14"/>
    </row>
    <row r="27" spans="1:6" x14ac:dyDescent="0.2">
      <c r="A27" s="14" t="s">
        <v>53</v>
      </c>
      <c r="B27" s="31">
        <f>SUM(B28:B29)</f>
        <v>297000000</v>
      </c>
      <c r="C27" s="31">
        <f>SUM(C28:C29)</f>
        <v>297000000</v>
      </c>
      <c r="D27" s="31">
        <f>SUM(D28:D29)</f>
        <v>148141704.75999999</v>
      </c>
      <c r="E27" s="31">
        <f t="shared" si="0"/>
        <v>49.87936187205387</v>
      </c>
      <c r="F27" s="14"/>
    </row>
    <row r="28" spans="1:6" x14ac:dyDescent="0.2">
      <c r="A28" s="14" t="s">
        <v>54</v>
      </c>
      <c r="B28" s="31">
        <v>285200000</v>
      </c>
      <c r="C28" s="31">
        <v>285200000</v>
      </c>
      <c r="D28" s="31">
        <v>139843132.78999999</v>
      </c>
      <c r="E28" s="31">
        <f t="shared" si="0"/>
        <v>49.033356518232821</v>
      </c>
      <c r="F28" s="14"/>
    </row>
    <row r="29" spans="1:6" x14ac:dyDescent="0.2">
      <c r="A29" s="14" t="s">
        <v>55</v>
      </c>
      <c r="B29" s="31">
        <v>11800000</v>
      </c>
      <c r="C29" s="31">
        <v>11800000</v>
      </c>
      <c r="D29" s="31">
        <v>8298571.9699999997</v>
      </c>
      <c r="E29" s="31">
        <f t="shared" si="0"/>
        <v>70.326881101694909</v>
      </c>
      <c r="F29" s="14"/>
    </row>
    <row r="30" spans="1:6" x14ac:dyDescent="0.2">
      <c r="A30" s="14" t="s">
        <v>72</v>
      </c>
      <c r="B30" s="31">
        <v>124520000</v>
      </c>
      <c r="C30" s="31">
        <v>124520000</v>
      </c>
      <c r="D30" s="31">
        <v>60610777.420000002</v>
      </c>
      <c r="E30" s="31">
        <f t="shared" si="0"/>
        <v>48.675535994217803</v>
      </c>
      <c r="F30" s="14"/>
    </row>
    <row r="31" spans="1:6" x14ac:dyDescent="0.2">
      <c r="A31" s="32" t="s">
        <v>36</v>
      </c>
      <c r="B31" s="9">
        <f>SUM(B32:B37)</f>
        <v>767500000</v>
      </c>
      <c r="C31" s="9">
        <f>SUM(C32:C37)</f>
        <v>767500000</v>
      </c>
      <c r="D31" s="9">
        <f>SUM(D32:D37)</f>
        <v>444954864.25999999</v>
      </c>
      <c r="E31" s="9">
        <f t="shared" si="0"/>
        <v>57.974575147882732</v>
      </c>
    </row>
    <row r="32" spans="1:6" x14ac:dyDescent="0.2">
      <c r="A32" s="32" t="s">
        <v>37</v>
      </c>
      <c r="B32" s="9">
        <v>152000000</v>
      </c>
      <c r="C32" s="9">
        <v>152000000</v>
      </c>
      <c r="D32" s="9">
        <v>80404656.469999999</v>
      </c>
      <c r="E32" s="9">
        <f t="shared" si="0"/>
        <v>52.897800309210531</v>
      </c>
    </row>
    <row r="33" spans="1:10" x14ac:dyDescent="0.2">
      <c r="A33" s="32" t="s">
        <v>38</v>
      </c>
      <c r="B33" s="9">
        <v>2000000</v>
      </c>
      <c r="C33" s="9">
        <v>2000000</v>
      </c>
      <c r="D33" s="9">
        <v>81615.66</v>
      </c>
      <c r="E33" s="9">
        <f t="shared" si="0"/>
        <v>4.0807830000000003</v>
      </c>
    </row>
    <row r="34" spans="1:10" x14ac:dyDescent="0.2">
      <c r="A34" s="32" t="s">
        <v>39</v>
      </c>
      <c r="B34" s="9">
        <v>153000000</v>
      </c>
      <c r="C34" s="9">
        <v>153000000</v>
      </c>
      <c r="D34" s="9">
        <v>129226957.16</v>
      </c>
      <c r="E34" s="9">
        <f t="shared" si="0"/>
        <v>84.46206350326797</v>
      </c>
    </row>
    <row r="35" spans="1:10" x14ac:dyDescent="0.2">
      <c r="A35" s="32" t="s">
        <v>40</v>
      </c>
      <c r="B35" s="9">
        <v>457000000</v>
      </c>
      <c r="C35" s="9">
        <v>457000000</v>
      </c>
      <c r="D35" s="9">
        <v>233483620.44</v>
      </c>
      <c r="E35" s="9">
        <f t="shared" si="0"/>
        <v>51.090507754923408</v>
      </c>
    </row>
    <row r="36" spans="1:10" x14ac:dyDescent="0.2">
      <c r="A36" s="32" t="s">
        <v>30</v>
      </c>
      <c r="B36" s="9">
        <v>3500000</v>
      </c>
      <c r="C36" s="9">
        <v>3500000</v>
      </c>
      <c r="D36" s="9">
        <v>1758014.53</v>
      </c>
      <c r="E36" s="9">
        <f t="shared" si="0"/>
        <v>50.228986571428571</v>
      </c>
    </row>
    <row r="37" spans="1:10" x14ac:dyDescent="0.2">
      <c r="A37" s="32" t="s">
        <v>31</v>
      </c>
      <c r="B37" s="9">
        <f>SUM(B38:B39)</f>
        <v>0</v>
      </c>
      <c r="C37" s="9">
        <f>SUM(C38:C39)</f>
        <v>0</v>
      </c>
      <c r="D37" s="9">
        <f>SUM(D38:D39)</f>
        <v>0</v>
      </c>
      <c r="E37" s="9">
        <f t="shared" si="0"/>
        <v>0</v>
      </c>
    </row>
    <row r="38" spans="1:10" x14ac:dyDescent="0.2">
      <c r="A38" s="32" t="s">
        <v>165</v>
      </c>
      <c r="B38" s="9"/>
      <c r="C38" s="9"/>
      <c r="D38" s="9"/>
      <c r="E38" s="9">
        <f t="shared" si="0"/>
        <v>0</v>
      </c>
    </row>
    <row r="39" spans="1:10" x14ac:dyDescent="0.2">
      <c r="A39" s="33" t="s">
        <v>32</v>
      </c>
      <c r="B39" s="16"/>
      <c r="C39" s="16"/>
      <c r="D39" s="16"/>
      <c r="E39" s="16">
        <f t="shared" si="0"/>
        <v>0</v>
      </c>
    </row>
    <row r="40" spans="1:10" ht="21.75" x14ac:dyDescent="0.2">
      <c r="A40" s="34" t="s">
        <v>60</v>
      </c>
      <c r="B40" s="10">
        <f>B20+B31</f>
        <v>1513994000</v>
      </c>
      <c r="C40" s="10">
        <f>C20+C31</f>
        <v>1513994000</v>
      </c>
      <c r="D40" s="10">
        <f>D20+D31</f>
        <v>840553801.51999998</v>
      </c>
      <c r="E40" s="16">
        <f t="shared" si="0"/>
        <v>55.518965168950473</v>
      </c>
    </row>
    <row r="41" spans="1:10" x14ac:dyDescent="0.2">
      <c r="A41" s="1"/>
      <c r="B41" s="26"/>
      <c r="C41" s="1"/>
      <c r="D41" s="1"/>
      <c r="E41" s="1"/>
      <c r="F41" s="1"/>
      <c r="G41" s="1"/>
    </row>
    <row r="42" spans="1:10" ht="31.5" customHeight="1" x14ac:dyDescent="0.2">
      <c r="A42" s="105" t="s">
        <v>61</v>
      </c>
      <c r="B42" s="99" t="s">
        <v>10</v>
      </c>
      <c r="C42" s="99" t="s">
        <v>10</v>
      </c>
      <c r="D42" s="143" t="s">
        <v>11</v>
      </c>
      <c r="E42" s="144"/>
      <c r="F42" s="143" t="s">
        <v>12</v>
      </c>
      <c r="G42" s="144"/>
      <c r="H42" s="143" t="s">
        <v>56</v>
      </c>
      <c r="I42" s="144"/>
      <c r="J42" s="135" t="s">
        <v>46</v>
      </c>
    </row>
    <row r="43" spans="1:10" x14ac:dyDescent="0.2">
      <c r="A43" s="106" t="s">
        <v>20</v>
      </c>
      <c r="B43" s="100" t="s">
        <v>4</v>
      </c>
      <c r="C43" s="100" t="s">
        <v>5</v>
      </c>
      <c r="D43" s="99" t="str">
        <f>CONCATENATE("Até o  ", B12)</f>
        <v>Até o  Bimestre</v>
      </c>
      <c r="E43" s="107" t="s">
        <v>6</v>
      </c>
      <c r="F43" s="99" t="str">
        <f>CONCATENATE("Até o  ", B12)</f>
        <v>Até o  Bimestre</v>
      </c>
      <c r="G43" s="107" t="s">
        <v>6</v>
      </c>
      <c r="H43" s="99" t="str">
        <f>CONCATENATE("Até o  ", B12)</f>
        <v>Até o  Bimestre</v>
      </c>
      <c r="I43" s="107" t="s">
        <v>6</v>
      </c>
      <c r="J43" s="136"/>
    </row>
    <row r="44" spans="1:10" x14ac:dyDescent="0.2">
      <c r="A44" s="106"/>
      <c r="B44" s="109"/>
      <c r="C44" s="100" t="s">
        <v>9</v>
      </c>
      <c r="D44" s="100" t="s">
        <v>13</v>
      </c>
      <c r="E44" s="75" t="s">
        <v>18</v>
      </c>
      <c r="F44" s="100" t="s">
        <v>14</v>
      </c>
      <c r="G44" s="75" t="s">
        <v>57</v>
      </c>
      <c r="H44" s="100" t="s">
        <v>19</v>
      </c>
      <c r="I44" s="75" t="s">
        <v>58</v>
      </c>
      <c r="J44" s="108" t="s">
        <v>15</v>
      </c>
    </row>
    <row r="45" spans="1:10" x14ac:dyDescent="0.2">
      <c r="A45" s="35" t="s">
        <v>62</v>
      </c>
      <c r="B45" s="36">
        <f>SUM(B46:B47)</f>
        <v>86633000</v>
      </c>
      <c r="C45" s="36">
        <f>SUM(C46:C47)</f>
        <v>97768460.609999999</v>
      </c>
      <c r="D45" s="36">
        <f>SUM(D46:D47)</f>
        <v>47001518.769999996</v>
      </c>
      <c r="E45" s="36">
        <f t="shared" ref="E45:E66" si="1">IF(C45&gt;0,D45/C45*100,0)</f>
        <v>48.074316069565448</v>
      </c>
      <c r="F45" s="36">
        <f>SUM(F46:F47)</f>
        <v>38400235.200000003</v>
      </c>
      <c r="G45" s="7">
        <f t="shared" ref="G45:G66" si="2">IF(C45&gt;0,F45/C45*100,0)</f>
        <v>39.276710465125532</v>
      </c>
      <c r="H45" s="7">
        <f>SUM(H46:H47)</f>
        <v>32825129.710000001</v>
      </c>
      <c r="I45" s="7">
        <f t="shared" ref="I45:I66" si="3">IF(C45&gt;0,H45/C45*100,0)</f>
        <v>33.574354659157393</v>
      </c>
      <c r="J45" s="82">
        <f>SUM(J46:J47)</f>
        <v>0</v>
      </c>
    </row>
    <row r="46" spans="1:10" x14ac:dyDescent="0.2">
      <c r="A46" s="37" t="s">
        <v>63</v>
      </c>
      <c r="B46" s="38">
        <v>84741000</v>
      </c>
      <c r="C46" s="38">
        <v>89781000</v>
      </c>
      <c r="D46" s="38">
        <v>43258188.909999996</v>
      </c>
      <c r="E46" s="38">
        <f t="shared" si="1"/>
        <v>48.181896960381373</v>
      </c>
      <c r="F46" s="38">
        <v>37680967.090000004</v>
      </c>
      <c r="G46" s="9">
        <f t="shared" si="2"/>
        <v>41.969867889642579</v>
      </c>
      <c r="H46" s="9">
        <v>32221070.260000002</v>
      </c>
      <c r="I46" s="9">
        <f t="shared" si="3"/>
        <v>35.888517904679169</v>
      </c>
      <c r="J46" s="83"/>
    </row>
    <row r="47" spans="1:10" x14ac:dyDescent="0.2">
      <c r="A47" s="37" t="s">
        <v>64</v>
      </c>
      <c r="B47" s="38">
        <v>1892000</v>
      </c>
      <c r="C47" s="38">
        <v>7987460.6100000003</v>
      </c>
      <c r="D47" s="38">
        <v>3743329.86</v>
      </c>
      <c r="E47" s="38">
        <f t="shared" si="1"/>
        <v>46.865080690519981</v>
      </c>
      <c r="F47" s="38">
        <v>719268.11</v>
      </c>
      <c r="G47" s="9">
        <f t="shared" si="2"/>
        <v>9.0049659725332898</v>
      </c>
      <c r="H47" s="9">
        <v>604059.44999999995</v>
      </c>
      <c r="I47" s="9">
        <f t="shared" si="3"/>
        <v>7.5625969190225515</v>
      </c>
      <c r="J47" s="83"/>
    </row>
    <row r="48" spans="1:10" x14ac:dyDescent="0.2">
      <c r="A48" s="39" t="s">
        <v>65</v>
      </c>
      <c r="B48" s="40">
        <f>SUM(B49:B50)</f>
        <v>248474000</v>
      </c>
      <c r="C48" s="40">
        <f>SUM(C49:C50)</f>
        <v>294067851.81999999</v>
      </c>
      <c r="D48" s="40">
        <f>SUM(D49:D50)</f>
        <v>176811575.16999999</v>
      </c>
      <c r="E48" s="40">
        <f t="shared" si="1"/>
        <v>60.126115138293656</v>
      </c>
      <c r="F48" s="40">
        <f>SUM(F49:F50)</f>
        <v>133989409.23</v>
      </c>
      <c r="G48" s="9">
        <f t="shared" si="2"/>
        <v>45.564113316274849</v>
      </c>
      <c r="H48" s="9">
        <f>SUM(H49:H50)</f>
        <v>116943322.08000001</v>
      </c>
      <c r="I48" s="9">
        <f t="shared" si="3"/>
        <v>39.767462290159294</v>
      </c>
      <c r="J48" s="83">
        <f>SUM(J49:J50)</f>
        <v>0</v>
      </c>
    </row>
    <row r="49" spans="1:10" x14ac:dyDescent="0.2">
      <c r="A49" s="37" t="s">
        <v>63</v>
      </c>
      <c r="B49" s="38">
        <v>237821000</v>
      </c>
      <c r="C49" s="38">
        <v>268863000</v>
      </c>
      <c r="D49" s="38">
        <v>176250777.06999999</v>
      </c>
      <c r="E49" s="38">
        <f t="shared" si="1"/>
        <v>65.554121269940453</v>
      </c>
      <c r="F49" s="38">
        <v>133710120.53</v>
      </c>
      <c r="G49" s="9">
        <f t="shared" si="2"/>
        <v>49.731692546017861</v>
      </c>
      <c r="H49" s="9">
        <v>116785747.18000001</v>
      </c>
      <c r="I49" s="9">
        <f t="shared" si="3"/>
        <v>43.436898041009734</v>
      </c>
      <c r="J49" s="83"/>
    </row>
    <row r="50" spans="1:10" x14ac:dyDescent="0.2">
      <c r="A50" s="37" t="s">
        <v>66</v>
      </c>
      <c r="B50" s="38">
        <v>10653000</v>
      </c>
      <c r="C50" s="38">
        <v>25204851.82</v>
      </c>
      <c r="D50" s="38">
        <v>560798.1</v>
      </c>
      <c r="E50" s="38">
        <f t="shared" si="1"/>
        <v>2.2249609083399084</v>
      </c>
      <c r="F50" s="38">
        <v>279288.7</v>
      </c>
      <c r="G50" s="9">
        <f t="shared" si="2"/>
        <v>1.108075151540407</v>
      </c>
      <c r="H50" s="9">
        <v>157574.9</v>
      </c>
      <c r="I50" s="9">
        <f t="shared" si="3"/>
        <v>0.62517685533451395</v>
      </c>
      <c r="J50" s="83"/>
    </row>
    <row r="51" spans="1:10" x14ac:dyDescent="0.2">
      <c r="A51" s="39" t="s">
        <v>67</v>
      </c>
      <c r="B51" s="40">
        <f>SUM(B52:B53)</f>
        <v>31452000</v>
      </c>
      <c r="C51" s="40">
        <f>SUM(C52:C53)</f>
        <v>31452000</v>
      </c>
      <c r="D51" s="40">
        <f>SUM(D52:D53)</f>
        <v>9271643.8399999999</v>
      </c>
      <c r="E51" s="40">
        <f t="shared" si="1"/>
        <v>29.478709907160116</v>
      </c>
      <c r="F51" s="40">
        <f>SUM(F52:F53)</f>
        <v>7654512.54</v>
      </c>
      <c r="G51" s="9">
        <f t="shared" si="2"/>
        <v>24.33712495230828</v>
      </c>
      <c r="H51" s="9">
        <f>SUM(H52:H53)</f>
        <v>6936417.5700000003</v>
      </c>
      <c r="I51" s="9">
        <f t="shared" si="3"/>
        <v>22.053979301793209</v>
      </c>
      <c r="J51" s="83">
        <f>SUM(J52:J53)</f>
        <v>0</v>
      </c>
    </row>
    <row r="52" spans="1:10" x14ac:dyDescent="0.2">
      <c r="A52" s="37" t="s">
        <v>63</v>
      </c>
      <c r="B52" s="38">
        <v>31399000</v>
      </c>
      <c r="C52" s="38">
        <v>31399000</v>
      </c>
      <c r="D52" s="38">
        <v>9237673.6500000004</v>
      </c>
      <c r="E52" s="38">
        <f t="shared" si="1"/>
        <v>29.420279785980448</v>
      </c>
      <c r="F52" s="38">
        <v>7627322.3499999996</v>
      </c>
      <c r="G52" s="9">
        <f t="shared" si="2"/>
        <v>24.291609127679227</v>
      </c>
      <c r="H52" s="9">
        <v>6923703.1699999999</v>
      </c>
      <c r="I52" s="9">
        <f t="shared" si="3"/>
        <v>22.050712347526989</v>
      </c>
      <c r="J52" s="83"/>
    </row>
    <row r="53" spans="1:10" x14ac:dyDescent="0.2">
      <c r="A53" s="37" t="s">
        <v>66</v>
      </c>
      <c r="B53" s="38">
        <v>53000</v>
      </c>
      <c r="C53" s="38">
        <v>53000</v>
      </c>
      <c r="D53" s="38">
        <v>33970.19</v>
      </c>
      <c r="E53" s="38">
        <f t="shared" si="1"/>
        <v>64.094698113207542</v>
      </c>
      <c r="F53" s="38">
        <v>27190.19</v>
      </c>
      <c r="G53" s="9">
        <f t="shared" si="2"/>
        <v>51.302245283018863</v>
      </c>
      <c r="H53" s="9">
        <v>12714.4</v>
      </c>
      <c r="I53" s="9">
        <f t="shared" si="3"/>
        <v>23.989433962264151</v>
      </c>
      <c r="J53" s="83"/>
    </row>
    <row r="54" spans="1:10" x14ac:dyDescent="0.2">
      <c r="A54" s="39" t="s">
        <v>68</v>
      </c>
      <c r="B54" s="40">
        <f>SUM(B55:B56)</f>
        <v>2652000</v>
      </c>
      <c r="C54" s="40">
        <f>SUM(C55:C56)</f>
        <v>2652000</v>
      </c>
      <c r="D54" s="40">
        <f>SUM(D55:D56)</f>
        <v>1212223.5900000001</v>
      </c>
      <c r="E54" s="40">
        <f t="shared" si="1"/>
        <v>45.709788461538466</v>
      </c>
      <c r="F54" s="40">
        <f>SUM(F55:F56)</f>
        <v>1212223.5900000001</v>
      </c>
      <c r="G54" s="9">
        <f t="shared" si="2"/>
        <v>45.709788461538466</v>
      </c>
      <c r="H54" s="9">
        <f>SUM(H55:H56)</f>
        <v>1020172.28</v>
      </c>
      <c r="I54" s="9">
        <f t="shared" si="3"/>
        <v>38.468034690799399</v>
      </c>
      <c r="J54" s="83">
        <f>SUM(J55:J56)</f>
        <v>0</v>
      </c>
    </row>
    <row r="55" spans="1:10" x14ac:dyDescent="0.2">
      <c r="A55" s="37" t="s">
        <v>63</v>
      </c>
      <c r="B55" s="38">
        <v>2652000</v>
      </c>
      <c r="C55" s="38">
        <v>2652000</v>
      </c>
      <c r="D55" s="38">
        <v>1212223.5900000001</v>
      </c>
      <c r="E55" s="38">
        <f t="shared" si="1"/>
        <v>45.709788461538466</v>
      </c>
      <c r="F55" s="38">
        <v>1212223.5900000001</v>
      </c>
      <c r="G55" s="9">
        <f t="shared" si="2"/>
        <v>45.709788461538466</v>
      </c>
      <c r="H55" s="9">
        <v>1020172.28</v>
      </c>
      <c r="I55" s="9">
        <f t="shared" si="3"/>
        <v>38.468034690799399</v>
      </c>
      <c r="J55" s="83"/>
    </row>
    <row r="56" spans="1:10" x14ac:dyDescent="0.2">
      <c r="A56" s="37" t="s">
        <v>66</v>
      </c>
      <c r="B56" s="38"/>
      <c r="C56" s="38"/>
      <c r="D56" s="38"/>
      <c r="E56" s="38">
        <f t="shared" si="1"/>
        <v>0</v>
      </c>
      <c r="F56" s="38"/>
      <c r="G56" s="9">
        <f t="shared" si="2"/>
        <v>0</v>
      </c>
      <c r="H56" s="9"/>
      <c r="I56" s="9">
        <f t="shared" si="3"/>
        <v>0</v>
      </c>
      <c r="J56" s="83"/>
    </row>
    <row r="57" spans="1:10" x14ac:dyDescent="0.2">
      <c r="A57" s="39" t="s">
        <v>69</v>
      </c>
      <c r="B57" s="40">
        <f>SUM(B58:B59)</f>
        <v>8151000</v>
      </c>
      <c r="C57" s="40">
        <f>SUM(C58:C59)</f>
        <v>8189500</v>
      </c>
      <c r="D57" s="40">
        <f>SUM(D58:D59)</f>
        <v>4549425.3900000006</v>
      </c>
      <c r="E57" s="40">
        <f t="shared" si="1"/>
        <v>55.551931009219125</v>
      </c>
      <c r="F57" s="40">
        <f>SUM(F58:F59)</f>
        <v>4301736.3199999994</v>
      </c>
      <c r="G57" s="9">
        <f t="shared" si="2"/>
        <v>52.527459796080336</v>
      </c>
      <c r="H57" s="9">
        <f>SUM(H58:H59)</f>
        <v>3554212.37</v>
      </c>
      <c r="I57" s="9">
        <f t="shared" si="3"/>
        <v>43.399625984492339</v>
      </c>
      <c r="J57" s="83">
        <f>SUM(J58:J59)</f>
        <v>0</v>
      </c>
    </row>
    <row r="58" spans="1:10" x14ac:dyDescent="0.2">
      <c r="A58" s="37" t="s">
        <v>63</v>
      </c>
      <c r="B58" s="38">
        <v>8038000</v>
      </c>
      <c r="C58" s="38">
        <v>8076500</v>
      </c>
      <c r="D58" s="38">
        <v>4472295.3600000003</v>
      </c>
      <c r="E58" s="38">
        <f t="shared" si="1"/>
        <v>55.374176437813418</v>
      </c>
      <c r="F58" s="38">
        <v>4270016.7699999996</v>
      </c>
      <c r="G58" s="9">
        <f t="shared" si="2"/>
        <v>52.869643657524911</v>
      </c>
      <c r="H58" s="9">
        <v>3553512.37</v>
      </c>
      <c r="I58" s="9">
        <f t="shared" si="3"/>
        <v>43.998172104253079</v>
      </c>
      <c r="J58" s="83"/>
    </row>
    <row r="59" spans="1:10" x14ac:dyDescent="0.2">
      <c r="A59" s="37" t="s">
        <v>66</v>
      </c>
      <c r="B59" s="38">
        <v>113000</v>
      </c>
      <c r="C59" s="38">
        <v>113000</v>
      </c>
      <c r="D59" s="38">
        <v>77130.03</v>
      </c>
      <c r="E59" s="38">
        <f t="shared" si="1"/>
        <v>68.25666371681416</v>
      </c>
      <c r="F59" s="38">
        <v>31719.55</v>
      </c>
      <c r="G59" s="9">
        <f t="shared" si="2"/>
        <v>28.070398230088493</v>
      </c>
      <c r="H59" s="9">
        <v>700</v>
      </c>
      <c r="I59" s="9">
        <f t="shared" si="3"/>
        <v>0.61946902654867253</v>
      </c>
      <c r="J59" s="83"/>
    </row>
    <row r="60" spans="1:10" x14ac:dyDescent="0.2">
      <c r="A60" s="39" t="s">
        <v>70</v>
      </c>
      <c r="B60" s="40">
        <f>SUM(B61:B62)</f>
        <v>0</v>
      </c>
      <c r="C60" s="40">
        <f>SUM(C61:C62)</f>
        <v>0</v>
      </c>
      <c r="D60" s="40">
        <f>SUM(D61:D62)</f>
        <v>0</v>
      </c>
      <c r="E60" s="40">
        <f t="shared" si="1"/>
        <v>0</v>
      </c>
      <c r="F60" s="40">
        <f>SUM(F61:F62)</f>
        <v>0</v>
      </c>
      <c r="G60" s="9">
        <f t="shared" si="2"/>
        <v>0</v>
      </c>
      <c r="H60" s="9">
        <f>SUM(H61:H62)</f>
        <v>0</v>
      </c>
      <c r="I60" s="9">
        <f t="shared" si="3"/>
        <v>0</v>
      </c>
      <c r="J60" s="83">
        <f>SUM(J61:J62)</f>
        <v>0</v>
      </c>
    </row>
    <row r="61" spans="1:10" ht="9.75" customHeight="1" x14ac:dyDescent="0.2">
      <c r="A61" s="37" t="s">
        <v>63</v>
      </c>
      <c r="B61" s="38"/>
      <c r="C61" s="38"/>
      <c r="D61" s="38"/>
      <c r="E61" s="38">
        <f t="shared" si="1"/>
        <v>0</v>
      </c>
      <c r="F61" s="38"/>
      <c r="G61" s="9">
        <f t="shared" si="2"/>
        <v>0</v>
      </c>
      <c r="H61" s="9"/>
      <c r="I61" s="9">
        <f t="shared" si="3"/>
        <v>0</v>
      </c>
      <c r="J61" s="83"/>
    </row>
    <row r="62" spans="1:10" ht="11.25" customHeight="1" x14ac:dyDescent="0.2">
      <c r="A62" s="37" t="s">
        <v>66</v>
      </c>
      <c r="B62" s="38"/>
      <c r="C62" s="38"/>
      <c r="D62" s="38"/>
      <c r="E62" s="38">
        <f t="shared" si="1"/>
        <v>0</v>
      </c>
      <c r="F62" s="38"/>
      <c r="G62" s="9">
        <f t="shared" si="2"/>
        <v>0</v>
      </c>
      <c r="H62" s="9"/>
      <c r="I62" s="9">
        <f t="shared" si="3"/>
        <v>0</v>
      </c>
      <c r="J62" s="83"/>
    </row>
    <row r="63" spans="1:10" x14ac:dyDescent="0.2">
      <c r="A63" s="39" t="s">
        <v>71</v>
      </c>
      <c r="B63" s="40">
        <f>SUM(B64:B65)</f>
        <v>40680000</v>
      </c>
      <c r="C63" s="40">
        <f>SUM(C64:C65)</f>
        <v>41140000</v>
      </c>
      <c r="D63" s="40">
        <f>SUM(D64:D65)</f>
        <v>30076954.579999998</v>
      </c>
      <c r="E63" s="40">
        <f t="shared" si="1"/>
        <v>73.108786047642198</v>
      </c>
      <c r="F63" s="40">
        <f>SUM(F64:F65)</f>
        <v>17283336.619999997</v>
      </c>
      <c r="G63" s="9">
        <f t="shared" si="2"/>
        <v>42.011027272727262</v>
      </c>
      <c r="H63" s="9">
        <f>SUM(H64:H65)</f>
        <v>15762500.880000001</v>
      </c>
      <c r="I63" s="9">
        <f t="shared" si="3"/>
        <v>38.314294798249882</v>
      </c>
      <c r="J63" s="83">
        <f>SUM(J64:J65)</f>
        <v>0</v>
      </c>
    </row>
    <row r="64" spans="1:10" x14ac:dyDescent="0.2">
      <c r="A64" s="37" t="s">
        <v>63</v>
      </c>
      <c r="B64" s="38">
        <v>40325000</v>
      </c>
      <c r="C64" s="38">
        <v>40785000</v>
      </c>
      <c r="D64" s="38">
        <v>29977091.18</v>
      </c>
      <c r="E64" s="38">
        <f t="shared" si="1"/>
        <v>73.500284859629758</v>
      </c>
      <c r="F64" s="38">
        <v>17259074.629999999</v>
      </c>
      <c r="G64" s="9">
        <f t="shared" si="2"/>
        <v>42.317211303175185</v>
      </c>
      <c r="H64" s="9">
        <v>15738238.890000001</v>
      </c>
      <c r="I64" s="9">
        <f t="shared" si="3"/>
        <v>38.588301802133138</v>
      </c>
      <c r="J64" s="83"/>
    </row>
    <row r="65" spans="1:10" x14ac:dyDescent="0.2">
      <c r="A65" s="41" t="s">
        <v>66</v>
      </c>
      <c r="B65" s="42">
        <v>355000</v>
      </c>
      <c r="C65" s="42">
        <v>355000</v>
      </c>
      <c r="D65" s="42">
        <v>99863.4</v>
      </c>
      <c r="E65" s="42">
        <f t="shared" si="1"/>
        <v>28.130535211267606</v>
      </c>
      <c r="F65" s="42">
        <v>24261.99</v>
      </c>
      <c r="G65" s="16">
        <f t="shared" si="2"/>
        <v>6.8343633802816912</v>
      </c>
      <c r="H65" s="16">
        <v>24261.99</v>
      </c>
      <c r="I65" s="16">
        <f t="shared" si="3"/>
        <v>6.8343633802816912</v>
      </c>
      <c r="J65" s="84"/>
    </row>
    <row r="66" spans="1:10" x14ac:dyDescent="0.2">
      <c r="A66" s="43" t="s">
        <v>160</v>
      </c>
      <c r="B66" s="44">
        <f>B45+B48+B51+B54+B57+B60+B63</f>
        <v>418042000</v>
      </c>
      <c r="C66" s="44">
        <f>C45+C48+C51+C54+C57+C60+C63</f>
        <v>475269812.43000001</v>
      </c>
      <c r="D66" s="44">
        <f>D45+D48+D51+D54+D57+D60+D63</f>
        <v>268923341.33999997</v>
      </c>
      <c r="E66" s="44">
        <f t="shared" si="1"/>
        <v>56.583299487300863</v>
      </c>
      <c r="F66" s="44">
        <f>F45+F48+F51+F54+F57+F60+F63</f>
        <v>202841453.5</v>
      </c>
      <c r="G66" s="44">
        <f t="shared" si="2"/>
        <v>42.679220980372165</v>
      </c>
      <c r="H66" s="44">
        <f>H45+H48+H51+H54+H57+H60+H63</f>
        <v>177041754.89000002</v>
      </c>
      <c r="I66" s="44">
        <f t="shared" si="3"/>
        <v>37.250788974962632</v>
      </c>
      <c r="J66" s="44">
        <f>J45+J48+J51+J54+J57+J60+J63</f>
        <v>0</v>
      </c>
    </row>
    <row r="67" spans="1:10" x14ac:dyDescent="0.2">
      <c r="A67" s="1"/>
      <c r="B67" s="26"/>
      <c r="C67" s="1"/>
      <c r="D67" s="1"/>
      <c r="E67" s="1"/>
      <c r="F67" s="1"/>
      <c r="G67" s="1"/>
    </row>
    <row r="68" spans="1:10" x14ac:dyDescent="0.2">
      <c r="A68" s="137" t="s">
        <v>73</v>
      </c>
      <c r="B68" s="137" t="s">
        <v>11</v>
      </c>
      <c r="C68" s="137" t="s">
        <v>12</v>
      </c>
      <c r="D68" s="137" t="s">
        <v>56</v>
      </c>
    </row>
    <row r="69" spans="1:10" x14ac:dyDescent="0.2">
      <c r="A69" s="138"/>
      <c r="B69" s="138"/>
      <c r="C69" s="138"/>
      <c r="D69" s="138"/>
    </row>
    <row r="70" spans="1:10" ht="13.5" thickBot="1" x14ac:dyDescent="0.25">
      <c r="A70" s="139"/>
      <c r="B70" s="100" t="s">
        <v>13</v>
      </c>
      <c r="C70" s="100" t="s">
        <v>14</v>
      </c>
      <c r="D70" s="100" t="s">
        <v>19</v>
      </c>
    </row>
    <row r="71" spans="1:10" x14ac:dyDescent="0.2">
      <c r="A71" s="45" t="s">
        <v>74</v>
      </c>
      <c r="B71" s="85">
        <f>D66</f>
        <v>268923341.33999997</v>
      </c>
      <c r="C71" s="86">
        <f>F66</f>
        <v>202841453.5</v>
      </c>
      <c r="D71" s="85">
        <f>H66</f>
        <v>177041754.89000002</v>
      </c>
    </row>
    <row r="72" spans="1:10" ht="25.5" x14ac:dyDescent="0.2">
      <c r="A72" s="46" t="s">
        <v>75</v>
      </c>
      <c r="B72" s="87">
        <f>IF(E72-(D66-F66)+J66&gt;0,E72-(D66-F66)+J66,0)</f>
        <v>0</v>
      </c>
      <c r="C72" s="88">
        <f>B72-J66</f>
        <v>0</v>
      </c>
      <c r="D72" s="87"/>
      <c r="E72" s="80">
        <v>50220902.619999997</v>
      </c>
    </row>
    <row r="73" spans="1:10" ht="25.5" x14ac:dyDescent="0.2">
      <c r="A73" s="46" t="s">
        <v>76</v>
      </c>
      <c r="B73" s="87"/>
      <c r="C73" s="88"/>
      <c r="D73" s="87"/>
    </row>
    <row r="74" spans="1:10" ht="25.5" x14ac:dyDescent="0.2">
      <c r="A74" s="47" t="s">
        <v>77</v>
      </c>
      <c r="B74" s="9"/>
      <c r="C74" s="6"/>
      <c r="D74" s="9"/>
    </row>
    <row r="75" spans="1:10" x14ac:dyDescent="0.2">
      <c r="A75" s="43" t="s">
        <v>78</v>
      </c>
      <c r="B75" s="48">
        <f>B71-B72-B73-B74</f>
        <v>268923341.33999997</v>
      </c>
      <c r="C75" s="48">
        <f>C71-C72-C73-C74</f>
        <v>202841453.5</v>
      </c>
      <c r="D75" s="48">
        <f>D71-D72-D73-D74</f>
        <v>177041754.89000002</v>
      </c>
    </row>
    <row r="76" spans="1:10" x14ac:dyDescent="0.2">
      <c r="A76" s="49" t="s">
        <v>79</v>
      </c>
      <c r="B76" s="50">
        <f>ROUND(D40*15/100,2)</f>
        <v>126083070.23</v>
      </c>
      <c r="C76" s="50">
        <f>ROUND(D40*15/100,2)</f>
        <v>126083070.23</v>
      </c>
      <c r="D76" s="50">
        <f>ROUND(D40*15/100,2)</f>
        <v>126083070.23</v>
      </c>
      <c r="E76" s="1"/>
    </row>
    <row r="77" spans="1:10" x14ac:dyDescent="0.2">
      <c r="A77" s="51" t="s">
        <v>80</v>
      </c>
      <c r="B77" s="52">
        <f>ROUND(D41*15/100,2)</f>
        <v>0</v>
      </c>
      <c r="C77" s="52">
        <f>ROUND(D41*15/100,2)</f>
        <v>0</v>
      </c>
      <c r="D77" s="52">
        <f>ROUND(D41*15/100,2)</f>
        <v>0</v>
      </c>
      <c r="E77" s="1"/>
    </row>
    <row r="78" spans="1:10" x14ac:dyDescent="0.2">
      <c r="A78" s="51" t="s">
        <v>81</v>
      </c>
      <c r="B78" s="52">
        <f>B75-B76</f>
        <v>142840271.10999995</v>
      </c>
      <c r="C78" s="52">
        <f>C75-C76</f>
        <v>76758383.269999996</v>
      </c>
      <c r="D78" s="52">
        <f>D75-D76</f>
        <v>50958684.660000011</v>
      </c>
      <c r="E78" s="1"/>
    </row>
    <row r="79" spans="1:10" x14ac:dyDescent="0.2">
      <c r="A79" s="53" t="s">
        <v>82</v>
      </c>
      <c r="B79" s="54">
        <f>IF(B78&lt;0,B78*-1*100,0)</f>
        <v>0</v>
      </c>
      <c r="C79" s="89"/>
      <c r="D79" s="23"/>
      <c r="E79" s="1"/>
    </row>
    <row r="80" spans="1:10" ht="42.75" x14ac:dyDescent="0.2">
      <c r="A80" s="110" t="s">
        <v>83</v>
      </c>
      <c r="B80" s="111">
        <f>IF(D40&gt;0,B75/D40*100,0)</f>
        <v>31.993590517786892</v>
      </c>
      <c r="C80" s="111">
        <f>IF(D40&gt;0,C75/D40*100,0)</f>
        <v>24.131882234450121</v>
      </c>
      <c r="D80" s="112">
        <v>21.062513139533699</v>
      </c>
      <c r="E80" s="1"/>
    </row>
    <row r="81" spans="1:11" x14ac:dyDescent="0.2">
      <c r="A81" s="1"/>
      <c r="B81" s="26"/>
      <c r="C81" s="1"/>
      <c r="D81" s="1"/>
      <c r="E81" s="1"/>
      <c r="F81" s="1"/>
      <c r="G81" s="1"/>
    </row>
    <row r="82" spans="1:11" ht="31.5" customHeight="1" x14ac:dyDescent="0.2">
      <c r="A82" s="140" t="s">
        <v>84</v>
      </c>
      <c r="B82" s="137" t="s">
        <v>93</v>
      </c>
      <c r="C82" s="145" t="s">
        <v>89</v>
      </c>
      <c r="D82" s="146"/>
      <c r="E82" s="147"/>
      <c r="F82" s="137" t="s">
        <v>94</v>
      </c>
    </row>
    <row r="83" spans="1:11" x14ac:dyDescent="0.2">
      <c r="A83" s="141"/>
      <c r="B83" s="138"/>
      <c r="C83" s="114" t="s">
        <v>92</v>
      </c>
      <c r="D83" s="96" t="s">
        <v>91</v>
      </c>
      <c r="E83" s="113" t="s">
        <v>90</v>
      </c>
      <c r="F83" s="138"/>
    </row>
    <row r="84" spans="1:11" x14ac:dyDescent="0.2">
      <c r="A84" s="142"/>
      <c r="B84" s="115" t="s">
        <v>16</v>
      </c>
      <c r="C84" s="115" t="s">
        <v>23</v>
      </c>
      <c r="D84" s="102" t="s">
        <v>21</v>
      </c>
      <c r="E84" s="116" t="s">
        <v>22</v>
      </c>
      <c r="F84" s="117" t="s">
        <v>95</v>
      </c>
    </row>
    <row r="85" spans="1:11" x14ac:dyDescent="0.2">
      <c r="A85" s="55" t="s">
        <v>85</v>
      </c>
      <c r="B85" s="89"/>
      <c r="C85" s="89"/>
      <c r="D85" s="89"/>
      <c r="E85" s="89"/>
      <c r="F85" s="82">
        <f>B79</f>
        <v>0</v>
      </c>
    </row>
    <row r="86" spans="1:11" x14ac:dyDescent="0.2">
      <c r="A86" s="56" t="s">
        <v>86</v>
      </c>
      <c r="B86" s="88"/>
      <c r="C86" s="88"/>
      <c r="D86" s="83"/>
      <c r="E86" s="83"/>
      <c r="F86" s="83"/>
    </row>
    <row r="87" spans="1:11" x14ac:dyDescent="0.2">
      <c r="A87" s="56" t="s">
        <v>87</v>
      </c>
      <c r="B87" s="88"/>
      <c r="C87" s="88"/>
      <c r="D87" s="83"/>
      <c r="E87" s="83"/>
      <c r="F87" s="83"/>
    </row>
    <row r="88" spans="1:11" x14ac:dyDescent="0.2">
      <c r="A88" s="43" t="s">
        <v>88</v>
      </c>
      <c r="B88" s="57">
        <f>B86+B87</f>
        <v>0</v>
      </c>
      <c r="C88" s="57">
        <f>C86+C87</f>
        <v>0</v>
      </c>
      <c r="D88" s="57">
        <f>D86+D87</f>
        <v>0</v>
      </c>
      <c r="E88" s="57">
        <f>E86+E87</f>
        <v>0</v>
      </c>
      <c r="F88" s="57">
        <f>F86+F87</f>
        <v>0</v>
      </c>
    </row>
    <row r="89" spans="1:11" x14ac:dyDescent="0.2">
      <c r="A89" s="1"/>
      <c r="B89" s="26"/>
      <c r="C89" s="1"/>
      <c r="D89" s="1"/>
      <c r="E89" s="1"/>
      <c r="F89" s="1"/>
      <c r="G89" s="1"/>
    </row>
    <row r="90" spans="1:11" ht="21" customHeight="1" x14ac:dyDescent="0.2">
      <c r="A90" s="152" t="s">
        <v>96</v>
      </c>
      <c r="B90" s="153"/>
      <c r="C90" s="153"/>
      <c r="D90" s="153"/>
      <c r="E90" s="153"/>
      <c r="F90" s="153"/>
      <c r="G90" s="153"/>
      <c r="H90" s="153"/>
      <c r="I90" s="153"/>
      <c r="J90" s="153"/>
      <c r="K90" s="153"/>
    </row>
    <row r="91" spans="1:11" ht="71.25" customHeight="1" x14ac:dyDescent="0.2">
      <c r="A91" s="157" t="s">
        <v>97</v>
      </c>
      <c r="B91" s="96" t="s">
        <v>100</v>
      </c>
      <c r="C91" s="96" t="s">
        <v>102</v>
      </c>
      <c r="D91" s="96" t="s">
        <v>104</v>
      </c>
      <c r="E91" s="96" t="s">
        <v>106</v>
      </c>
      <c r="F91" s="96" t="s">
        <v>107</v>
      </c>
      <c r="G91" s="96" t="s">
        <v>109</v>
      </c>
      <c r="H91" s="96" t="s">
        <v>111</v>
      </c>
      <c r="I91" s="96" t="s">
        <v>113</v>
      </c>
      <c r="J91" s="96" t="s">
        <v>116</v>
      </c>
      <c r="K91" s="96" t="s">
        <v>117</v>
      </c>
    </row>
    <row r="92" spans="1:11" ht="27" customHeight="1" x14ac:dyDescent="0.2">
      <c r="A92" s="152"/>
      <c r="B92" s="115" t="s">
        <v>26</v>
      </c>
      <c r="C92" s="115" t="s">
        <v>101</v>
      </c>
      <c r="D92" s="115" t="s">
        <v>103</v>
      </c>
      <c r="E92" s="115" t="s">
        <v>105</v>
      </c>
      <c r="F92" s="115" t="s">
        <v>108</v>
      </c>
      <c r="G92" s="115" t="s">
        <v>110</v>
      </c>
      <c r="H92" s="115" t="s">
        <v>112</v>
      </c>
      <c r="I92" s="115" t="s">
        <v>114</v>
      </c>
      <c r="J92" s="115" t="s">
        <v>115</v>
      </c>
      <c r="K92" s="102" t="s">
        <v>118</v>
      </c>
    </row>
    <row r="93" spans="1:11" x14ac:dyDescent="0.2">
      <c r="A93" s="58" t="s">
        <v>25</v>
      </c>
      <c r="B93" s="59">
        <f>B76</f>
        <v>126083070.23</v>
      </c>
      <c r="C93" s="85">
        <f>B75</f>
        <v>268923341.33999997</v>
      </c>
      <c r="D93" s="85">
        <f>IF(B79&gt;0,B79,0)</f>
        <v>0</v>
      </c>
      <c r="E93" s="85">
        <f>D66-H66</f>
        <v>91881586.449999958</v>
      </c>
      <c r="F93" s="85">
        <f>B72</f>
        <v>0</v>
      </c>
      <c r="G93" s="82">
        <f t="shared" ref="G93:G98" si="4">E93-D93-F93</f>
        <v>91881586.449999958</v>
      </c>
      <c r="H93" s="89"/>
      <c r="I93" s="50">
        <f>E93</f>
        <v>91881586.449999958</v>
      </c>
      <c r="J93" s="23"/>
      <c r="K93" s="60">
        <f t="shared" ref="K93" si="5">D93-J93</f>
        <v>0</v>
      </c>
    </row>
    <row r="94" spans="1:11" x14ac:dyDescent="0.2">
      <c r="A94" s="61" t="s">
        <v>44</v>
      </c>
      <c r="B94" s="62"/>
      <c r="C94" s="87"/>
      <c r="D94" s="87"/>
      <c r="E94" s="87">
        <v>56046226.5</v>
      </c>
      <c r="F94" s="87"/>
      <c r="G94" s="83">
        <f t="shared" si="4"/>
        <v>56046226.5</v>
      </c>
      <c r="H94" s="52">
        <v>51306920.700000003</v>
      </c>
      <c r="I94" s="118">
        <f>SUM(E94-H94-J94)</f>
        <v>3649474.319999997</v>
      </c>
      <c r="J94" s="52">
        <v>1089831.48</v>
      </c>
      <c r="K94" s="63"/>
    </row>
    <row r="95" spans="1:11" x14ac:dyDescent="0.2">
      <c r="A95" s="61" t="s">
        <v>45</v>
      </c>
      <c r="B95" s="62"/>
      <c r="C95" s="87"/>
      <c r="D95" s="87"/>
      <c r="E95" s="87">
        <v>18413324.09</v>
      </c>
      <c r="F95" s="87"/>
      <c r="G95" s="83">
        <f t="shared" si="4"/>
        <v>18413324.09</v>
      </c>
      <c r="H95" s="52">
        <v>17183869.960000001</v>
      </c>
      <c r="I95" s="118">
        <f>SUM(E95-H95-J95)</f>
        <v>7812.849999998929</v>
      </c>
      <c r="J95" s="52">
        <v>1221641.28</v>
      </c>
      <c r="K95" s="63"/>
    </row>
    <row r="96" spans="1:11" x14ac:dyDescent="0.2">
      <c r="A96" s="61" t="s">
        <v>98</v>
      </c>
      <c r="B96" s="62"/>
      <c r="C96" s="87"/>
      <c r="D96" s="87"/>
      <c r="E96" s="87">
        <v>15586270.219999999</v>
      </c>
      <c r="F96" s="87"/>
      <c r="G96" s="83">
        <f t="shared" si="4"/>
        <v>15586270.219999999</v>
      </c>
      <c r="H96" s="52">
        <v>13911829.4</v>
      </c>
      <c r="I96" s="52">
        <f>SUM(E96-H96-J96)</f>
        <v>-1.6298145055770874E-9</v>
      </c>
      <c r="J96" s="52">
        <v>1674440.82</v>
      </c>
      <c r="K96" s="63"/>
    </row>
    <row r="97" spans="1:11" x14ac:dyDescent="0.2">
      <c r="A97" s="61" t="s">
        <v>35</v>
      </c>
      <c r="B97" s="62"/>
      <c r="C97" s="87"/>
      <c r="D97" s="87"/>
      <c r="E97" s="87">
        <v>17290043.269999921</v>
      </c>
      <c r="F97" s="87"/>
      <c r="G97" s="83">
        <f t="shared" si="4"/>
        <v>17290043.269999921</v>
      </c>
      <c r="H97" s="52">
        <v>16022524.91</v>
      </c>
      <c r="I97" s="52">
        <f>SUM(E97-H97-J97)</f>
        <v>-7.8929588198661804E-8</v>
      </c>
      <c r="J97" s="52">
        <v>1267518.3600000001</v>
      </c>
      <c r="K97" s="63"/>
    </row>
    <row r="98" spans="1:11" x14ac:dyDescent="0.2">
      <c r="A98" s="64" t="s">
        <v>99</v>
      </c>
      <c r="B98" s="65"/>
      <c r="C98" s="54"/>
      <c r="D98" s="54"/>
      <c r="E98" s="54">
        <v>15949896.049999982</v>
      </c>
      <c r="F98" s="54"/>
      <c r="G98" s="54">
        <f t="shared" si="4"/>
        <v>15949896.049999982</v>
      </c>
      <c r="H98" s="54">
        <v>14631158.5</v>
      </c>
      <c r="I98" s="54">
        <f>SUM(E98-H98-J98)</f>
        <v>-1.7927959561347961E-8</v>
      </c>
      <c r="J98" s="54">
        <v>1318737.55</v>
      </c>
      <c r="K98" s="66"/>
    </row>
    <row r="99" spans="1:11" x14ac:dyDescent="0.2">
      <c r="A99" s="1"/>
      <c r="B99" s="26"/>
      <c r="C99" s="1"/>
      <c r="D99" s="1"/>
      <c r="E99" s="1"/>
      <c r="F99" s="1"/>
      <c r="G99" s="1"/>
    </row>
    <row r="100" spans="1:11" ht="21" x14ac:dyDescent="0.2">
      <c r="A100" s="119" t="s">
        <v>119</v>
      </c>
      <c r="B100" s="111"/>
      <c r="C100" s="1"/>
      <c r="D100" s="1"/>
      <c r="E100" s="1"/>
      <c r="F100" s="1"/>
      <c r="G100" s="1"/>
    </row>
    <row r="101" spans="1:11" ht="21" x14ac:dyDescent="0.2">
      <c r="A101" s="119" t="s">
        <v>120</v>
      </c>
      <c r="B101" s="111"/>
      <c r="C101" s="1"/>
      <c r="D101" s="1"/>
      <c r="E101" s="1"/>
      <c r="F101" s="1"/>
      <c r="G101" s="1"/>
    </row>
    <row r="102" spans="1:11" ht="21" x14ac:dyDescent="0.2">
      <c r="A102" s="119" t="s">
        <v>121</v>
      </c>
      <c r="B102" s="111">
        <f>B100-B101</f>
        <v>0</v>
      </c>
      <c r="C102" s="1"/>
      <c r="D102" s="1"/>
      <c r="E102" s="1"/>
      <c r="F102" s="1"/>
      <c r="G102" s="1"/>
    </row>
    <row r="103" spans="1:11" x14ac:dyDescent="0.2">
      <c r="A103" s="1"/>
      <c r="B103" s="26"/>
      <c r="C103" s="1"/>
      <c r="D103" s="1"/>
      <c r="E103" s="1"/>
      <c r="F103" s="1"/>
      <c r="G103" s="1"/>
    </row>
    <row r="104" spans="1:11" ht="31.5" customHeight="1" x14ac:dyDescent="0.2">
      <c r="A104" s="140" t="s">
        <v>122</v>
      </c>
      <c r="B104" s="137" t="s">
        <v>93</v>
      </c>
      <c r="C104" s="145" t="s">
        <v>89</v>
      </c>
      <c r="D104" s="146"/>
      <c r="E104" s="147"/>
      <c r="F104" s="137" t="s">
        <v>94</v>
      </c>
      <c r="G104" s="1"/>
    </row>
    <row r="105" spans="1:11" x14ac:dyDescent="0.2">
      <c r="A105" s="141"/>
      <c r="B105" s="138"/>
      <c r="C105" s="114" t="s">
        <v>92</v>
      </c>
      <c r="D105" s="96" t="s">
        <v>91</v>
      </c>
      <c r="E105" s="113" t="s">
        <v>90</v>
      </c>
      <c r="F105" s="138"/>
      <c r="G105" s="1"/>
    </row>
    <row r="106" spans="1:11" ht="24.75" customHeight="1" x14ac:dyDescent="0.2">
      <c r="A106" s="142"/>
      <c r="B106" s="115" t="s">
        <v>124</v>
      </c>
      <c r="C106" s="115" t="s">
        <v>125</v>
      </c>
      <c r="D106" s="102" t="s">
        <v>126</v>
      </c>
      <c r="E106" s="116" t="s">
        <v>127</v>
      </c>
      <c r="F106" s="102" t="s">
        <v>128</v>
      </c>
      <c r="G106" s="1"/>
    </row>
    <row r="107" spans="1:11" ht="12.75" customHeight="1" x14ac:dyDescent="0.2">
      <c r="A107" s="55" t="s">
        <v>161</v>
      </c>
      <c r="B107" s="88"/>
      <c r="C107" s="88"/>
      <c r="D107" s="83"/>
      <c r="E107" s="83"/>
      <c r="F107" s="83">
        <f>B107-C107</f>
        <v>0</v>
      </c>
      <c r="G107" s="1"/>
    </row>
    <row r="108" spans="1:11" ht="12.75" customHeight="1" x14ac:dyDescent="0.2">
      <c r="A108" s="56" t="s">
        <v>162</v>
      </c>
      <c r="B108" s="88"/>
      <c r="C108" s="88"/>
      <c r="D108" s="83"/>
      <c r="E108" s="83"/>
      <c r="F108" s="83">
        <f>B108-C108</f>
        <v>0</v>
      </c>
      <c r="G108" s="1"/>
    </row>
    <row r="109" spans="1:11" ht="13.5" customHeight="1" x14ac:dyDescent="0.2">
      <c r="A109" s="56" t="s">
        <v>163</v>
      </c>
      <c r="B109" s="88"/>
      <c r="C109" s="88"/>
      <c r="D109" s="83"/>
      <c r="E109" s="83"/>
      <c r="F109" s="83">
        <f>B109-C109</f>
        <v>0</v>
      </c>
      <c r="G109" s="1"/>
    </row>
    <row r="110" spans="1:11" x14ac:dyDescent="0.2">
      <c r="A110" s="43" t="s">
        <v>123</v>
      </c>
      <c r="B110" s="44">
        <f>SUM(B107:B109)</f>
        <v>0</v>
      </c>
      <c r="C110" s="44">
        <f>SUM(C107:C109)</f>
        <v>0</v>
      </c>
      <c r="D110" s="44">
        <f>SUM(D107:D109)</f>
        <v>0</v>
      </c>
      <c r="E110" s="44">
        <f>SUM(E107:E109)</f>
        <v>0</v>
      </c>
      <c r="F110" s="44">
        <f>SUM(F107:F109)</f>
        <v>0</v>
      </c>
      <c r="G110" s="1"/>
    </row>
    <row r="111" spans="1:11" x14ac:dyDescent="0.2">
      <c r="A111" s="1"/>
      <c r="B111" s="26"/>
      <c r="C111" s="1"/>
      <c r="D111" s="1"/>
      <c r="E111" s="1"/>
      <c r="F111" s="1"/>
      <c r="G111" s="1"/>
    </row>
    <row r="112" spans="1:11" x14ac:dyDescent="0.2">
      <c r="A112" s="1"/>
      <c r="B112" s="26"/>
      <c r="C112" s="1"/>
      <c r="D112" s="1"/>
      <c r="E112" s="1"/>
      <c r="F112" s="1"/>
      <c r="G112" s="1"/>
    </row>
    <row r="113" spans="1:10" x14ac:dyDescent="0.2">
      <c r="A113" s="1"/>
      <c r="B113" s="26"/>
      <c r="C113" s="1"/>
      <c r="D113" s="1"/>
      <c r="E113" s="1"/>
      <c r="F113" s="1"/>
      <c r="G113" s="1"/>
    </row>
    <row r="114" spans="1:10" x14ac:dyDescent="0.2">
      <c r="A114" s="1"/>
      <c r="B114" s="26"/>
      <c r="C114" s="1"/>
      <c r="D114" s="1"/>
      <c r="E114" s="1"/>
      <c r="F114" s="1"/>
      <c r="G114" s="1"/>
    </row>
    <row r="115" spans="1:10" x14ac:dyDescent="0.2">
      <c r="A115" s="1"/>
      <c r="B115" s="26"/>
      <c r="C115" s="1"/>
      <c r="D115" s="1"/>
      <c r="E115" s="1"/>
      <c r="F115" s="1"/>
      <c r="G115" s="1"/>
    </row>
    <row r="116" spans="1:10" x14ac:dyDescent="0.2">
      <c r="A116" s="1"/>
      <c r="B116" s="26"/>
      <c r="C116" s="1"/>
      <c r="D116" s="1"/>
      <c r="E116" s="1"/>
      <c r="F116" s="1"/>
      <c r="G116" s="1"/>
    </row>
    <row r="117" spans="1:10" x14ac:dyDescent="0.2">
      <c r="A117" s="137" t="s">
        <v>132</v>
      </c>
      <c r="B117" s="99" t="s">
        <v>2</v>
      </c>
      <c r="C117" s="99" t="s">
        <v>2</v>
      </c>
      <c r="D117" s="148" t="s">
        <v>3</v>
      </c>
      <c r="E117" s="149"/>
    </row>
    <row r="118" spans="1:10" x14ac:dyDescent="0.2">
      <c r="A118" s="138"/>
      <c r="B118" s="100" t="s">
        <v>4</v>
      </c>
      <c r="C118" s="100" t="s">
        <v>5</v>
      </c>
      <c r="D118" s="101" t="str">
        <f>CONCATENATE("Até o  ", B12)</f>
        <v>Até o  Bimestre</v>
      </c>
      <c r="E118" s="99" t="s">
        <v>6</v>
      </c>
    </row>
    <row r="119" spans="1:10" x14ac:dyDescent="0.2">
      <c r="A119" s="139"/>
      <c r="B119" s="103"/>
      <c r="C119" s="104" t="s">
        <v>9</v>
      </c>
      <c r="D119" s="104" t="s">
        <v>13</v>
      </c>
      <c r="E119" s="100" t="s">
        <v>18</v>
      </c>
    </row>
    <row r="120" spans="1:10" x14ac:dyDescent="0.2">
      <c r="A120" s="68" t="s">
        <v>129</v>
      </c>
      <c r="B120" s="12">
        <f>SUM(B121:B123)</f>
        <v>120180000</v>
      </c>
      <c r="C120" s="12">
        <f>SUM(C121:C123)</f>
        <v>121813557.31999999</v>
      </c>
      <c r="D120" s="12">
        <f>SUM(D121:D123)</f>
        <v>64796610.120000005</v>
      </c>
      <c r="E120" s="4">
        <f t="shared" ref="E120:E126" si="6">IF(C120&gt;0,D120/C120*100,0)</f>
        <v>53.19326645209248</v>
      </c>
    </row>
    <row r="121" spans="1:10" x14ac:dyDescent="0.2">
      <c r="A121" s="68" t="s">
        <v>29</v>
      </c>
      <c r="B121" s="3">
        <v>78536000</v>
      </c>
      <c r="C121" s="3">
        <v>80169557.319999993</v>
      </c>
      <c r="D121" s="3">
        <v>43814225.82</v>
      </c>
      <c r="E121" s="2">
        <f t="shared" si="6"/>
        <v>54.651949299300441</v>
      </c>
    </row>
    <row r="122" spans="1:10" x14ac:dyDescent="0.2">
      <c r="A122" s="68" t="s">
        <v>41</v>
      </c>
      <c r="B122" s="3">
        <v>41644000</v>
      </c>
      <c r="C122" s="3">
        <v>41644000</v>
      </c>
      <c r="D122" s="3">
        <v>20982384.300000001</v>
      </c>
      <c r="E122" s="2">
        <f t="shared" si="6"/>
        <v>50.385131831716457</v>
      </c>
    </row>
    <row r="123" spans="1:10" x14ac:dyDescent="0.2">
      <c r="A123" s="68" t="s">
        <v>42</v>
      </c>
      <c r="B123" s="3"/>
      <c r="C123" s="3"/>
      <c r="D123" s="3"/>
      <c r="E123" s="2">
        <f t="shared" si="6"/>
        <v>0</v>
      </c>
    </row>
    <row r="124" spans="1:10" x14ac:dyDescent="0.2">
      <c r="A124" s="68" t="s">
        <v>130</v>
      </c>
      <c r="B124" s="3"/>
      <c r="C124" s="3"/>
      <c r="D124" s="3"/>
      <c r="E124" s="2">
        <f t="shared" si="6"/>
        <v>0</v>
      </c>
    </row>
    <row r="125" spans="1:10" x14ac:dyDescent="0.2">
      <c r="A125" s="69" t="s">
        <v>131</v>
      </c>
      <c r="B125" s="13">
        <v>3128000</v>
      </c>
      <c r="C125" s="13">
        <v>4240000</v>
      </c>
      <c r="D125" s="3">
        <v>8536020.5500000007</v>
      </c>
      <c r="E125" s="11">
        <f t="shared" si="6"/>
        <v>201.32123938679248</v>
      </c>
    </row>
    <row r="126" spans="1:10" ht="21" x14ac:dyDescent="0.2">
      <c r="A126" s="67" t="s">
        <v>133</v>
      </c>
      <c r="B126" s="70">
        <f>B120+B124+B125</f>
        <v>123308000</v>
      </c>
      <c r="C126" s="70">
        <f>C120+C124+C125</f>
        <v>126053557.31999999</v>
      </c>
      <c r="D126" s="70">
        <f>D120+D124+D125</f>
        <v>73332630.670000002</v>
      </c>
      <c r="E126" s="70">
        <f t="shared" si="6"/>
        <v>58.175772448719975</v>
      </c>
    </row>
    <row r="127" spans="1:10" x14ac:dyDescent="0.2">
      <c r="A127" s="26"/>
      <c r="B127" s="71"/>
      <c r="C127" s="71"/>
      <c r="D127" s="71"/>
      <c r="E127" s="71"/>
    </row>
    <row r="128" spans="1:10" ht="31.5" x14ac:dyDescent="0.2">
      <c r="A128" s="154" t="s">
        <v>24</v>
      </c>
      <c r="B128" s="120" t="s">
        <v>10</v>
      </c>
      <c r="C128" s="99" t="s">
        <v>10</v>
      </c>
      <c r="D128" s="143" t="s">
        <v>11</v>
      </c>
      <c r="E128" s="151"/>
      <c r="F128" s="143" t="s">
        <v>12</v>
      </c>
      <c r="G128" s="151"/>
      <c r="H128" s="143" t="s">
        <v>56</v>
      </c>
      <c r="I128" s="151"/>
      <c r="J128" s="121" t="s">
        <v>46</v>
      </c>
    </row>
    <row r="129" spans="1:10" x14ac:dyDescent="0.2">
      <c r="A129" s="155"/>
      <c r="B129" s="122" t="s">
        <v>4</v>
      </c>
      <c r="C129" s="100" t="s">
        <v>5</v>
      </c>
      <c r="D129" s="99" t="str">
        <f>CONCATENATE("Até o  ", B12)</f>
        <v>Até o  Bimestre</v>
      </c>
      <c r="E129" s="107" t="s">
        <v>6</v>
      </c>
      <c r="F129" s="99" t="str">
        <f>CONCATENATE("Até o  ", B12)</f>
        <v>Até o  Bimestre</v>
      </c>
      <c r="G129" s="107" t="s">
        <v>6</v>
      </c>
      <c r="H129" s="99" t="str">
        <f>CONCATENATE("Até o  ", D12)</f>
        <v xml:space="preserve">Até o  </v>
      </c>
      <c r="I129" s="107" t="s">
        <v>6</v>
      </c>
      <c r="J129" s="123"/>
    </row>
    <row r="130" spans="1:10" x14ac:dyDescent="0.2">
      <c r="A130" s="156"/>
      <c r="B130" s="124"/>
      <c r="C130" s="104" t="s">
        <v>9</v>
      </c>
      <c r="D130" s="125" t="s">
        <v>13</v>
      </c>
      <c r="E130" s="126" t="s">
        <v>142</v>
      </c>
      <c r="F130" s="125" t="s">
        <v>14</v>
      </c>
      <c r="G130" s="126" t="s">
        <v>143</v>
      </c>
      <c r="H130" s="125" t="s">
        <v>19</v>
      </c>
      <c r="I130" s="126" t="s">
        <v>144</v>
      </c>
      <c r="J130" s="127" t="s">
        <v>15</v>
      </c>
    </row>
    <row r="131" spans="1:10" x14ac:dyDescent="0.2">
      <c r="A131" s="72" t="s">
        <v>134</v>
      </c>
      <c r="B131" s="90">
        <f>SUM(B132:B133)</f>
        <v>18070000</v>
      </c>
      <c r="C131" s="90">
        <f>SUM(C132:C133)</f>
        <v>27550853.960000001</v>
      </c>
      <c r="D131" s="90">
        <f>SUM(D132:D133)</f>
        <v>10691583.630000001</v>
      </c>
      <c r="E131" s="5">
        <f t="shared" ref="E131:E152" si="7">IF(C131&gt;0,D131/C131*100,0)</f>
        <v>38.806723180060729</v>
      </c>
      <c r="F131" s="91">
        <f>SUM(F132:F133)</f>
        <v>9365603.3399999999</v>
      </c>
      <c r="G131" s="4">
        <f t="shared" ref="G131:G152" si="8">IF(C131&gt;0,F131/C131*100,0)</f>
        <v>33.993876754591888</v>
      </c>
      <c r="H131" s="91">
        <f>SUM(H132:H133)</f>
        <v>7308901.0700000003</v>
      </c>
      <c r="I131" s="4">
        <f t="shared" ref="I131:I152" si="9">IF(C131&gt;0,H131/C131*100,0)</f>
        <v>26.528764155955042</v>
      </c>
      <c r="J131" s="90">
        <f>SUM(J132:J133)</f>
        <v>0</v>
      </c>
    </row>
    <row r="132" spans="1:10" x14ac:dyDescent="0.2">
      <c r="A132" s="73" t="s">
        <v>63</v>
      </c>
      <c r="B132" s="92">
        <v>18070000</v>
      </c>
      <c r="C132" s="92">
        <v>26861847.960000001</v>
      </c>
      <c r="D132" s="92">
        <v>10047031.91</v>
      </c>
      <c r="E132" s="5">
        <f t="shared" si="7"/>
        <v>37.402608803984904</v>
      </c>
      <c r="F132" s="93">
        <v>9027466.3399999999</v>
      </c>
      <c r="G132" s="2">
        <f t="shared" si="8"/>
        <v>33.607018971452774</v>
      </c>
      <c r="H132" s="93">
        <v>6970764.0700000003</v>
      </c>
      <c r="I132" s="2">
        <f t="shared" si="9"/>
        <v>25.950426345872295</v>
      </c>
      <c r="J132" s="92"/>
    </row>
    <row r="133" spans="1:10" x14ac:dyDescent="0.2">
      <c r="A133" s="73" t="s">
        <v>64</v>
      </c>
      <c r="B133" s="92">
        <v>0</v>
      </c>
      <c r="C133" s="92">
        <v>689006</v>
      </c>
      <c r="D133" s="92">
        <v>644551.72</v>
      </c>
      <c r="E133" s="5">
        <f t="shared" si="7"/>
        <v>93.548056185287209</v>
      </c>
      <c r="F133" s="93">
        <v>338137</v>
      </c>
      <c r="G133" s="2">
        <f t="shared" si="8"/>
        <v>49.076060295556204</v>
      </c>
      <c r="H133" s="93">
        <v>338137</v>
      </c>
      <c r="I133" s="2">
        <f t="shared" si="9"/>
        <v>49.076060295556204</v>
      </c>
      <c r="J133" s="92"/>
    </row>
    <row r="134" spans="1:10" x14ac:dyDescent="0.2">
      <c r="A134" s="72" t="s">
        <v>135</v>
      </c>
      <c r="B134" s="3">
        <f>SUM(B135:B136)</f>
        <v>96901000</v>
      </c>
      <c r="C134" s="3">
        <f>SUM(C135:C136)</f>
        <v>121327983.45999999</v>
      </c>
      <c r="D134" s="2">
        <f>SUM(D135:D136)</f>
        <v>88901994.400000006</v>
      </c>
      <c r="E134" s="5">
        <f t="shared" si="7"/>
        <v>73.274105333918826</v>
      </c>
      <c r="F134" s="3">
        <f>SUM(F135:F136)</f>
        <v>43477356.979999997</v>
      </c>
      <c r="G134" s="2">
        <f t="shared" si="8"/>
        <v>35.834566552681416</v>
      </c>
      <c r="H134" s="3">
        <f>SUM(H135:H136)</f>
        <v>36227723.919999994</v>
      </c>
      <c r="I134" s="2">
        <f t="shared" si="9"/>
        <v>29.859330788221438</v>
      </c>
      <c r="J134" s="2">
        <f>SUM(J135:J136)</f>
        <v>0</v>
      </c>
    </row>
    <row r="135" spans="1:10" x14ac:dyDescent="0.2">
      <c r="A135" s="73" t="s">
        <v>63</v>
      </c>
      <c r="B135" s="3">
        <v>96901000</v>
      </c>
      <c r="C135" s="3">
        <v>120376723.19</v>
      </c>
      <c r="D135" s="2">
        <v>88342686.060000002</v>
      </c>
      <c r="E135" s="5">
        <f t="shared" si="7"/>
        <v>73.388512096779564</v>
      </c>
      <c r="F135" s="3">
        <v>42919926.219999999</v>
      </c>
      <c r="G135" s="2">
        <f t="shared" si="8"/>
        <v>35.654672334165568</v>
      </c>
      <c r="H135" s="3">
        <v>35670293.159999996</v>
      </c>
      <c r="I135" s="2">
        <f t="shared" si="9"/>
        <v>29.632218102247876</v>
      </c>
      <c r="J135" s="2"/>
    </row>
    <row r="136" spans="1:10" x14ac:dyDescent="0.2">
      <c r="A136" s="73" t="s">
        <v>66</v>
      </c>
      <c r="B136" s="3">
        <v>0</v>
      </c>
      <c r="C136" s="3">
        <v>951260.27</v>
      </c>
      <c r="D136" s="2">
        <v>559308.34</v>
      </c>
      <c r="E136" s="5">
        <f t="shared" si="7"/>
        <v>58.796562585337441</v>
      </c>
      <c r="F136" s="3">
        <v>557430.76</v>
      </c>
      <c r="G136" s="2">
        <f t="shared" si="8"/>
        <v>58.599184427202033</v>
      </c>
      <c r="H136" s="3">
        <v>557430.76</v>
      </c>
      <c r="I136" s="2">
        <f t="shared" si="9"/>
        <v>58.599184427202033</v>
      </c>
      <c r="J136" s="2"/>
    </row>
    <row r="137" spans="1:10" x14ac:dyDescent="0.2">
      <c r="A137" s="72" t="s">
        <v>136</v>
      </c>
      <c r="B137" s="3">
        <f>SUM(B138:B139)</f>
        <v>2463000</v>
      </c>
      <c r="C137" s="3">
        <f>SUM(C138:C139)</f>
        <v>3761454.27</v>
      </c>
      <c r="D137" s="2">
        <f>SUM(D138:D139)</f>
        <v>1024085.2</v>
      </c>
      <c r="E137" s="5">
        <f t="shared" si="7"/>
        <v>27.225778289204083</v>
      </c>
      <c r="F137" s="3">
        <f>SUM(F138:F139)</f>
        <v>977283.74</v>
      </c>
      <c r="G137" s="2">
        <f t="shared" si="8"/>
        <v>25.981539847352707</v>
      </c>
      <c r="H137" s="3">
        <f>SUM(H138:H139)</f>
        <v>851792.54</v>
      </c>
      <c r="I137" s="2">
        <f t="shared" si="9"/>
        <v>22.645298303732936</v>
      </c>
      <c r="J137" s="2">
        <f>SUM(J138:J139)</f>
        <v>0</v>
      </c>
    </row>
    <row r="138" spans="1:10" x14ac:dyDescent="0.2">
      <c r="A138" s="73" t="s">
        <v>63</v>
      </c>
      <c r="B138" s="3">
        <v>2463000</v>
      </c>
      <c r="C138" s="3">
        <v>3761454.27</v>
      </c>
      <c r="D138" s="2">
        <v>1024085.2</v>
      </c>
      <c r="E138" s="5">
        <f t="shared" si="7"/>
        <v>27.225778289204083</v>
      </c>
      <c r="F138" s="3">
        <v>977283.74</v>
      </c>
      <c r="G138" s="2">
        <f t="shared" si="8"/>
        <v>25.981539847352707</v>
      </c>
      <c r="H138" s="3">
        <v>851792.54</v>
      </c>
      <c r="I138" s="2">
        <f t="shared" si="9"/>
        <v>22.645298303732936</v>
      </c>
      <c r="J138" s="2"/>
    </row>
    <row r="139" spans="1:10" x14ac:dyDescent="0.2">
      <c r="A139" s="73" t="s">
        <v>66</v>
      </c>
      <c r="B139" s="3"/>
      <c r="C139" s="3"/>
      <c r="D139" s="2"/>
      <c r="E139" s="5">
        <f t="shared" si="7"/>
        <v>0</v>
      </c>
      <c r="F139" s="3"/>
      <c r="G139" s="2">
        <f t="shared" si="8"/>
        <v>0</v>
      </c>
      <c r="H139" s="3"/>
      <c r="I139" s="2">
        <f t="shared" si="9"/>
        <v>0</v>
      </c>
      <c r="J139" s="2"/>
    </row>
    <row r="140" spans="1:10" x14ac:dyDescent="0.2">
      <c r="A140" s="72" t="s">
        <v>137</v>
      </c>
      <c r="B140" s="3">
        <f>SUM(B141:B142)</f>
        <v>2000000</v>
      </c>
      <c r="C140" s="3">
        <f>SUM(C141:C142)</f>
        <v>2665286.42</v>
      </c>
      <c r="D140" s="2">
        <f>SUM(D141:D142)</f>
        <v>750925.72</v>
      </c>
      <c r="E140" s="5">
        <f t="shared" si="7"/>
        <v>28.174297304977824</v>
      </c>
      <c r="F140" s="3">
        <f>SUM(F141:F142)</f>
        <v>732550.45</v>
      </c>
      <c r="G140" s="2">
        <f t="shared" si="8"/>
        <v>27.484867836455638</v>
      </c>
      <c r="H140" s="3">
        <f>SUM(H141:H142)</f>
        <v>594155.44999999995</v>
      </c>
      <c r="I140" s="2">
        <f t="shared" si="9"/>
        <v>22.292367737348094</v>
      </c>
      <c r="J140" s="2">
        <f>SUM(J141:J142)</f>
        <v>0</v>
      </c>
    </row>
    <row r="141" spans="1:10" x14ac:dyDescent="0.2">
      <c r="A141" s="73" t="s">
        <v>63</v>
      </c>
      <c r="B141" s="3">
        <v>1830000</v>
      </c>
      <c r="C141" s="3">
        <v>1980000</v>
      </c>
      <c r="D141" s="2">
        <v>750925.72</v>
      </c>
      <c r="E141" s="5">
        <f t="shared" si="7"/>
        <v>37.925541414141414</v>
      </c>
      <c r="F141" s="3">
        <v>732550.45</v>
      </c>
      <c r="G141" s="2">
        <f t="shared" si="8"/>
        <v>36.997497474747469</v>
      </c>
      <c r="H141" s="3">
        <v>594155.44999999995</v>
      </c>
      <c r="I141" s="2">
        <f t="shared" si="9"/>
        <v>30.007851010101007</v>
      </c>
      <c r="J141" s="2"/>
    </row>
    <row r="142" spans="1:10" x14ac:dyDescent="0.2">
      <c r="A142" s="73" t="s">
        <v>66</v>
      </c>
      <c r="B142" s="3">
        <v>170000</v>
      </c>
      <c r="C142" s="3">
        <v>685286.42</v>
      </c>
      <c r="D142" s="2">
        <v>0</v>
      </c>
      <c r="E142" s="5">
        <f t="shared" si="7"/>
        <v>0</v>
      </c>
      <c r="F142" s="3">
        <v>0</v>
      </c>
      <c r="G142" s="2">
        <f t="shared" si="8"/>
        <v>0</v>
      </c>
      <c r="H142" s="3">
        <v>0</v>
      </c>
      <c r="I142" s="2">
        <f t="shared" si="9"/>
        <v>0</v>
      </c>
      <c r="J142" s="2"/>
    </row>
    <row r="143" spans="1:10" x14ac:dyDescent="0.2">
      <c r="A143" s="72" t="s">
        <v>138</v>
      </c>
      <c r="B143" s="3">
        <f>SUM(B144:B145)</f>
        <v>2466000</v>
      </c>
      <c r="C143" s="3">
        <f>SUM(C144:C145)</f>
        <v>4341339.3099999996</v>
      </c>
      <c r="D143" s="2">
        <f>SUM(D144:D145)</f>
        <v>1872577.73</v>
      </c>
      <c r="E143" s="5">
        <f t="shared" si="7"/>
        <v>43.133641401551728</v>
      </c>
      <c r="F143" s="3">
        <f>SUM(F144:F145)</f>
        <v>1282569.6399999999</v>
      </c>
      <c r="G143" s="2">
        <f t="shared" si="8"/>
        <v>29.543178922819557</v>
      </c>
      <c r="H143" s="3">
        <f>SUM(H144:H145)</f>
        <v>1107096.78</v>
      </c>
      <c r="I143" s="2">
        <f t="shared" si="9"/>
        <v>25.501272785793844</v>
      </c>
      <c r="J143" s="2">
        <f>SUM(J144:J145)</f>
        <v>0</v>
      </c>
    </row>
    <row r="144" spans="1:10" x14ac:dyDescent="0.2">
      <c r="A144" s="73" t="s">
        <v>63</v>
      </c>
      <c r="B144" s="3">
        <v>2441000</v>
      </c>
      <c r="C144" s="3">
        <v>4316339.3099999996</v>
      </c>
      <c r="D144" s="2">
        <v>1872577.73</v>
      </c>
      <c r="E144" s="5">
        <f t="shared" si="7"/>
        <v>43.383469081349865</v>
      </c>
      <c r="F144" s="3">
        <v>1282569.6399999999</v>
      </c>
      <c r="G144" s="2">
        <f t="shared" si="8"/>
        <v>29.714291391053777</v>
      </c>
      <c r="H144" s="3">
        <v>1107096.78</v>
      </c>
      <c r="I144" s="2">
        <f t="shared" si="9"/>
        <v>25.648974755879422</v>
      </c>
      <c r="J144" s="2"/>
    </row>
    <row r="145" spans="1:10" x14ac:dyDescent="0.2">
      <c r="A145" s="73" t="s">
        <v>66</v>
      </c>
      <c r="B145" s="3">
        <v>25000</v>
      </c>
      <c r="C145" s="3">
        <v>25000</v>
      </c>
      <c r="D145" s="2">
        <v>0</v>
      </c>
      <c r="E145" s="5">
        <f t="shared" si="7"/>
        <v>0</v>
      </c>
      <c r="F145" s="3">
        <v>0</v>
      </c>
      <c r="G145" s="2">
        <f t="shared" si="8"/>
        <v>0</v>
      </c>
      <c r="H145" s="3">
        <v>0</v>
      </c>
      <c r="I145" s="2">
        <f t="shared" si="9"/>
        <v>0</v>
      </c>
      <c r="J145" s="2"/>
    </row>
    <row r="146" spans="1:10" x14ac:dyDescent="0.2">
      <c r="A146" s="72" t="s">
        <v>139</v>
      </c>
      <c r="B146" s="3">
        <f>SUM(B147:B148)</f>
        <v>0</v>
      </c>
      <c r="C146" s="3">
        <f>SUM(C147:C148)</f>
        <v>0</v>
      </c>
      <c r="D146" s="2">
        <f>SUM(D147:D148)</f>
        <v>0</v>
      </c>
      <c r="E146" s="5">
        <f t="shared" si="7"/>
        <v>0</v>
      </c>
      <c r="F146" s="3">
        <f>SUM(F147:F148)</f>
        <v>0</v>
      </c>
      <c r="G146" s="2">
        <f t="shared" si="8"/>
        <v>0</v>
      </c>
      <c r="H146" s="3">
        <f>SUM(H147:H148)</f>
        <v>0</v>
      </c>
      <c r="I146" s="2">
        <f t="shared" si="9"/>
        <v>0</v>
      </c>
      <c r="J146" s="2">
        <f>SUM(J147:J148)</f>
        <v>0</v>
      </c>
    </row>
    <row r="147" spans="1:10" x14ac:dyDescent="0.2">
      <c r="A147" s="73" t="s">
        <v>63</v>
      </c>
      <c r="B147" s="3"/>
      <c r="C147" s="3"/>
      <c r="D147" s="2"/>
      <c r="E147" s="5">
        <f t="shared" si="7"/>
        <v>0</v>
      </c>
      <c r="F147" s="3"/>
      <c r="G147" s="2">
        <f t="shared" si="8"/>
        <v>0</v>
      </c>
      <c r="H147" s="3"/>
      <c r="I147" s="2">
        <f t="shared" si="9"/>
        <v>0</v>
      </c>
      <c r="J147" s="2"/>
    </row>
    <row r="148" spans="1:10" x14ac:dyDescent="0.2">
      <c r="A148" s="73" t="s">
        <v>66</v>
      </c>
      <c r="B148" s="3"/>
      <c r="C148" s="3"/>
      <c r="D148" s="2"/>
      <c r="E148" s="5">
        <f t="shared" si="7"/>
        <v>0</v>
      </c>
      <c r="F148" s="3"/>
      <c r="G148" s="2">
        <f t="shared" si="8"/>
        <v>0</v>
      </c>
      <c r="H148" s="3"/>
      <c r="I148" s="2">
        <f t="shared" si="9"/>
        <v>0</v>
      </c>
      <c r="J148" s="2"/>
    </row>
    <row r="149" spans="1:10" x14ac:dyDescent="0.2">
      <c r="A149" s="72" t="s">
        <v>140</v>
      </c>
      <c r="B149" s="3">
        <f>SUM(B150:B151)</f>
        <v>1400000</v>
      </c>
      <c r="C149" s="3">
        <f>SUM(C150:C151)</f>
        <v>1682193.03</v>
      </c>
      <c r="D149" s="2">
        <f>SUM(D150:D151)</f>
        <v>712745</v>
      </c>
      <c r="E149" s="5">
        <f t="shared" si="7"/>
        <v>42.369988894794076</v>
      </c>
      <c r="F149" s="3">
        <f>SUM(F150:F151)</f>
        <v>245193.46</v>
      </c>
      <c r="G149" s="2">
        <f t="shared" si="8"/>
        <v>14.575821896016297</v>
      </c>
      <c r="H149" s="3">
        <f>SUM(H150:H151)</f>
        <v>245193.46</v>
      </c>
      <c r="I149" s="2">
        <f t="shared" si="9"/>
        <v>14.575821896016297</v>
      </c>
      <c r="J149" s="2">
        <f>SUM(J150:J151)</f>
        <v>0</v>
      </c>
    </row>
    <row r="150" spans="1:10" x14ac:dyDescent="0.2">
      <c r="A150" s="73" t="s">
        <v>63</v>
      </c>
      <c r="B150" s="3">
        <v>1400000</v>
      </c>
      <c r="C150" s="3">
        <v>1682193.03</v>
      </c>
      <c r="D150" s="2">
        <v>712745</v>
      </c>
      <c r="E150" s="5">
        <f t="shared" si="7"/>
        <v>42.369988894794076</v>
      </c>
      <c r="F150" s="3">
        <v>245193.46</v>
      </c>
      <c r="G150" s="2">
        <f t="shared" si="8"/>
        <v>14.575821896016297</v>
      </c>
      <c r="H150" s="3">
        <v>245193.46</v>
      </c>
      <c r="I150" s="2">
        <f t="shared" si="9"/>
        <v>14.575821896016297</v>
      </c>
      <c r="J150" s="2"/>
    </row>
    <row r="151" spans="1:10" x14ac:dyDescent="0.2">
      <c r="A151" s="73" t="s">
        <v>66</v>
      </c>
      <c r="B151" s="3"/>
      <c r="C151" s="3"/>
      <c r="D151" s="11"/>
      <c r="E151" s="5">
        <f t="shared" si="7"/>
        <v>0</v>
      </c>
      <c r="F151" s="3"/>
      <c r="G151" s="2">
        <f t="shared" si="8"/>
        <v>0</v>
      </c>
      <c r="H151" s="3"/>
      <c r="I151" s="2">
        <f t="shared" si="9"/>
        <v>0</v>
      </c>
      <c r="J151" s="2"/>
    </row>
    <row r="152" spans="1:10" ht="21" x14ac:dyDescent="0.2">
      <c r="A152" s="67" t="s">
        <v>141</v>
      </c>
      <c r="B152" s="74">
        <f>B131+B134+B137+B140+B143+B146+B149</f>
        <v>123300000</v>
      </c>
      <c r="C152" s="44">
        <f>C131+C134+C137+C140+C143+C146+C149</f>
        <v>161329110.44999999</v>
      </c>
      <c r="D152" s="44">
        <f>D131+D134+D137+D140+D143+D146+D149</f>
        <v>103953911.68000001</v>
      </c>
      <c r="E152" s="44">
        <f t="shared" si="7"/>
        <v>64.435929380654443</v>
      </c>
      <c r="F152" s="44">
        <f>F131+F134+F137+F140+F143+F146+F149</f>
        <v>56080557.609999999</v>
      </c>
      <c r="G152" s="44">
        <f t="shared" si="8"/>
        <v>34.761586085470171</v>
      </c>
      <c r="H152" s="44">
        <f>H131+H134+H137+H140+H143+H146+H149</f>
        <v>46334863.219999999</v>
      </c>
      <c r="I152" s="44">
        <f t="shared" si="9"/>
        <v>28.720708302895126</v>
      </c>
      <c r="J152" s="44">
        <f>J131+J134+J137+J140+J143+J146+J149</f>
        <v>0</v>
      </c>
    </row>
    <row r="153" spans="1:10" x14ac:dyDescent="0.2">
      <c r="A153" s="75"/>
      <c r="B153" s="94"/>
      <c r="C153" s="95"/>
      <c r="D153" s="95"/>
      <c r="E153" s="95"/>
      <c r="F153" s="81"/>
      <c r="G153" s="81"/>
      <c r="H153" s="81"/>
    </row>
    <row r="154" spans="1:10" ht="12.75" customHeight="1" x14ac:dyDescent="0.2">
      <c r="A154" s="137" t="s">
        <v>145</v>
      </c>
      <c r="B154" s="120" t="s">
        <v>10</v>
      </c>
      <c r="C154" s="99" t="s">
        <v>10</v>
      </c>
      <c r="D154" s="143" t="s">
        <v>11</v>
      </c>
      <c r="E154" s="151"/>
      <c r="F154" s="143" t="s">
        <v>12</v>
      </c>
      <c r="G154" s="151"/>
      <c r="H154" s="143" t="s">
        <v>56</v>
      </c>
      <c r="I154" s="151"/>
      <c r="J154" s="121" t="s">
        <v>46</v>
      </c>
    </row>
    <row r="155" spans="1:10" x14ac:dyDescent="0.2">
      <c r="A155" s="138"/>
      <c r="B155" s="122" t="s">
        <v>4</v>
      </c>
      <c r="C155" s="100" t="s">
        <v>5</v>
      </c>
      <c r="D155" s="99" t="str">
        <f>CONCATENATE("Até o  ", B39)</f>
        <v xml:space="preserve">Até o  </v>
      </c>
      <c r="E155" s="107" t="s">
        <v>6</v>
      </c>
      <c r="F155" s="99" t="str">
        <f>CONCATENATE("Até o  ", B39)</f>
        <v xml:space="preserve">Até o  </v>
      </c>
      <c r="G155" s="107" t="s">
        <v>6</v>
      </c>
      <c r="H155" s="99" t="str">
        <f>CONCATENATE("Até o  ", D39)</f>
        <v xml:space="preserve">Até o  </v>
      </c>
      <c r="I155" s="107" t="s">
        <v>6</v>
      </c>
      <c r="J155" s="123"/>
    </row>
    <row r="156" spans="1:10" x14ac:dyDescent="0.2">
      <c r="A156" s="139"/>
      <c r="B156" s="124"/>
      <c r="C156" s="104" t="s">
        <v>9</v>
      </c>
      <c r="D156" s="125" t="s">
        <v>13</v>
      </c>
      <c r="E156" s="126" t="s">
        <v>142</v>
      </c>
      <c r="F156" s="125" t="s">
        <v>14</v>
      </c>
      <c r="G156" s="126" t="s">
        <v>143</v>
      </c>
      <c r="H156" s="125" t="s">
        <v>19</v>
      </c>
      <c r="I156" s="126" t="s">
        <v>144</v>
      </c>
      <c r="J156" s="127" t="s">
        <v>15</v>
      </c>
    </row>
    <row r="157" spans="1:10" x14ac:dyDescent="0.2">
      <c r="A157" s="72" t="s">
        <v>146</v>
      </c>
      <c r="B157" s="85">
        <f>B45+B131</f>
        <v>104703000</v>
      </c>
      <c r="C157" s="85">
        <f>C45+C131</f>
        <v>125319314.56999999</v>
      </c>
      <c r="D157" s="85">
        <f>D45+D131</f>
        <v>57693102.399999999</v>
      </c>
      <c r="E157" s="8">
        <f t="shared" ref="E157:E166" si="10">IF(C157&gt;0,D157/C157*100,0)</f>
        <v>46.036879947802603</v>
      </c>
      <c r="F157" s="86">
        <f>F45+F131</f>
        <v>47765838.540000007</v>
      </c>
      <c r="G157" s="7">
        <f t="shared" ref="G157:G166" si="11">IF(C157&gt;0,F157/C157*100,0)</f>
        <v>38.115304655069188</v>
      </c>
      <c r="H157" s="86">
        <f>H45+H131</f>
        <v>40134030.780000001</v>
      </c>
      <c r="I157" s="7">
        <f t="shared" ref="I157:I166" si="12">IF(C157&gt;0,H157/C157*100,0)</f>
        <v>32.025415170605811</v>
      </c>
      <c r="J157" s="85">
        <f>J45+J131</f>
        <v>0</v>
      </c>
    </row>
    <row r="158" spans="1:10" x14ac:dyDescent="0.2">
      <c r="A158" s="72" t="s">
        <v>147</v>
      </c>
      <c r="B158" s="87">
        <f>B48+B134</f>
        <v>345375000</v>
      </c>
      <c r="C158" s="87">
        <f>C48+C134</f>
        <v>415395835.27999997</v>
      </c>
      <c r="D158" s="87">
        <f>D48+D134</f>
        <v>265713569.56999999</v>
      </c>
      <c r="E158" s="8">
        <f t="shared" si="10"/>
        <v>63.966353776968951</v>
      </c>
      <c r="F158" s="88">
        <f>F48+F134</f>
        <v>177466766.21000001</v>
      </c>
      <c r="G158" s="9">
        <f t="shared" si="11"/>
        <v>42.722326787503178</v>
      </c>
      <c r="H158" s="88">
        <f>H48+H134</f>
        <v>153171046</v>
      </c>
      <c r="I158" s="9">
        <f t="shared" si="12"/>
        <v>36.873515088747624</v>
      </c>
      <c r="J158" s="87">
        <f>J48+J134</f>
        <v>0</v>
      </c>
    </row>
    <row r="159" spans="1:10" x14ac:dyDescent="0.2">
      <c r="A159" s="72" t="s">
        <v>148</v>
      </c>
      <c r="B159" s="87">
        <f>B51+B137</f>
        <v>33915000</v>
      </c>
      <c r="C159" s="87">
        <f>C51+C137</f>
        <v>35213454.270000003</v>
      </c>
      <c r="D159" s="87">
        <f>D51+D137</f>
        <v>10295729.039999999</v>
      </c>
      <c r="E159" s="8">
        <f t="shared" si="10"/>
        <v>29.238054753325958</v>
      </c>
      <c r="F159" s="88">
        <f>F51+F137</f>
        <v>8631796.2799999993</v>
      </c>
      <c r="G159" s="9">
        <f t="shared" si="11"/>
        <v>24.512779160531924</v>
      </c>
      <c r="H159" s="88">
        <f>H51+H137</f>
        <v>7788210.1100000003</v>
      </c>
      <c r="I159" s="9">
        <f t="shared" si="12"/>
        <v>22.117143209762137</v>
      </c>
      <c r="J159" s="87">
        <f>J51+J137</f>
        <v>0</v>
      </c>
    </row>
    <row r="160" spans="1:10" x14ac:dyDescent="0.2">
      <c r="A160" s="72" t="s">
        <v>149</v>
      </c>
      <c r="B160" s="87">
        <f>B54+B140</f>
        <v>4652000</v>
      </c>
      <c r="C160" s="87">
        <f>C54+C140</f>
        <v>5317286.42</v>
      </c>
      <c r="D160" s="87">
        <f>D54+D140</f>
        <v>1963149.31</v>
      </c>
      <c r="E160" s="8">
        <f t="shared" si="10"/>
        <v>36.920134725411316</v>
      </c>
      <c r="F160" s="88">
        <f>F54+F140</f>
        <v>1944774.04</v>
      </c>
      <c r="G160" s="9">
        <f t="shared" si="11"/>
        <v>36.574558644896172</v>
      </c>
      <c r="H160" s="88">
        <f>H54+H140</f>
        <v>1614327.73</v>
      </c>
      <c r="I160" s="9">
        <f t="shared" si="12"/>
        <v>30.359991967481793</v>
      </c>
      <c r="J160" s="87">
        <f>J54+J140</f>
        <v>0</v>
      </c>
    </row>
    <row r="161" spans="1:10" x14ac:dyDescent="0.2">
      <c r="A161" s="72" t="s">
        <v>150</v>
      </c>
      <c r="B161" s="87">
        <f>B57+B143</f>
        <v>10617000</v>
      </c>
      <c r="C161" s="87">
        <f>C57+C143</f>
        <v>12530839.309999999</v>
      </c>
      <c r="D161" s="87">
        <f>D57+D143</f>
        <v>6422003.120000001</v>
      </c>
      <c r="E161" s="8">
        <f t="shared" si="10"/>
        <v>51.249584813325654</v>
      </c>
      <c r="F161" s="88">
        <f>F57+F143</f>
        <v>5584305.959999999</v>
      </c>
      <c r="G161" s="9">
        <f t="shared" si="11"/>
        <v>44.564500604070069</v>
      </c>
      <c r="H161" s="88">
        <f>H57+H143</f>
        <v>4661309.1500000004</v>
      </c>
      <c r="I161" s="9">
        <f t="shared" si="12"/>
        <v>37.198698624122734</v>
      </c>
      <c r="J161" s="87">
        <f>J57+J143</f>
        <v>0</v>
      </c>
    </row>
    <row r="162" spans="1:10" x14ac:dyDescent="0.2">
      <c r="A162" s="72" t="s">
        <v>151</v>
      </c>
      <c r="B162" s="87">
        <f>B60+B146</f>
        <v>0</v>
      </c>
      <c r="C162" s="87">
        <f>C60+C146</f>
        <v>0</v>
      </c>
      <c r="D162" s="87">
        <f>D60+D146</f>
        <v>0</v>
      </c>
      <c r="E162" s="8">
        <f t="shared" si="10"/>
        <v>0</v>
      </c>
      <c r="F162" s="88">
        <f>F60+F146</f>
        <v>0</v>
      </c>
      <c r="G162" s="9">
        <f t="shared" si="11"/>
        <v>0</v>
      </c>
      <c r="H162" s="88">
        <f>H60+H146</f>
        <v>0</v>
      </c>
      <c r="I162" s="9">
        <f t="shared" si="12"/>
        <v>0</v>
      </c>
      <c r="J162" s="87">
        <f>J60+J146</f>
        <v>0</v>
      </c>
    </row>
    <row r="163" spans="1:10" x14ac:dyDescent="0.2">
      <c r="A163" s="72" t="s">
        <v>152</v>
      </c>
      <c r="B163" s="87">
        <f>B63+B149</f>
        <v>42080000</v>
      </c>
      <c r="C163" s="87">
        <f>C63+C149</f>
        <v>42822193.030000001</v>
      </c>
      <c r="D163" s="87">
        <f>D63+D149</f>
        <v>30789699.579999998</v>
      </c>
      <c r="E163" s="8">
        <f t="shared" si="10"/>
        <v>71.901267547016133</v>
      </c>
      <c r="F163" s="88">
        <f>F63+F149</f>
        <v>17528530.079999998</v>
      </c>
      <c r="G163" s="9">
        <f t="shared" si="11"/>
        <v>40.93328444837006</v>
      </c>
      <c r="H163" s="88">
        <f>H63+H149</f>
        <v>16007694.340000002</v>
      </c>
      <c r="I163" s="9">
        <f t="shared" si="12"/>
        <v>37.381771477199848</v>
      </c>
      <c r="J163" s="87">
        <f>J63+J149</f>
        <v>0</v>
      </c>
    </row>
    <row r="164" spans="1:10" x14ac:dyDescent="0.2">
      <c r="A164" s="67" t="s">
        <v>153</v>
      </c>
      <c r="B164" s="74">
        <f>B66+B152</f>
        <v>541342000</v>
      </c>
      <c r="C164" s="44">
        <f>C66+C152</f>
        <v>636598922.88</v>
      </c>
      <c r="D164" s="44">
        <f>D66+D152</f>
        <v>372877253.01999998</v>
      </c>
      <c r="E164" s="44">
        <f t="shared" si="10"/>
        <v>58.573340233295987</v>
      </c>
      <c r="F164" s="44">
        <f>F66+F152</f>
        <v>258922011.11000001</v>
      </c>
      <c r="G164" s="44">
        <f t="shared" si="11"/>
        <v>40.67270644107063</v>
      </c>
      <c r="H164" s="44">
        <f>H66+H152</f>
        <v>223376618.11000001</v>
      </c>
      <c r="I164" s="44">
        <f t="shared" si="12"/>
        <v>35.089066299301116</v>
      </c>
      <c r="J164" s="44">
        <f>J66+J152</f>
        <v>0</v>
      </c>
    </row>
    <row r="165" spans="1:10" ht="15.75" x14ac:dyDescent="0.2">
      <c r="A165" s="76" t="s">
        <v>154</v>
      </c>
      <c r="B165" s="87">
        <v>123300000</v>
      </c>
      <c r="C165" s="87">
        <v>161329110.45000002</v>
      </c>
      <c r="D165" s="87">
        <v>103953911.68000002</v>
      </c>
      <c r="E165" s="8">
        <f t="shared" si="10"/>
        <v>64.435929380654443</v>
      </c>
      <c r="F165" s="88">
        <v>56080557.609999992</v>
      </c>
      <c r="G165" s="9">
        <f t="shared" si="11"/>
        <v>34.761586085470157</v>
      </c>
      <c r="H165" s="88">
        <v>46334863.220000006</v>
      </c>
      <c r="I165" s="9">
        <f t="shared" si="12"/>
        <v>28.720708302895126</v>
      </c>
      <c r="J165" s="87"/>
    </row>
    <row r="166" spans="1:10" x14ac:dyDescent="0.2">
      <c r="A166" s="67" t="s">
        <v>155</v>
      </c>
      <c r="B166" s="74">
        <f>B164-B165</f>
        <v>418042000</v>
      </c>
      <c r="C166" s="44">
        <f>C164-C165</f>
        <v>475269812.42999995</v>
      </c>
      <c r="D166" s="44">
        <f>D164-D165</f>
        <v>268923341.33999997</v>
      </c>
      <c r="E166" s="44">
        <f t="shared" si="10"/>
        <v>56.583299487300877</v>
      </c>
      <c r="F166" s="44">
        <f>F164-F165</f>
        <v>202841453.50000003</v>
      </c>
      <c r="G166" s="44">
        <f t="shared" si="11"/>
        <v>42.679220980372179</v>
      </c>
      <c r="H166" s="44">
        <f>H164-H165</f>
        <v>177041754.89000002</v>
      </c>
      <c r="I166" s="44">
        <f t="shared" si="12"/>
        <v>37.250788974962632</v>
      </c>
      <c r="J166" s="44">
        <f>J164-J165</f>
        <v>0</v>
      </c>
    </row>
    <row r="167" spans="1:10" x14ac:dyDescent="0.2">
      <c r="A167" s="150" t="s">
        <v>176</v>
      </c>
      <c r="B167" s="150"/>
      <c r="C167" s="150"/>
      <c r="D167" s="150"/>
      <c r="E167" s="150"/>
      <c r="F167" s="150"/>
      <c r="G167" s="150"/>
      <c r="H167" s="150"/>
    </row>
    <row r="168" spans="1:10" x14ac:dyDescent="0.2">
      <c r="A168" s="77" t="s">
        <v>159</v>
      </c>
      <c r="B168" s="77"/>
      <c r="C168" s="77"/>
      <c r="D168" s="77"/>
      <c r="E168" s="77"/>
      <c r="F168" s="77"/>
      <c r="G168" s="77"/>
      <c r="H168" s="77"/>
    </row>
    <row r="169" spans="1:10" x14ac:dyDescent="0.2">
      <c r="A169" s="1" t="s">
        <v>156</v>
      </c>
      <c r="B169" s="78"/>
      <c r="C169" s="78"/>
      <c r="D169" s="1"/>
      <c r="E169" s="1"/>
    </row>
    <row r="170" spans="1:10" x14ac:dyDescent="0.2">
      <c r="A170" s="98" t="s">
        <v>157</v>
      </c>
      <c r="B170" s="78"/>
      <c r="C170" s="78"/>
      <c r="D170" s="1"/>
      <c r="E170" s="1"/>
    </row>
    <row r="171" spans="1:10" x14ac:dyDescent="0.2">
      <c r="A171" s="1" t="s">
        <v>158</v>
      </c>
      <c r="B171" s="78"/>
      <c r="C171" s="78"/>
      <c r="D171" s="1"/>
      <c r="E171" s="1"/>
    </row>
    <row r="177" spans="1:10" x14ac:dyDescent="0.2">
      <c r="A177" s="77" t="s">
        <v>171</v>
      </c>
      <c r="B177" s="130" t="s">
        <v>172</v>
      </c>
      <c r="C177" s="133"/>
      <c r="D177" s="133"/>
      <c r="E177" s="128" t="s">
        <v>174</v>
      </c>
      <c r="F177" s="134"/>
      <c r="G177" s="134"/>
      <c r="H177" s="134"/>
    </row>
    <row r="178" spans="1:10" x14ac:dyDescent="0.2">
      <c r="A178" s="77" t="s">
        <v>164</v>
      </c>
      <c r="B178" s="130" t="s">
        <v>173</v>
      </c>
      <c r="C178" s="133"/>
      <c r="D178" s="133"/>
      <c r="E178" s="128"/>
      <c r="F178" s="134"/>
      <c r="G178" s="134"/>
      <c r="H178" s="129" t="s">
        <v>175</v>
      </c>
      <c r="I178" s="132"/>
      <c r="J178" s="132"/>
    </row>
    <row r="179" spans="1:10" x14ac:dyDescent="0.2">
      <c r="E179" s="134"/>
      <c r="F179" s="134"/>
      <c r="G179" s="134"/>
      <c r="H179" s="134"/>
    </row>
    <row r="1778" spans="5:5" x14ac:dyDescent="0.2">
      <c r="E1778" s="1" t="s">
        <v>175</v>
      </c>
    </row>
  </sheetData>
  <mergeCells count="40">
    <mergeCell ref="A90:K90"/>
    <mergeCell ref="B177:D177"/>
    <mergeCell ref="B178:D178"/>
    <mergeCell ref="E179:H179"/>
    <mergeCell ref="E177:H177"/>
    <mergeCell ref="C104:E104"/>
    <mergeCell ref="F104:F105"/>
    <mergeCell ref="A117:A119"/>
    <mergeCell ref="A128:A130"/>
    <mergeCell ref="A91:A92"/>
    <mergeCell ref="E178:G178"/>
    <mergeCell ref="H178:J178"/>
    <mergeCell ref="A11:G11"/>
    <mergeCell ref="A13:G13"/>
    <mergeCell ref="A14:G14"/>
    <mergeCell ref="D17:E17"/>
    <mergeCell ref="A167:H167"/>
    <mergeCell ref="D128:E128"/>
    <mergeCell ref="F128:G128"/>
    <mergeCell ref="D117:E117"/>
    <mergeCell ref="A104:A106"/>
    <mergeCell ref="B104:B105"/>
    <mergeCell ref="A17:A19"/>
    <mergeCell ref="H128:I128"/>
    <mergeCell ref="D154:E154"/>
    <mergeCell ref="F154:G154"/>
    <mergeCell ref="H154:I154"/>
    <mergeCell ref="A154:A156"/>
    <mergeCell ref="J42:J43"/>
    <mergeCell ref="A68:A70"/>
    <mergeCell ref="B68:B69"/>
    <mergeCell ref="C68:C69"/>
    <mergeCell ref="A82:A84"/>
    <mergeCell ref="D42:E42"/>
    <mergeCell ref="F42:G42"/>
    <mergeCell ref="H42:I42"/>
    <mergeCell ref="D68:D69"/>
    <mergeCell ref="C82:E82"/>
    <mergeCell ref="B82:B83"/>
    <mergeCell ref="F82:F83"/>
  </mergeCells>
  <pageMargins left="0.511811024" right="0.511811024" top="0.78740157499999996" bottom="0.78740157499999996" header="0.31496062000000002" footer="0.31496062000000002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RREO-Anexo 12</vt:lpstr>
      <vt:lpstr>'RREO-Anexo 12'!Area_de_impressao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Edina Martins Queiroz</cp:lastModifiedBy>
  <cp:lastPrinted>2026-07-28T11:59:17Z</cp:lastPrinted>
  <dcterms:created xsi:type="dcterms:W3CDTF">2004-08-09T19:29:24Z</dcterms:created>
  <dcterms:modified xsi:type="dcterms:W3CDTF">2026-08-05T14:04:38Z</dcterms:modified>
</cp:coreProperties>
</file>